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charts/chart13.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4.xml" ContentType="application/vnd.openxmlformats-officedocument.drawingml.chart+xml"/>
  <Override PartName="/xl/charts/style11.xml" ContentType="application/vnd.ms-office.chartstyle+xml"/>
  <Override PartName="/xl/charts/colors11.xml" ContentType="application/vnd.ms-office.chartcolorstyle+xml"/>
  <Override PartName="/xl/charts/chart15.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charts/chart17.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xml"/>
  <Override PartName="/xl/charts/chart18.xml" ContentType="application/vnd.openxmlformats-officedocument.drawingml.chart+xml"/>
  <Override PartName="/xl/charts/style15.xml" ContentType="application/vnd.ms-office.chartstyle+xml"/>
  <Override PartName="/xl/charts/colors15.xml" ContentType="application/vnd.ms-office.chartcolorstyle+xml"/>
  <Override PartName="/xl/charts/chart19.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charts/chart20.xml" ContentType="application/vnd.openxmlformats-officedocument.drawingml.chart+xml"/>
  <Override PartName="/xl/charts/style17.xml" ContentType="application/vnd.ms-office.chartstyle+xml"/>
  <Override PartName="/xl/charts/colors17.xml" ContentType="application/vnd.ms-office.chartcolorstyle+xml"/>
  <Override PartName="/xl/charts/chart21.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1.xml" ContentType="application/vnd.openxmlformats-officedocument.drawing+xml"/>
  <Override PartName="/xl/charts/chartEx1.xml" ContentType="application/vnd.ms-office.chartex+xml"/>
  <Override PartName="/xl/charts/style19.xml" ContentType="application/vnd.ms-office.chartstyle+xml"/>
  <Override PartName="/xl/charts/colors19.xml" ContentType="application/vnd.ms-office.chartcolorstyle+xml"/>
  <Override PartName="/xl/drawings/drawing12.xml" ContentType="application/vnd.openxmlformats-officedocument.drawing+xml"/>
  <Override PartName="/xl/charts/chart22.xml" ContentType="application/vnd.openxmlformats-officedocument.drawingml.chart+xml"/>
  <Override PartName="/xl/theme/themeOverride1.xml" ContentType="application/vnd.openxmlformats-officedocument.themeOverride+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katha\Documents\uni\cloud\exchange\template_experiments\Figures\"/>
    </mc:Choice>
  </mc:AlternateContent>
  <xr:revisionPtr revIDLastSave="0" documentId="13_ncr:1_{6EBB9416-9055-447C-8BB7-495C275346A3}" xr6:coauthVersionLast="47" xr6:coauthVersionMax="47" xr10:uidLastSave="{00000000-0000-0000-0000-000000000000}"/>
  <bookViews>
    <workbookView xWindow="-18120" yWindow="-120" windowWidth="18240" windowHeight="28320" firstSheet="2" activeTab="3" xr2:uid="{00000000-000D-0000-FFFF-FFFF00000000}"/>
  </bookViews>
  <sheets>
    <sheet name="AllData" sheetId="1" r:id="rId1"/>
    <sheet name="SubjectBackground" sheetId="2" r:id="rId2"/>
    <sheet name="completeness" sheetId="13" r:id="rId3"/>
    <sheet name="understanding" sheetId="8" r:id="rId4"/>
    <sheet name="preferred-notation" sheetId="9" r:id="rId5"/>
    <sheet name="writing-ease" sheetId="7" r:id="rId6"/>
    <sheet name="easy-to-write" sheetId="10" r:id="rId7"/>
    <sheet name="learning-needs-time" sheetId="14" r:id="rId8"/>
    <sheet name="learning-effort" sheetId="11" r:id="rId9"/>
    <sheet name="reading-ease" sheetId="15" r:id="rId10"/>
    <sheet name="SortedTexts" sheetId="3" r:id="rId11"/>
    <sheet name="Ranking" sheetId="4" r:id="rId12"/>
    <sheet name="Time" sheetId="5" r:id="rId13"/>
    <sheet name="QualityReview" sheetId="6" r:id="rId14"/>
  </sheets>
  <definedNames>
    <definedName name="_xlchart.v1.0" hidden="1">Time!$A$2:$A$43</definedName>
    <definedName name="_xlchart.v1.1" hidden="1">Time!$B$2:$B$43</definedName>
    <definedName name="_xlchart.v1.10" hidden="1">Time!$C$2:$C$43</definedName>
    <definedName name="_xlchart.v1.2" hidden="1">Time!$C$2:$C$43</definedName>
    <definedName name="_xlchart.v1.3" hidden="1">Time!$A$2:$A$43</definedName>
    <definedName name="_xlchart.v1.4" hidden="1">Time!$B$1</definedName>
    <definedName name="_xlchart.v1.5" hidden="1">Time!$B$2:$B$43</definedName>
    <definedName name="_xlchart.v1.6" hidden="1">Time!$C$1</definedName>
    <definedName name="_xlchart.v1.7" hidden="1">Time!$C$2:$C$43</definedName>
    <definedName name="_xlchart.v1.8" hidden="1">Time!$A$2:$A$43</definedName>
    <definedName name="_xlchart.v1.9" hidden="1">Time!$B$2:$B$43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5" l="1"/>
  <c r="D4" i="15"/>
  <c r="O5" i="15" s="1"/>
  <c r="D5"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2" i="15"/>
  <c r="C3" i="15"/>
  <c r="C4" i="15"/>
  <c r="C5" i="15"/>
  <c r="C6" i="15"/>
  <c r="C7" i="15"/>
  <c r="N6" i="15" s="1"/>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Q34" i="15" s="1" a="1"/>
  <c r="Q34" i="15" s="1"/>
  <c r="C41" i="15"/>
  <c r="C42" i="15"/>
  <c r="C43" i="15"/>
  <c r="C44" i="15"/>
  <c r="C2" i="15"/>
  <c r="B3" i="15"/>
  <c r="B4" i="15"/>
  <c r="P5" i="15" s="1"/>
  <c r="B5" i="15"/>
  <c r="B6" i="15"/>
  <c r="B7" i="15"/>
  <c r="B8" i="15"/>
  <c r="B9" i="15"/>
  <c r="M3" i="15" s="1"/>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2"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T3" i="15" s="1"/>
  <c r="A7" i="15"/>
  <c r="A6" i="15"/>
  <c r="A5" i="15"/>
  <c r="A4" i="15"/>
  <c r="A3" i="15"/>
  <c r="A2" i="15"/>
  <c r="C3" i="14"/>
  <c r="C4" i="14"/>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2" i="14"/>
  <c r="B3" i="14"/>
  <c r="B4" i="14"/>
  <c r="B5" i="14"/>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2"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4"/>
  <c r="A2" i="14"/>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2" i="7"/>
  <c r="A44" i="7"/>
  <c r="A43" i="7"/>
  <c r="A42" i="7"/>
  <c r="A41" i="7"/>
  <c r="R34" i="7" a="1"/>
  <c r="R34" i="7" s="1"/>
  <c r="A40" i="7"/>
  <c r="A39" i="7"/>
  <c r="A38" i="7"/>
  <c r="A37" i="7"/>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T4" i="7" s="1"/>
  <c r="A7" i="7"/>
  <c r="A6" i="7"/>
  <c r="A5" i="7"/>
  <c r="M4" i="7"/>
  <c r="A4" i="7"/>
  <c r="T3" i="7"/>
  <c r="A3" i="7"/>
  <c r="A2" i="7"/>
  <c r="B3" i="13"/>
  <c r="B4" i="13"/>
  <c r="M3" i="13" s="1"/>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N34" i="13" s="1" a="1"/>
  <c r="N34" i="13" s="1"/>
  <c r="B41" i="13"/>
  <c r="B42" i="13"/>
  <c r="B43" i="13"/>
  <c r="B44" i="13"/>
  <c r="B2" i="13"/>
  <c r="C3" i="13"/>
  <c r="C4" i="13"/>
  <c r="C5" i="13"/>
  <c r="C6" i="13"/>
  <c r="C7" i="13"/>
  <c r="C8" i="13"/>
  <c r="Q5" i="13" s="1"/>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2" i="13"/>
  <c r="D3" i="13"/>
  <c r="D4" i="13"/>
  <c r="D5" i="13"/>
  <c r="D6" i="13"/>
  <c r="D7" i="13"/>
  <c r="D8" i="13"/>
  <c r="D9" i="13"/>
  <c r="D10" i="13"/>
  <c r="D11" i="13"/>
  <c r="D12" i="13"/>
  <c r="D13" i="13"/>
  <c r="D14" i="13"/>
  <c r="D15" i="13"/>
  <c r="D16" i="13"/>
  <c r="O4" i="13" s="1"/>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2"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Q4" i="13"/>
  <c r="A18" i="13"/>
  <c r="A17" i="13"/>
  <c r="A16" i="13"/>
  <c r="A15" i="13"/>
  <c r="A14" i="13"/>
  <c r="A13" i="13"/>
  <c r="A12" i="13"/>
  <c r="A11" i="13"/>
  <c r="A10" i="13"/>
  <c r="A9" i="13"/>
  <c r="A8" i="13"/>
  <c r="A7" i="13"/>
  <c r="A6" i="13"/>
  <c r="T3" i="13" s="1"/>
  <c r="A5" i="13"/>
  <c r="A4" i="13"/>
  <c r="A3" i="13"/>
  <c r="P5" i="13"/>
  <c r="A2" i="13"/>
  <c r="B3" i="8"/>
  <c r="B4" i="8"/>
  <c r="T2" i="8" s="1"/>
  <c r="B5" i="8"/>
  <c r="B6" i="8"/>
  <c r="B7" i="8"/>
  <c r="B8" i="8"/>
  <c r="J34" i="8" s="1" a="1"/>
  <c r="J34" i="8" s="1"/>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M34" i="8" s="1" a="1"/>
  <c r="M34" i="8" s="1"/>
  <c r="B41" i="8"/>
  <c r="B42" i="8"/>
  <c r="B43" i="8"/>
  <c r="B44" i="8"/>
  <c r="B2" i="8"/>
  <c r="C3" i="8"/>
  <c r="C4" i="8"/>
  <c r="N6" i="8" s="1"/>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2" i="8"/>
  <c r="D3" i="8"/>
  <c r="O4" i="8" s="1"/>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O36" i="8" s="1" a="1"/>
  <c r="O36" i="8" s="1"/>
  <c r="D42" i="8"/>
  <c r="D43" i="8"/>
  <c r="D44" i="8"/>
  <c r="D2"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T4" i="8" s="1"/>
  <c r="R34" i="8" a="1"/>
  <c r="R34" i="8" s="1"/>
  <c r="A5" i="8"/>
  <c r="A4" i="8"/>
  <c r="T3" i="8"/>
  <c r="A3" i="8"/>
  <c r="A2" i="8"/>
  <c r="C3" i="9"/>
  <c r="C4" i="9"/>
  <c r="H2" i="9" s="1"/>
  <c r="C5" i="9"/>
  <c r="C6" i="9"/>
  <c r="C7" i="9"/>
  <c r="C8" i="9"/>
  <c r="C9" i="9"/>
  <c r="C10" i="9"/>
  <c r="C11" i="9"/>
  <c r="C12" i="9"/>
  <c r="C13" i="9"/>
  <c r="C14" i="9"/>
  <c r="C15" i="9"/>
  <c r="C16" i="9"/>
  <c r="C17" i="9"/>
  <c r="C18" i="9"/>
  <c r="C19" i="9"/>
  <c r="C20" i="9"/>
  <c r="C21" i="9"/>
  <c r="C22" i="9"/>
  <c r="C23" i="9"/>
  <c r="C24" i="9"/>
  <c r="N6" i="9" s="1"/>
  <c r="C25" i="9"/>
  <c r="C26" i="9"/>
  <c r="C27" i="9"/>
  <c r="C28" i="9"/>
  <c r="C29" i="9"/>
  <c r="C30" i="9"/>
  <c r="C31" i="9"/>
  <c r="C32" i="9"/>
  <c r="C33" i="9"/>
  <c r="C34" i="9"/>
  <c r="C35" i="9"/>
  <c r="C36" i="9"/>
  <c r="C37" i="9"/>
  <c r="C38" i="9"/>
  <c r="C39" i="9"/>
  <c r="C40" i="9"/>
  <c r="C41" i="9"/>
  <c r="C42" i="9"/>
  <c r="C43" i="9"/>
  <c r="C44" i="9"/>
  <c r="C2"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O36" i="9" s="1" a="1"/>
  <c r="O36" i="9" s="1"/>
  <c r="D41" i="9"/>
  <c r="D42" i="9"/>
  <c r="D43" i="9"/>
  <c r="D44" i="9"/>
  <c r="D2"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M34" i="9" s="1" a="1"/>
  <c r="M34" i="9" s="1"/>
  <c r="B41" i="9"/>
  <c r="B42" i="9"/>
  <c r="N34" i="9" s="1" a="1"/>
  <c r="N34" i="9" s="1"/>
  <c r="B43" i="9"/>
  <c r="B44" i="9"/>
  <c r="B2" i="9"/>
  <c r="A44" i="9"/>
  <c r="A43" i="9"/>
  <c r="A42" i="9"/>
  <c r="A41" i="9"/>
  <c r="A40" i="9"/>
  <c r="A39" i="9"/>
  <c r="A38" i="9"/>
  <c r="A37" i="9"/>
  <c r="A36" i="9"/>
  <c r="A35" i="9"/>
  <c r="O34" i="9" a="1"/>
  <c r="O34" i="9" s="1"/>
  <c r="A34" i="9"/>
  <c r="A33" i="9"/>
  <c r="A32" i="9"/>
  <c r="A31" i="9"/>
  <c r="A30" i="9"/>
  <c r="A29" i="9"/>
  <c r="A28" i="9"/>
  <c r="A27" i="9"/>
  <c r="A26" i="9"/>
  <c r="A25" i="9"/>
  <c r="A24" i="9"/>
  <c r="A23" i="9"/>
  <c r="A22" i="9"/>
  <c r="A21" i="9"/>
  <c r="A20" i="9"/>
  <c r="A19" i="9"/>
  <c r="A18" i="9"/>
  <c r="A17" i="9"/>
  <c r="A16" i="9"/>
  <c r="A15" i="9"/>
  <c r="A14" i="9"/>
  <c r="A13" i="9"/>
  <c r="A12" i="9"/>
  <c r="A11" i="9"/>
  <c r="A10" i="9"/>
  <c r="A9" i="9"/>
  <c r="A8" i="9"/>
  <c r="T4" i="9" s="1"/>
  <c r="A7" i="9"/>
  <c r="A6" i="9"/>
  <c r="O5" i="9"/>
  <c r="R34" i="9" a="1"/>
  <c r="R34" i="9" s="1"/>
  <c r="A5" i="9"/>
  <c r="O4" i="9"/>
  <c r="A4" i="9"/>
  <c r="T3" i="9"/>
  <c r="A3" i="9"/>
  <c r="P5" i="9"/>
  <c r="A2" i="9"/>
  <c r="D3" i="10"/>
  <c r="D4" i="10"/>
  <c r="D5" i="10"/>
  <c r="D6" i="10"/>
  <c r="D7" i="10"/>
  <c r="D8" i="10"/>
  <c r="D9" i="10"/>
  <c r="D10" i="10"/>
  <c r="I3" i="10" s="1"/>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R34" i="10" s="1" a="1"/>
  <c r="R34" i="10" s="1"/>
  <c r="D41" i="10"/>
  <c r="D42" i="10"/>
  <c r="O36" i="10" s="1" a="1"/>
  <c r="O36" i="10" s="1"/>
  <c r="D43" i="10"/>
  <c r="D44" i="10"/>
  <c r="D2"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O34" i="10" s="1" a="1"/>
  <c r="O34" i="10" s="1"/>
  <c r="C43" i="10"/>
  <c r="C44" i="10"/>
  <c r="C2" i="10"/>
  <c r="N3" i="10" s="1"/>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N34" i="10" s="1" a="1"/>
  <c r="N34" i="10" s="1"/>
  <c r="B44" i="10"/>
  <c r="B2"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O4" i="10" s="1"/>
  <c r="A6" i="10"/>
  <c r="A5" i="10"/>
  <c r="A4" i="10"/>
  <c r="A3" i="10"/>
  <c r="N6" i="10"/>
  <c r="A2" i="10"/>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C3" i="1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2" i="11"/>
  <c r="D2" i="11"/>
  <c r="N6" i="5" a="1"/>
  <c r="N6" i="5" s="1"/>
  <c r="N4" i="5" a="1"/>
  <c r="N4" i="5" s="1"/>
  <c r="Q36" i="4" a="1"/>
  <c r="Q36" i="4" s="1"/>
  <c r="Q34" i="4" a="1"/>
  <c r="Q34" i="4" s="1"/>
  <c r="M6" i="5" a="1"/>
  <c r="M6" i="5" s="1"/>
  <c r="M4" i="5" a="1"/>
  <c r="M4" i="5" s="1"/>
  <c r="P36" i="4" a="1"/>
  <c r="P36" i="4" s="1"/>
  <c r="P34" i="4" a="1"/>
  <c r="P34" i="4" s="1"/>
  <c r="N36" i="15" l="1" a="1"/>
  <c r="N36" i="15" s="1"/>
  <c r="O4" i="15"/>
  <c r="I3" i="15"/>
  <c r="H2" i="15"/>
  <c r="O36" i="15" a="1"/>
  <c r="O36" i="15" s="1"/>
  <c r="O34" i="15" a="1"/>
  <c r="O34" i="15" s="1"/>
  <c r="Q5" i="15"/>
  <c r="M34" i="15" a="1"/>
  <c r="M34" i="15" s="1"/>
  <c r="H4" i="15"/>
  <c r="H3" i="15"/>
  <c r="M6" i="15"/>
  <c r="N34" i="15" a="1"/>
  <c r="N34" i="15" s="1"/>
  <c r="M36" i="15" a="1"/>
  <c r="M36" i="15" s="1"/>
  <c r="T2" i="15"/>
  <c r="I36" i="15" a="1"/>
  <c r="I36" i="15" s="1"/>
  <c r="Q36" i="15" a="1"/>
  <c r="Q36" i="15" s="1"/>
  <c r="N3" i="15"/>
  <c r="P4" i="15"/>
  <c r="G5" i="15"/>
  <c r="R5" i="15"/>
  <c r="P6" i="15"/>
  <c r="O3" i="15"/>
  <c r="H5" i="15"/>
  <c r="H34" i="15" a="1"/>
  <c r="H34" i="15" s="1"/>
  <c r="H35" i="15" s="1"/>
  <c r="L34" i="15" a="1"/>
  <c r="L34" i="15" s="1"/>
  <c r="L35" i="15" s="1"/>
  <c r="R36" i="15" a="1"/>
  <c r="R36" i="15" s="1"/>
  <c r="Q4" i="15"/>
  <c r="Q6" i="15"/>
  <c r="P34" i="15" a="1"/>
  <c r="P34" i="15" s="1"/>
  <c r="J36" i="15" a="1"/>
  <c r="J36" i="15" s="1"/>
  <c r="J33" i="15" s="1"/>
  <c r="P3" i="15"/>
  <c r="G4" i="15"/>
  <c r="R4" i="15"/>
  <c r="I5" i="15"/>
  <c r="R6" i="15"/>
  <c r="O6" i="15"/>
  <c r="G34" i="15" a="1"/>
  <c r="G34" i="15" s="1"/>
  <c r="G35" i="15" s="1"/>
  <c r="K34" i="15" a="1"/>
  <c r="K34" i="15" s="1"/>
  <c r="K35" i="15" s="1"/>
  <c r="Q3" i="15"/>
  <c r="T4" i="15"/>
  <c r="M5" i="15"/>
  <c r="I34" i="15" a="1"/>
  <c r="I34" i="15" s="1"/>
  <c r="I35" i="15" s="1"/>
  <c r="K36" i="15" a="1"/>
  <c r="K36" i="15" s="1"/>
  <c r="K33" i="15" s="1"/>
  <c r="G36" i="15" a="1"/>
  <c r="G36" i="15" s="1"/>
  <c r="G33" i="15" s="1"/>
  <c r="G2" i="15"/>
  <c r="G3" i="15"/>
  <c r="R3" i="15"/>
  <c r="I4" i="15"/>
  <c r="N5" i="15"/>
  <c r="R34" i="15" a="1"/>
  <c r="R34" i="15" s="1"/>
  <c r="L36" i="15" a="1"/>
  <c r="L36" i="15" s="1"/>
  <c r="L33" i="15" s="1"/>
  <c r="P36" i="15" a="1"/>
  <c r="P36" i="15" s="1"/>
  <c r="M4" i="15"/>
  <c r="J34" i="15" a="1"/>
  <c r="J34" i="15" s="1"/>
  <c r="J35" i="15" s="1"/>
  <c r="H36" i="15" a="1"/>
  <c r="H36" i="15" s="1"/>
  <c r="H33" i="15" s="1"/>
  <c r="I2" i="15"/>
  <c r="N4" i="15"/>
  <c r="L6" i="14"/>
  <c r="K5" i="14"/>
  <c r="L5" i="14"/>
  <c r="P2" i="14"/>
  <c r="K3" i="14"/>
  <c r="K4" i="14"/>
  <c r="K6" i="14"/>
  <c r="L3" i="14"/>
  <c r="L4" i="14"/>
  <c r="H34" i="14" a="1"/>
  <c r="H34" i="14" s="1"/>
  <c r="P3" i="14"/>
  <c r="H36" i="14" a="1"/>
  <c r="H36" i="14" s="1"/>
  <c r="M5" i="14"/>
  <c r="F34" i="14" a="1"/>
  <c r="F34" i="14" s="1"/>
  <c r="F35" i="14" s="1"/>
  <c r="F3" i="14"/>
  <c r="G3" i="14"/>
  <c r="F5" i="14"/>
  <c r="F4" i="14"/>
  <c r="M4" i="14"/>
  <c r="M6" i="14"/>
  <c r="F36" i="14" a="1"/>
  <c r="F36" i="14" s="1"/>
  <c r="F33" i="14" s="1"/>
  <c r="I36" i="14" a="1"/>
  <c r="I36" i="14" s="1"/>
  <c r="N5" i="14"/>
  <c r="J36" i="14" a="1"/>
  <c r="J36" i="14" s="1"/>
  <c r="N4" i="14"/>
  <c r="G5" i="14"/>
  <c r="N6" i="14"/>
  <c r="M3" i="14"/>
  <c r="P4" i="14"/>
  <c r="I34" i="14" a="1"/>
  <c r="I34" i="14" s="1"/>
  <c r="N3" i="14"/>
  <c r="G4" i="14"/>
  <c r="G36" i="14" a="1"/>
  <c r="G36" i="14" s="1"/>
  <c r="G34" i="14" a="1"/>
  <c r="G34" i="14" s="1"/>
  <c r="F2" i="14"/>
  <c r="J34" i="14" a="1"/>
  <c r="J34" i="14" s="1"/>
  <c r="G2" i="14"/>
  <c r="O5" i="7"/>
  <c r="O4" i="7"/>
  <c r="O34" i="7" a="1"/>
  <c r="O34" i="7" s="1"/>
  <c r="O35" i="7" s="1"/>
  <c r="O6" i="7"/>
  <c r="I3" i="7"/>
  <c r="M36" i="7" a="1"/>
  <c r="M36" i="7" s="1"/>
  <c r="M33" i="7" s="1"/>
  <c r="P36" i="7" a="1"/>
  <c r="P36" i="7" s="1"/>
  <c r="P33" i="7" s="1"/>
  <c r="M34" i="7" a="1"/>
  <c r="M34" i="7" s="1"/>
  <c r="M35" i="7" s="1"/>
  <c r="N34" i="7" a="1"/>
  <c r="N34" i="7" s="1"/>
  <c r="N35" i="7" s="1"/>
  <c r="M3" i="7"/>
  <c r="P5" i="7"/>
  <c r="R35" i="7"/>
  <c r="P4" i="7"/>
  <c r="G5" i="7"/>
  <c r="R5" i="7"/>
  <c r="P6" i="7"/>
  <c r="K34" i="7" a="1"/>
  <c r="K34" i="7" s="1"/>
  <c r="K35" i="7" s="1"/>
  <c r="P34" i="7" a="1"/>
  <c r="P34" i="7" s="1"/>
  <c r="P35" i="7" s="1"/>
  <c r="N36" i="7" a="1"/>
  <c r="N36" i="7" s="1"/>
  <c r="N33" i="7" s="1"/>
  <c r="R36" i="7" a="1"/>
  <c r="R36" i="7" s="1"/>
  <c r="O3" i="7"/>
  <c r="H34" i="7" a="1"/>
  <c r="H34" i="7" s="1"/>
  <c r="P3" i="7"/>
  <c r="G4" i="7"/>
  <c r="R4" i="7"/>
  <c r="I5" i="7"/>
  <c r="R6" i="7"/>
  <c r="R33" i="7"/>
  <c r="R37" i="7" s="1"/>
  <c r="M6" i="7"/>
  <c r="T2" i="7"/>
  <c r="M5" i="7"/>
  <c r="K36" i="7" a="1"/>
  <c r="K36" i="7" s="1"/>
  <c r="K33" i="7" s="1"/>
  <c r="O36" i="7" a="1"/>
  <c r="O36" i="7" s="1"/>
  <c r="O33" i="7" s="1"/>
  <c r="G2" i="7"/>
  <c r="G3" i="7"/>
  <c r="R3" i="7"/>
  <c r="I4" i="7"/>
  <c r="I2" i="7"/>
  <c r="T2" i="13"/>
  <c r="N36" i="13" a="1"/>
  <c r="N36" i="13" s="1"/>
  <c r="M34" i="13" a="1"/>
  <c r="M34" i="13" s="1"/>
  <c r="G34" i="13" a="1"/>
  <c r="G34" i="13" s="1"/>
  <c r="G35" i="13" s="1"/>
  <c r="H3" i="13"/>
  <c r="M36" i="13" a="1"/>
  <c r="M36" i="13" s="1"/>
  <c r="N5" i="13"/>
  <c r="Q6" i="13"/>
  <c r="N6" i="13"/>
  <c r="H4" i="13"/>
  <c r="O36" i="13" a="1"/>
  <c r="O36" i="13" s="1"/>
  <c r="O34" i="13" a="1"/>
  <c r="O34" i="13" s="1"/>
  <c r="I3" i="13"/>
  <c r="O6" i="13"/>
  <c r="O3" i="13"/>
  <c r="K34" i="13" a="1"/>
  <c r="K34" i="13" s="1"/>
  <c r="K35" i="13" s="1"/>
  <c r="I36" i="13" a="1"/>
  <c r="I36" i="13" s="1"/>
  <c r="I33" i="13" s="1"/>
  <c r="Q36" i="13" a="1"/>
  <c r="Q36" i="13" s="1"/>
  <c r="N3" i="13"/>
  <c r="P4" i="13"/>
  <c r="G5" i="13"/>
  <c r="R5" i="13"/>
  <c r="P6" i="13"/>
  <c r="H5" i="13"/>
  <c r="P34" i="13" a="1"/>
  <c r="P34" i="13" s="1"/>
  <c r="J36" i="13" a="1"/>
  <c r="J36" i="13" s="1"/>
  <c r="J33" i="13" s="1"/>
  <c r="J37" i="13" s="1"/>
  <c r="R36" i="13" a="1"/>
  <c r="R36" i="13" s="1"/>
  <c r="P3" i="13"/>
  <c r="G4" i="13"/>
  <c r="R4" i="13"/>
  <c r="I5" i="13"/>
  <c r="R6" i="13"/>
  <c r="K36" i="13" a="1"/>
  <c r="K36" i="13" s="1"/>
  <c r="K33" i="13" s="1"/>
  <c r="L34" i="13" a="1"/>
  <c r="L34" i="13" s="1"/>
  <c r="L35" i="13" s="1"/>
  <c r="T4" i="13"/>
  <c r="I34" i="13" a="1"/>
  <c r="I34" i="13" s="1"/>
  <c r="I35" i="13" s="1"/>
  <c r="Q34" i="13" a="1"/>
  <c r="Q34" i="13" s="1"/>
  <c r="G36" i="13" a="1"/>
  <c r="G36" i="13" s="1"/>
  <c r="G33" i="13" s="1"/>
  <c r="G2" i="13"/>
  <c r="G3" i="13"/>
  <c r="R3" i="13"/>
  <c r="I4" i="13"/>
  <c r="Q3" i="13"/>
  <c r="M5" i="13"/>
  <c r="H2" i="13"/>
  <c r="O5" i="13"/>
  <c r="R34" i="13" a="1"/>
  <c r="R34" i="13" s="1"/>
  <c r="L36" i="13" a="1"/>
  <c r="L36" i="13" s="1"/>
  <c r="L33" i="13" s="1"/>
  <c r="P36" i="13" a="1"/>
  <c r="P36" i="13" s="1"/>
  <c r="H34" i="13" a="1"/>
  <c r="H34" i="13" s="1"/>
  <c r="H35" i="13" s="1"/>
  <c r="M4" i="13"/>
  <c r="M6" i="13"/>
  <c r="J34" i="13" a="1"/>
  <c r="J34" i="13" s="1"/>
  <c r="J35" i="13" s="1"/>
  <c r="H36" i="13" a="1"/>
  <c r="H36" i="13" s="1"/>
  <c r="H33" i="13" s="1"/>
  <c r="I2" i="13"/>
  <c r="N4" i="13"/>
  <c r="P5" i="8"/>
  <c r="M4" i="8"/>
  <c r="M36" i="8" a="1"/>
  <c r="M36" i="8" s="1"/>
  <c r="M33" i="8" s="1"/>
  <c r="M6" i="8"/>
  <c r="H2" i="8"/>
  <c r="H4" i="8"/>
  <c r="H3" i="8"/>
  <c r="N34" i="8" a="1"/>
  <c r="N34" i="8" s="1"/>
  <c r="N35" i="8" s="1"/>
  <c r="O34" i="8" a="1"/>
  <c r="O34" i="8" s="1"/>
  <c r="O35" i="8" s="1"/>
  <c r="N36" i="8" a="1"/>
  <c r="N36" i="8" s="1"/>
  <c r="N33" i="8" s="1"/>
  <c r="O5" i="8"/>
  <c r="I3" i="8"/>
  <c r="R35" i="8"/>
  <c r="O33" i="8"/>
  <c r="M35" i="8"/>
  <c r="J35" i="8"/>
  <c r="Q36" i="8" a="1"/>
  <c r="Q36" i="8" s="1"/>
  <c r="Q33" i="8" s="1"/>
  <c r="N3" i="8"/>
  <c r="P4" i="8"/>
  <c r="G5" i="8"/>
  <c r="R5" i="8"/>
  <c r="P6" i="8"/>
  <c r="M3" i="8"/>
  <c r="O6" i="8"/>
  <c r="G34" i="8" a="1"/>
  <c r="G34" i="8" s="1"/>
  <c r="G35" i="8" s="1"/>
  <c r="O3" i="8"/>
  <c r="Q6" i="8"/>
  <c r="H34" i="8" a="1"/>
  <c r="H34" i="8" s="1"/>
  <c r="H35" i="8" s="1"/>
  <c r="L34" i="8" a="1"/>
  <c r="L34" i="8" s="1"/>
  <c r="L35" i="8" s="1"/>
  <c r="P34" i="8" a="1"/>
  <c r="P34" i="8" s="1"/>
  <c r="P35" i="8" s="1"/>
  <c r="J36" i="8" a="1"/>
  <c r="J36" i="8" s="1"/>
  <c r="J33" i="8" s="1"/>
  <c r="R36" i="8" a="1"/>
  <c r="R36" i="8" s="1"/>
  <c r="R33" i="8" s="1"/>
  <c r="R37" i="8" s="1"/>
  <c r="K34" i="8" a="1"/>
  <c r="K34" i="8" s="1"/>
  <c r="K35" i="8" s="1"/>
  <c r="H5" i="8"/>
  <c r="P3" i="8"/>
  <c r="G4" i="8"/>
  <c r="R4" i="8"/>
  <c r="I5" i="8"/>
  <c r="R6" i="8"/>
  <c r="Q5" i="8"/>
  <c r="Q34" i="8" a="1"/>
  <c r="Q34" i="8" s="1"/>
  <c r="Q35" i="8" s="1"/>
  <c r="G36" i="8" a="1"/>
  <c r="G36" i="8" s="1"/>
  <c r="G33" i="8" s="1"/>
  <c r="K36" i="8" a="1"/>
  <c r="K36" i="8" s="1"/>
  <c r="K33" i="8" s="1"/>
  <c r="I36" i="8" a="1"/>
  <c r="I36" i="8" s="1"/>
  <c r="I33" i="8" s="1"/>
  <c r="Q4" i="8"/>
  <c r="Q3" i="8"/>
  <c r="M5" i="8"/>
  <c r="I34" i="8" a="1"/>
  <c r="I34" i="8" s="1"/>
  <c r="I35" i="8" s="1"/>
  <c r="G2" i="8"/>
  <c r="G3" i="8"/>
  <c r="R3" i="8"/>
  <c r="I4" i="8"/>
  <c r="N5" i="8"/>
  <c r="L36" i="8" a="1"/>
  <c r="L36" i="8" s="1"/>
  <c r="L33" i="8" s="1"/>
  <c r="P36" i="8" a="1"/>
  <c r="P36" i="8" s="1"/>
  <c r="P33" i="8" s="1"/>
  <c r="H36" i="8" a="1"/>
  <c r="H36" i="8" s="1"/>
  <c r="H33" i="8" s="1"/>
  <c r="I2" i="8"/>
  <c r="N4" i="8"/>
  <c r="Q34" i="9" a="1"/>
  <c r="Q34" i="9" s="1"/>
  <c r="Q35" i="9" s="1"/>
  <c r="H4" i="9"/>
  <c r="H3" i="9"/>
  <c r="I3" i="9"/>
  <c r="M36" i="9" a="1"/>
  <c r="M36" i="9" s="1"/>
  <c r="N36" i="9" a="1"/>
  <c r="N36" i="9" s="1"/>
  <c r="N33" i="9" s="1"/>
  <c r="M4" i="9"/>
  <c r="M6" i="9"/>
  <c r="J34" i="9" a="1"/>
  <c r="J34" i="9" s="1"/>
  <c r="J35" i="9" s="1"/>
  <c r="M3" i="9"/>
  <c r="R35" i="9"/>
  <c r="M33" i="9"/>
  <c r="O35" i="9"/>
  <c r="N35" i="9"/>
  <c r="O33" i="9"/>
  <c r="M35" i="9"/>
  <c r="I36" i="9" a="1"/>
  <c r="I36" i="9" s="1"/>
  <c r="Q36" i="9" a="1"/>
  <c r="Q36" i="9" s="1"/>
  <c r="N3" i="9"/>
  <c r="P4" i="9"/>
  <c r="G5" i="9"/>
  <c r="R5" i="9"/>
  <c r="P6" i="9"/>
  <c r="Q4" i="9"/>
  <c r="H5" i="9"/>
  <c r="Q33" i="9"/>
  <c r="P34" i="9" a="1"/>
  <c r="P34" i="9" s="1"/>
  <c r="P35" i="9" s="1"/>
  <c r="R36" i="9" a="1"/>
  <c r="R36" i="9" s="1"/>
  <c r="T2" i="9"/>
  <c r="Q5" i="9"/>
  <c r="G34" i="9" a="1"/>
  <c r="G34" i="9" s="1"/>
  <c r="K34" i="9" a="1"/>
  <c r="K34" i="9" s="1"/>
  <c r="K35" i="9" s="1"/>
  <c r="O3" i="9"/>
  <c r="Q6" i="9"/>
  <c r="H34" i="9" a="1"/>
  <c r="H34" i="9" s="1"/>
  <c r="L34" i="9" a="1"/>
  <c r="L34" i="9" s="1"/>
  <c r="L35" i="9" s="1"/>
  <c r="J36" i="9" a="1"/>
  <c r="J36" i="9" s="1"/>
  <c r="J33" i="9" s="1"/>
  <c r="P3" i="9"/>
  <c r="G4" i="9"/>
  <c r="R4" i="9"/>
  <c r="I5" i="9"/>
  <c r="R6" i="9"/>
  <c r="R33" i="9"/>
  <c r="R37" i="9" s="1"/>
  <c r="O6" i="9"/>
  <c r="Q3" i="9"/>
  <c r="M5" i="9"/>
  <c r="I34" i="9" a="1"/>
  <c r="I34" i="9" s="1"/>
  <c r="G36" i="9" a="1"/>
  <c r="G36" i="9" s="1"/>
  <c r="K36" i="9" a="1"/>
  <c r="K36" i="9" s="1"/>
  <c r="K33" i="9" s="1"/>
  <c r="G2" i="9"/>
  <c r="G3" i="9"/>
  <c r="R3" i="9"/>
  <c r="I4" i="9"/>
  <c r="N5" i="9"/>
  <c r="H36" i="9" a="1"/>
  <c r="H36" i="9" s="1"/>
  <c r="P36" i="9" a="1"/>
  <c r="P36" i="9" s="1"/>
  <c r="P33" i="9" s="1"/>
  <c r="L36" i="9" a="1"/>
  <c r="L36" i="9" s="1"/>
  <c r="L33" i="9" s="1"/>
  <c r="I2" i="9"/>
  <c r="N4" i="9"/>
  <c r="M3" i="10"/>
  <c r="M36" i="10" a="1"/>
  <c r="M36" i="10" s="1"/>
  <c r="H4" i="10"/>
  <c r="Q5" i="10"/>
  <c r="Q36" i="10" a="1"/>
  <c r="Q36" i="10" s="1"/>
  <c r="H2" i="10"/>
  <c r="H3" i="10"/>
  <c r="M6" i="10"/>
  <c r="M4" i="10"/>
  <c r="K34" i="10" a="1"/>
  <c r="K34" i="10" s="1"/>
  <c r="P5" i="10"/>
  <c r="T2" i="10"/>
  <c r="O6" i="10"/>
  <c r="G34" i="10" a="1"/>
  <c r="G34" i="10" s="1"/>
  <c r="G35" i="10" s="1"/>
  <c r="G5" i="10"/>
  <c r="Q4" i="10"/>
  <c r="J36" i="10" a="1"/>
  <c r="J36" i="10" s="1"/>
  <c r="N36" i="10" a="1"/>
  <c r="N36" i="10" s="1"/>
  <c r="R36" i="10" a="1"/>
  <c r="R36" i="10" s="1"/>
  <c r="P3" i="10"/>
  <c r="G4" i="10"/>
  <c r="R4" i="10"/>
  <c r="I5" i="10"/>
  <c r="R6" i="10"/>
  <c r="R5" i="10"/>
  <c r="H5" i="10"/>
  <c r="L34" i="10" a="1"/>
  <c r="L34" i="10" s="1"/>
  <c r="T4" i="10"/>
  <c r="I34" i="10" a="1"/>
  <c r="I34" i="10" s="1"/>
  <c r="I35" i="10" s="1"/>
  <c r="Q34" i="10" a="1"/>
  <c r="Q34" i="10" s="1"/>
  <c r="K36" i="10" a="1"/>
  <c r="K36" i="10" s="1"/>
  <c r="I36" i="10" a="1"/>
  <c r="I36" i="10" s="1"/>
  <c r="P4" i="10"/>
  <c r="P6" i="10"/>
  <c r="O3" i="10"/>
  <c r="Q6" i="10"/>
  <c r="H34" i="10" a="1"/>
  <c r="H34" i="10" s="1"/>
  <c r="P34" i="10" a="1"/>
  <c r="P34" i="10" s="1"/>
  <c r="Q3" i="10"/>
  <c r="M5" i="10"/>
  <c r="M34" i="10" a="1"/>
  <c r="M34" i="10" s="1"/>
  <c r="G36" i="10" a="1"/>
  <c r="G36" i="10" s="1"/>
  <c r="G33" i="10" s="1"/>
  <c r="G2" i="10"/>
  <c r="G3" i="10"/>
  <c r="R3" i="10"/>
  <c r="I4" i="10"/>
  <c r="N5" i="10"/>
  <c r="O5" i="10"/>
  <c r="L36" i="10" a="1"/>
  <c r="L36" i="10" s="1"/>
  <c r="P36" i="10" a="1"/>
  <c r="P36" i="10" s="1"/>
  <c r="T3" i="10"/>
  <c r="J34" i="10" a="1"/>
  <c r="J34" i="10" s="1"/>
  <c r="H36" i="10" a="1"/>
  <c r="H36" i="10" s="1"/>
  <c r="H33" i="10" s="1"/>
  <c r="I2" i="10"/>
  <c r="N4" i="10"/>
  <c r="L6" i="5" a="1"/>
  <c r="L6" i="5" s="1"/>
  <c r="L4" i="5" a="1"/>
  <c r="L4" i="5" s="1"/>
  <c r="M36" i="4" a="1"/>
  <c r="M36" i="4" s="1"/>
  <c r="M33" i="4" s="1"/>
  <c r="M34" i="4" a="1"/>
  <c r="M34" i="4" s="1"/>
  <c r="M35" i="4" s="1"/>
  <c r="K6" i="5" a="1"/>
  <c r="K6" i="5" s="1"/>
  <c r="K4" i="5" a="1"/>
  <c r="K4" i="5" s="1"/>
  <c r="J34" i="4" a="1"/>
  <c r="J34" i="4" s="1"/>
  <c r="J35" i="4" s="1"/>
  <c r="J36" i="4" a="1"/>
  <c r="J36" i="4" s="1"/>
  <c r="J33" i="4" s="1"/>
  <c r="K36" i="4" a="1"/>
  <c r="K36" i="4" s="1"/>
  <c r="K33" i="4" s="1"/>
  <c r="K34" i="4" a="1"/>
  <c r="K34" i="4" s="1"/>
  <c r="K35" i="4" s="1"/>
  <c r="J4" i="5" a="1"/>
  <c r="J4" i="5" s="1"/>
  <c r="G36" i="4" a="1"/>
  <c r="G36" i="4" s="1"/>
  <c r="G33" i="4" s="1"/>
  <c r="G34" i="4" a="1"/>
  <c r="G34" i="4" s="1"/>
  <c r="P4" i="5"/>
  <c r="P3" i="5"/>
  <c r="A2" i="5"/>
  <c r="R34" i="4" a="1"/>
  <c r="R34" i="4" s="1"/>
  <c r="R35" i="4" s="1"/>
  <c r="R36" i="4" a="1"/>
  <c r="R36" i="4" s="1"/>
  <c r="R33" i="4" s="1"/>
  <c r="Q35" i="4"/>
  <c r="Q33" i="4"/>
  <c r="P33" i="4"/>
  <c r="P35" i="4"/>
  <c r="N33" i="4"/>
  <c r="O33" i="4"/>
  <c r="N35" i="4"/>
  <c r="O35" i="4"/>
  <c r="O34" i="4" a="1"/>
  <c r="O34" i="4" s="1"/>
  <c r="N36" i="4" a="1"/>
  <c r="N36" i="4" s="1"/>
  <c r="N34" i="4" a="1"/>
  <c r="N34" i="4" s="1"/>
  <c r="O36" i="4" a="1"/>
  <c r="O36" i="4" s="1"/>
  <c r="L37" i="4"/>
  <c r="L35" i="4"/>
  <c r="L33" i="4"/>
  <c r="L34" i="4" a="1"/>
  <c r="L34" i="4" s="1"/>
  <c r="L36" i="4" a="1"/>
  <c r="L36" i="4" s="1"/>
  <c r="H34" i="4" a="1"/>
  <c r="H34" i="4" s="1"/>
  <c r="H35" i="4" s="1"/>
  <c r="H36" i="4" a="1"/>
  <c r="H36" i="4" s="1"/>
  <c r="H33" i="4" s="1"/>
  <c r="I34" i="4" a="1"/>
  <c r="I34" i="4" s="1"/>
  <c r="I35" i="4" s="1"/>
  <c r="I36" i="4" a="1"/>
  <c r="I36" i="4" s="1"/>
  <c r="I33" i="4" s="1"/>
  <c r="T4" i="4"/>
  <c r="T3" i="4"/>
  <c r="T2" i="4"/>
  <c r="S4" i="4"/>
  <c r="S3" i="4"/>
  <c r="A41" i="11"/>
  <c r="A42" i="11"/>
  <c r="A43" i="11"/>
  <c r="A40" i="11"/>
  <c r="A192" i="4"/>
  <c r="A3" i="11"/>
  <c r="B3" i="11"/>
  <c r="A4" i="11"/>
  <c r="B4" i="11"/>
  <c r="A5" i="11"/>
  <c r="B5" i="11"/>
  <c r="A6" i="11"/>
  <c r="B6" i="11"/>
  <c r="A7" i="11"/>
  <c r="B7" i="11"/>
  <c r="A8" i="11"/>
  <c r="B8" i="11"/>
  <c r="A9" i="11"/>
  <c r="B9" i="11"/>
  <c r="A10" i="11"/>
  <c r="B10" i="11"/>
  <c r="A11" i="11"/>
  <c r="B11" i="11"/>
  <c r="A12" i="11"/>
  <c r="B12" i="11"/>
  <c r="A13" i="11"/>
  <c r="B13" i="11"/>
  <c r="A14" i="11"/>
  <c r="B14" i="11"/>
  <c r="A15" i="11"/>
  <c r="B15" i="11"/>
  <c r="A16" i="11"/>
  <c r="B16" i="11"/>
  <c r="A17" i="11"/>
  <c r="B17" i="11"/>
  <c r="A18" i="11"/>
  <c r="B18" i="11"/>
  <c r="A19" i="11"/>
  <c r="B19" i="11"/>
  <c r="A20" i="11"/>
  <c r="B20" i="11"/>
  <c r="A21" i="11"/>
  <c r="B21" i="11"/>
  <c r="A22" i="11"/>
  <c r="B22" i="11"/>
  <c r="A23" i="11"/>
  <c r="B23" i="11"/>
  <c r="A24" i="11"/>
  <c r="B24" i="11"/>
  <c r="A25" i="11"/>
  <c r="B25" i="11"/>
  <c r="A26" i="11"/>
  <c r="B26" i="11"/>
  <c r="A27" i="11"/>
  <c r="B27" i="11"/>
  <c r="A28" i="11"/>
  <c r="B28" i="11"/>
  <c r="A29" i="11"/>
  <c r="B29" i="11"/>
  <c r="A30" i="11"/>
  <c r="B30" i="11"/>
  <c r="A31" i="11"/>
  <c r="B31" i="11"/>
  <c r="A32" i="11"/>
  <c r="B32" i="11"/>
  <c r="A33" i="11"/>
  <c r="B33" i="11"/>
  <c r="A34" i="11"/>
  <c r="B34" i="11"/>
  <c r="A35" i="11"/>
  <c r="B35" i="11"/>
  <c r="A36" i="11"/>
  <c r="B36" i="11"/>
  <c r="A37" i="11"/>
  <c r="B37" i="11"/>
  <c r="A38" i="11"/>
  <c r="B38" i="11"/>
  <c r="A39" i="11"/>
  <c r="B39" i="11"/>
  <c r="B40" i="11"/>
  <c r="B41" i="11"/>
  <c r="B42" i="11"/>
  <c r="B43" i="11"/>
  <c r="A44" i="11"/>
  <c r="B44" i="11"/>
  <c r="B2" i="11"/>
  <c r="A2" i="11"/>
  <c r="I33" i="15" l="1"/>
  <c r="I37" i="15" s="1"/>
  <c r="K37" i="15"/>
  <c r="G37" i="15"/>
  <c r="L37" i="15"/>
  <c r="H37" i="15"/>
  <c r="J37" i="15"/>
  <c r="R35" i="15"/>
  <c r="N33" i="15"/>
  <c r="M33" i="15"/>
  <c r="Q35" i="15"/>
  <c r="P35" i="15"/>
  <c r="O35" i="15"/>
  <c r="O33" i="15"/>
  <c r="N35" i="15"/>
  <c r="M35" i="15"/>
  <c r="Q33" i="15"/>
  <c r="Q37" i="15" s="1"/>
  <c r="R33" i="15"/>
  <c r="P33" i="15"/>
  <c r="G35" i="14"/>
  <c r="G33" i="14"/>
  <c r="G37" i="14" s="1"/>
  <c r="F37" i="14"/>
  <c r="J33" i="14"/>
  <c r="I33" i="14"/>
  <c r="J35" i="14"/>
  <c r="I35" i="14"/>
  <c r="H33" i="14"/>
  <c r="H35" i="14"/>
  <c r="N37" i="7"/>
  <c r="O37" i="7"/>
  <c r="M37" i="7"/>
  <c r="K37" i="7"/>
  <c r="H35" i="7"/>
  <c r="P37" i="7"/>
  <c r="G37" i="13"/>
  <c r="L37" i="13"/>
  <c r="K37" i="13"/>
  <c r="I37" i="13"/>
  <c r="H37" i="13"/>
  <c r="R35" i="13"/>
  <c r="N33" i="13"/>
  <c r="M33" i="13"/>
  <c r="Q35" i="13"/>
  <c r="P35" i="13"/>
  <c r="O35" i="13"/>
  <c r="O33" i="13"/>
  <c r="N35" i="13"/>
  <c r="M35" i="13"/>
  <c r="R33" i="13"/>
  <c r="Q33" i="13"/>
  <c r="P33" i="13"/>
  <c r="H37" i="8"/>
  <c r="P37" i="8"/>
  <c r="J37" i="8"/>
  <c r="G37" i="8"/>
  <c r="L37" i="8"/>
  <c r="O37" i="8"/>
  <c r="K37" i="8"/>
  <c r="I37" i="8"/>
  <c r="Q37" i="8"/>
  <c r="M37" i="8"/>
  <c r="N37" i="8"/>
  <c r="Q37" i="9"/>
  <c r="L37" i="9"/>
  <c r="J37" i="9"/>
  <c r="P37" i="9"/>
  <c r="K37" i="9"/>
  <c r="M37" i="9"/>
  <c r="N37" i="9"/>
  <c r="I35" i="9"/>
  <c r="H35" i="9"/>
  <c r="G35" i="9"/>
  <c r="G33" i="9"/>
  <c r="I33" i="9"/>
  <c r="H33" i="9"/>
  <c r="O37" i="9"/>
  <c r="H35" i="10"/>
  <c r="H37" i="10" s="1"/>
  <c r="G37" i="10"/>
  <c r="I33" i="10"/>
  <c r="I37" i="10" s="1"/>
  <c r="J35" i="10"/>
  <c r="K35" i="10"/>
  <c r="L33" i="10"/>
  <c r="K33" i="10"/>
  <c r="L35" i="10"/>
  <c r="Q33" i="10"/>
  <c r="P33" i="10"/>
  <c r="R33" i="10"/>
  <c r="J33" i="10"/>
  <c r="J37" i="10" s="1"/>
  <c r="R35" i="10"/>
  <c r="N33" i="10"/>
  <c r="M33" i="10"/>
  <c r="Q35" i="10"/>
  <c r="O33" i="10"/>
  <c r="P35" i="10"/>
  <c r="O35" i="10"/>
  <c r="M35" i="10"/>
  <c r="N35" i="10"/>
  <c r="G3" i="11"/>
  <c r="Q34" i="11" a="1"/>
  <c r="Q34" i="11" s="1"/>
  <c r="O5" i="11"/>
  <c r="I34" i="11" a="1"/>
  <c r="I34" i="11" s="1"/>
  <c r="P4" i="11"/>
  <c r="R3" i="11"/>
  <c r="N3" i="11"/>
  <c r="I36" i="11" a="1"/>
  <c r="I36" i="11" s="1"/>
  <c r="I33" i="11" s="1"/>
  <c r="P5" i="11"/>
  <c r="Q3" i="11"/>
  <c r="G2" i="11"/>
  <c r="P6" i="11"/>
  <c r="O6" i="11"/>
  <c r="M3" i="11"/>
  <c r="L36" i="11" a="1"/>
  <c r="L36" i="11" s="1"/>
  <c r="L33" i="11" s="1"/>
  <c r="T4" i="11"/>
  <c r="Q35" i="11" s="1"/>
  <c r="T3" i="11"/>
  <c r="O36" i="11" a="1"/>
  <c r="O36" i="11" s="1"/>
  <c r="N36" i="11" a="1"/>
  <c r="N36" i="11" s="1"/>
  <c r="R34" i="11" a="1"/>
  <c r="R34" i="11" s="1"/>
  <c r="R6" i="11"/>
  <c r="N6" i="11"/>
  <c r="G5" i="11"/>
  <c r="P36" i="11" a="1"/>
  <c r="P36" i="11" s="1"/>
  <c r="P33" i="11" s="1"/>
  <c r="H34" i="11" a="1"/>
  <c r="H34" i="11" s="1"/>
  <c r="G34" i="11" a="1"/>
  <c r="G34" i="11" s="1"/>
  <c r="G35" i="11" s="1"/>
  <c r="K34" i="11" a="1"/>
  <c r="K34" i="11" s="1"/>
  <c r="K35" i="11" s="1"/>
  <c r="T2" i="11"/>
  <c r="I35" i="11" s="1"/>
  <c r="J34" i="11" a="1"/>
  <c r="J34" i="11" s="1"/>
  <c r="J35" i="11" s="1"/>
  <c r="O34" i="11" a="1"/>
  <c r="O34" i="11" s="1"/>
  <c r="M36" i="11" a="1"/>
  <c r="M36" i="11" s="1"/>
  <c r="G4" i="11"/>
  <c r="Q6" i="11"/>
  <c r="Q36" i="11" a="1"/>
  <c r="Q36" i="11" s="1"/>
  <c r="R36" i="11" a="1"/>
  <c r="R36" i="11" s="1"/>
  <c r="H36" i="11" a="1"/>
  <c r="H36" i="11" s="1"/>
  <c r="H33" i="11" s="1"/>
  <c r="K36" i="11" a="1"/>
  <c r="K36" i="11" s="1"/>
  <c r="K33" i="11" s="1"/>
  <c r="M34" i="11" a="1"/>
  <c r="M34" i="11" s="1"/>
  <c r="P34" i="11" a="1"/>
  <c r="P34" i="11" s="1"/>
  <c r="N34" i="11" a="1"/>
  <c r="N34" i="11" s="1"/>
  <c r="N35" i="11" s="1"/>
  <c r="M4" i="11"/>
  <c r="R5" i="11"/>
  <c r="N5" i="11"/>
  <c r="G36" i="11" a="1"/>
  <c r="G36" i="11" s="1"/>
  <c r="G33" i="11" s="1"/>
  <c r="G37" i="11" s="1"/>
  <c r="M5" i="11"/>
  <c r="Q5" i="11"/>
  <c r="N4" i="11"/>
  <c r="L34" i="11" a="1"/>
  <c r="L34" i="11" s="1"/>
  <c r="L35" i="11" s="1"/>
  <c r="M6" i="11"/>
  <c r="Q4" i="11"/>
  <c r="O3" i="11"/>
  <c r="J36" i="11" a="1"/>
  <c r="J36" i="11" s="1"/>
  <c r="J33" i="11" s="1"/>
  <c r="P37" i="4"/>
  <c r="R37" i="4"/>
  <c r="Q37" i="4"/>
  <c r="M37" i="4"/>
  <c r="O37" i="4"/>
  <c r="K37" i="4"/>
  <c r="N37" i="4"/>
  <c r="J37" i="4"/>
  <c r="G35" i="4"/>
  <c r="G37" i="4" s="1"/>
  <c r="H37" i="4"/>
  <c r="I37" i="4"/>
  <c r="P3" i="11"/>
  <c r="R4" i="11"/>
  <c r="O4" i="11"/>
  <c r="I5" i="11"/>
  <c r="I2" i="11"/>
  <c r="H2" i="11"/>
  <c r="H5" i="11"/>
  <c r="I4" i="11"/>
  <c r="H4" i="11"/>
  <c r="I3" i="11"/>
  <c r="H3" i="11"/>
  <c r="R37" i="15" l="1"/>
  <c r="M37" i="15"/>
  <c r="N37" i="15"/>
  <c r="O37" i="15"/>
  <c r="P37" i="15"/>
  <c r="J37" i="14"/>
  <c r="H37" i="14"/>
  <c r="I37" i="14"/>
  <c r="M37" i="13"/>
  <c r="N37" i="13"/>
  <c r="Q37" i="13"/>
  <c r="R37" i="13"/>
  <c r="P37" i="13"/>
  <c r="O37" i="13"/>
  <c r="H37" i="9"/>
  <c r="G37" i="9"/>
  <c r="I37" i="9"/>
  <c r="O37" i="10"/>
  <c r="Q37" i="10"/>
  <c r="K37" i="10"/>
  <c r="P37" i="10"/>
  <c r="M37" i="10"/>
  <c r="N37" i="10"/>
  <c r="L37" i="10"/>
  <c r="R37" i="10"/>
  <c r="J37" i="11"/>
  <c r="H35" i="11"/>
  <c r="H37" i="11" s="1"/>
  <c r="P35" i="11"/>
  <c r="P37" i="11" s="1"/>
  <c r="K37" i="11"/>
  <c r="Q33" i="11"/>
  <c r="Q37" i="11" s="1"/>
  <c r="O33" i="11"/>
  <c r="I37" i="11"/>
  <c r="M33" i="11"/>
  <c r="L37" i="11"/>
  <c r="M35" i="11"/>
  <c r="O35" i="11"/>
  <c r="R35" i="11"/>
  <c r="R33" i="11"/>
  <c r="N33" i="11"/>
  <c r="N37" i="11" s="1"/>
  <c r="M37" i="11" l="1"/>
  <c r="O37" i="11"/>
  <c r="R37" i="11"/>
  <c r="H76" i="6" l="1"/>
  <c r="B76" i="6"/>
  <c r="H75" i="6"/>
  <c r="B75" i="6"/>
  <c r="H74" i="6"/>
  <c r="B74" i="6"/>
  <c r="H73" i="6"/>
  <c r="B73" i="6"/>
  <c r="G72" i="6"/>
  <c r="F72" i="6"/>
  <c r="E72" i="6"/>
  <c r="D72" i="6"/>
  <c r="C72" i="6"/>
  <c r="H72" i="6" s="1"/>
  <c r="B72" i="6"/>
  <c r="G71" i="6"/>
  <c r="F71" i="6"/>
  <c r="E71" i="6"/>
  <c r="D71" i="6"/>
  <c r="C71" i="6"/>
  <c r="H71" i="6" s="1"/>
  <c r="B71" i="6"/>
  <c r="G70" i="6"/>
  <c r="F70" i="6"/>
  <c r="E70" i="6"/>
  <c r="D70" i="6"/>
  <c r="C70" i="6"/>
  <c r="H70" i="6" s="1"/>
  <c r="B70" i="6"/>
  <c r="G69" i="6"/>
  <c r="F69" i="6"/>
  <c r="E69" i="6"/>
  <c r="D69" i="6"/>
  <c r="C69" i="6"/>
  <c r="H69" i="6" s="1"/>
  <c r="B69" i="6"/>
  <c r="G68" i="6"/>
  <c r="F68" i="6"/>
  <c r="E68" i="6"/>
  <c r="D68" i="6"/>
  <c r="C68" i="6"/>
  <c r="H68" i="6" s="1"/>
  <c r="B68" i="6"/>
  <c r="G67" i="6"/>
  <c r="F67" i="6"/>
  <c r="E67" i="6"/>
  <c r="D67" i="6"/>
  <c r="C67" i="6"/>
  <c r="H67" i="6" s="1"/>
  <c r="B67" i="6"/>
  <c r="G66" i="6"/>
  <c r="F66" i="6"/>
  <c r="E66" i="6"/>
  <c r="D66" i="6"/>
  <c r="C66" i="6"/>
  <c r="H66" i="6" s="1"/>
  <c r="B66" i="6"/>
  <c r="G65" i="6"/>
  <c r="F65" i="6"/>
  <c r="E65" i="6"/>
  <c r="D65" i="6"/>
  <c r="C65" i="6"/>
  <c r="H65" i="6" s="1"/>
  <c r="B65" i="6"/>
  <c r="G64" i="6"/>
  <c r="F64" i="6"/>
  <c r="E64" i="6"/>
  <c r="D64" i="6"/>
  <c r="C64" i="6"/>
  <c r="H64" i="6" s="1"/>
  <c r="B64" i="6"/>
  <c r="G63" i="6"/>
  <c r="F63" i="6"/>
  <c r="E63" i="6"/>
  <c r="D63" i="6"/>
  <c r="C63" i="6"/>
  <c r="H63" i="6" s="1"/>
  <c r="B63" i="6"/>
  <c r="H61" i="6"/>
  <c r="G61" i="6"/>
  <c r="F61" i="6"/>
  <c r="E61" i="6"/>
  <c r="D61" i="6"/>
  <c r="C61" i="6"/>
  <c r="B61" i="6"/>
  <c r="G60" i="6"/>
  <c r="F60" i="6"/>
  <c r="E60" i="6"/>
  <c r="D60" i="6"/>
  <c r="C60" i="6"/>
  <c r="H60" i="6" s="1"/>
  <c r="B60" i="6"/>
  <c r="G59" i="6"/>
  <c r="F59" i="6"/>
  <c r="E59" i="6"/>
  <c r="D59" i="6"/>
  <c r="C59" i="6"/>
  <c r="H59" i="6" s="1"/>
  <c r="B59" i="6"/>
  <c r="G58" i="6"/>
  <c r="F58" i="6"/>
  <c r="E58" i="6"/>
  <c r="D58" i="6"/>
  <c r="C58" i="6"/>
  <c r="H58" i="6" s="1"/>
  <c r="B58" i="6"/>
  <c r="G57" i="6"/>
  <c r="F57" i="6"/>
  <c r="E57" i="6"/>
  <c r="D57" i="6"/>
  <c r="C57" i="6"/>
  <c r="H57" i="6" s="1"/>
  <c r="B57" i="6"/>
  <c r="G56" i="6"/>
  <c r="F56" i="6"/>
  <c r="E56" i="6"/>
  <c r="D56" i="6"/>
  <c r="C56" i="6"/>
  <c r="H56" i="6" s="1"/>
  <c r="B56" i="6"/>
  <c r="G55" i="6"/>
  <c r="F55" i="6"/>
  <c r="E55" i="6"/>
  <c r="D55" i="6"/>
  <c r="C55" i="6"/>
  <c r="H55" i="6" s="1"/>
  <c r="B55" i="6"/>
  <c r="G54" i="6"/>
  <c r="F54" i="6"/>
  <c r="E54" i="6"/>
  <c r="D54" i="6"/>
  <c r="C54" i="6"/>
  <c r="G51" i="6"/>
  <c r="F51" i="6"/>
  <c r="E51" i="6"/>
  <c r="B51" i="6"/>
  <c r="F50" i="6"/>
  <c r="E50" i="6"/>
  <c r="D50" i="6"/>
  <c r="C50" i="6"/>
  <c r="B50" i="6"/>
  <c r="B49" i="6"/>
  <c r="F48" i="6"/>
  <c r="E48" i="6"/>
  <c r="D48" i="6"/>
  <c r="C48" i="6"/>
  <c r="B48" i="6"/>
  <c r="A48" i="6"/>
  <c r="D47" i="6"/>
  <c r="C47" i="6"/>
  <c r="B47" i="6"/>
  <c r="B46" i="6"/>
  <c r="B45" i="6"/>
  <c r="B44" i="6"/>
  <c r="A44" i="6"/>
  <c r="G43" i="6"/>
  <c r="B43" i="6"/>
  <c r="B42" i="6"/>
  <c r="B41" i="6"/>
  <c r="F40" i="6"/>
  <c r="E40" i="6"/>
  <c r="B40" i="6"/>
  <c r="A40" i="6"/>
  <c r="G39" i="6"/>
  <c r="F39" i="6"/>
  <c r="E39" i="6"/>
  <c r="D39" i="6"/>
  <c r="C39" i="6"/>
  <c r="G34" i="6"/>
  <c r="B34" i="6"/>
  <c r="A34" i="6"/>
  <c r="C33" i="6"/>
  <c r="B33" i="6"/>
  <c r="A33" i="6"/>
  <c r="G32" i="6"/>
  <c r="B32" i="6"/>
  <c r="A32" i="6"/>
  <c r="G31" i="6"/>
  <c r="F31" i="6"/>
  <c r="E31" i="6"/>
  <c r="B31" i="6"/>
  <c r="A31" i="6"/>
  <c r="D30" i="6"/>
  <c r="C30" i="6"/>
  <c r="B30" i="6"/>
  <c r="G29" i="6"/>
  <c r="B29" i="6"/>
  <c r="E28" i="6"/>
  <c r="D28" i="6"/>
  <c r="B28" i="6"/>
  <c r="C27" i="6"/>
  <c r="B27" i="6"/>
  <c r="A27" i="6"/>
  <c r="A28" i="6" s="1"/>
  <c r="A29" i="6" s="1"/>
  <c r="A30" i="6" s="1"/>
  <c r="B26" i="6"/>
  <c r="A26" i="6"/>
  <c r="B25" i="6"/>
  <c r="A25" i="6"/>
  <c r="B24" i="6"/>
  <c r="A24" i="6"/>
  <c r="F23" i="6"/>
  <c r="B23" i="6"/>
  <c r="A23" i="6"/>
  <c r="G22" i="6"/>
  <c r="F22" i="6"/>
  <c r="E22" i="6"/>
  <c r="D22" i="6"/>
  <c r="C22" i="6"/>
  <c r="G13" i="6"/>
  <c r="F13" i="6"/>
  <c r="F34" i="6" s="1"/>
  <c r="E13" i="6"/>
  <c r="E34" i="6" s="1"/>
  <c r="D13" i="6"/>
  <c r="D34" i="6" s="1"/>
  <c r="C13" i="6"/>
  <c r="C34" i="6" s="1"/>
  <c r="G12" i="6"/>
  <c r="G50" i="6" s="1"/>
  <c r="F12" i="6"/>
  <c r="F33" i="6" s="1"/>
  <c r="E12" i="6"/>
  <c r="E33" i="6" s="1"/>
  <c r="D12" i="6"/>
  <c r="D33" i="6" s="1"/>
  <c r="C12" i="6"/>
  <c r="G11" i="6"/>
  <c r="G49" i="6" s="1"/>
  <c r="F11" i="6"/>
  <c r="F49" i="6" s="1"/>
  <c r="E11" i="6"/>
  <c r="E49" i="6" s="1"/>
  <c r="D11" i="6"/>
  <c r="D49" i="6" s="1"/>
  <c r="C11" i="6"/>
  <c r="C32" i="6" s="1"/>
  <c r="G10" i="6"/>
  <c r="G48" i="6" s="1"/>
  <c r="F10" i="6"/>
  <c r="E10" i="6"/>
  <c r="D10" i="6"/>
  <c r="D31" i="6" s="1"/>
  <c r="C10" i="6"/>
  <c r="C31" i="6" s="1"/>
  <c r="G9" i="6"/>
  <c r="G47" i="6" s="1"/>
  <c r="F9" i="6"/>
  <c r="F47" i="6" s="1"/>
  <c r="E9" i="6"/>
  <c r="E47" i="6" s="1"/>
  <c r="D9" i="6"/>
  <c r="C9" i="6"/>
  <c r="G8" i="6"/>
  <c r="G46" i="6" s="1"/>
  <c r="F8" i="6"/>
  <c r="F46" i="6" s="1"/>
  <c r="E8" i="6"/>
  <c r="E46" i="6" s="1"/>
  <c r="D8" i="6"/>
  <c r="D46" i="6" s="1"/>
  <c r="C8" i="6"/>
  <c r="C46" i="6" s="1"/>
  <c r="H46" i="6" s="1"/>
  <c r="G7" i="6"/>
  <c r="G28" i="6" s="1"/>
  <c r="F7" i="6"/>
  <c r="F28" i="6" s="1"/>
  <c r="E7" i="6"/>
  <c r="E45" i="6" s="1"/>
  <c r="D7" i="6"/>
  <c r="D45" i="6" s="1"/>
  <c r="C7" i="6"/>
  <c r="C45" i="6" s="1"/>
  <c r="G6" i="6"/>
  <c r="G44" i="6" s="1"/>
  <c r="F6" i="6"/>
  <c r="F27" i="6" s="1"/>
  <c r="E6" i="6"/>
  <c r="E27" i="6" s="1"/>
  <c r="D6" i="6"/>
  <c r="D44" i="6" s="1"/>
  <c r="C6" i="6"/>
  <c r="C44" i="6" s="1"/>
  <c r="G5" i="6"/>
  <c r="G26" i="6" s="1"/>
  <c r="F5" i="6"/>
  <c r="F43" i="6" s="1"/>
  <c r="E5" i="6"/>
  <c r="E26" i="6" s="1"/>
  <c r="D5" i="6"/>
  <c r="D43" i="6" s="1"/>
  <c r="C5" i="6"/>
  <c r="C43" i="6" s="1"/>
  <c r="G4" i="6"/>
  <c r="G42" i="6" s="1"/>
  <c r="F4" i="6"/>
  <c r="F42" i="6" s="1"/>
  <c r="E4" i="6"/>
  <c r="E42" i="6" s="1"/>
  <c r="D4" i="6"/>
  <c r="D25" i="6" s="1"/>
  <c r="C4" i="6"/>
  <c r="C42" i="6" s="1"/>
  <c r="G3" i="6"/>
  <c r="G41" i="6" s="1"/>
  <c r="F3" i="6"/>
  <c r="F41" i="6" s="1"/>
  <c r="E3" i="6"/>
  <c r="E41" i="6" s="1"/>
  <c r="D3" i="6"/>
  <c r="D41" i="6" s="1"/>
  <c r="C3" i="6"/>
  <c r="C24" i="6" s="1"/>
  <c r="G2" i="6"/>
  <c r="G40" i="6" s="1"/>
  <c r="F2" i="6"/>
  <c r="E2" i="6"/>
  <c r="E23" i="6" s="1"/>
  <c r="D2" i="6"/>
  <c r="D40" i="6" s="1"/>
  <c r="C2" i="6"/>
  <c r="C40" i="6" s="1"/>
  <c r="E44" i="5"/>
  <c r="A44" i="5"/>
  <c r="D44" i="5" s="1"/>
  <c r="E43" i="5"/>
  <c r="A43" i="5"/>
  <c r="D43" i="5" s="1"/>
  <c r="E42" i="5"/>
  <c r="A42" i="5"/>
  <c r="F42" i="5" s="1"/>
  <c r="E41" i="5"/>
  <c r="A41" i="5"/>
  <c r="F41" i="5" s="1"/>
  <c r="E40" i="5"/>
  <c r="B40" i="5"/>
  <c r="A40" i="5"/>
  <c r="F40" i="5" s="1"/>
  <c r="G39" i="5"/>
  <c r="E39" i="5"/>
  <c r="A39" i="5"/>
  <c r="D39" i="5" s="1"/>
  <c r="E38" i="5"/>
  <c r="A38" i="5"/>
  <c r="D38" i="5" s="1"/>
  <c r="E37" i="5"/>
  <c r="A37" i="5"/>
  <c r="D37" i="5" s="1"/>
  <c r="G36" i="5"/>
  <c r="E36" i="5"/>
  <c r="A36" i="5"/>
  <c r="F36" i="5" s="1"/>
  <c r="E35" i="5"/>
  <c r="A35" i="5"/>
  <c r="F35" i="5" s="1"/>
  <c r="E34" i="5"/>
  <c r="A34" i="5"/>
  <c r="D34" i="5" s="1"/>
  <c r="E33" i="5"/>
  <c r="A33" i="5"/>
  <c r="F33" i="5" s="1"/>
  <c r="E32" i="5"/>
  <c r="C32" i="5"/>
  <c r="A32" i="5"/>
  <c r="F32" i="5" s="1"/>
  <c r="E31" i="5"/>
  <c r="A31" i="5"/>
  <c r="D31" i="5" s="1"/>
  <c r="E30" i="5"/>
  <c r="A30" i="5"/>
  <c r="D30" i="5" s="1"/>
  <c r="G29" i="5"/>
  <c r="E29" i="5"/>
  <c r="A29" i="5"/>
  <c r="D29" i="5" s="1"/>
  <c r="E28" i="5"/>
  <c r="A28" i="5"/>
  <c r="D28" i="5" s="1"/>
  <c r="E27" i="5"/>
  <c r="A27" i="5"/>
  <c r="F27" i="5" s="1"/>
  <c r="E26" i="5"/>
  <c r="A26" i="5"/>
  <c r="F26" i="5" s="1"/>
  <c r="E25" i="5"/>
  <c r="A25" i="5"/>
  <c r="F25" i="5" s="1"/>
  <c r="E24" i="5"/>
  <c r="A24" i="5"/>
  <c r="F24" i="5" s="1"/>
  <c r="E23" i="5"/>
  <c r="A23" i="5"/>
  <c r="D23" i="5" s="1"/>
  <c r="E22" i="5"/>
  <c r="A22" i="5"/>
  <c r="D22" i="5" s="1"/>
  <c r="E21" i="5"/>
  <c r="A21" i="5"/>
  <c r="D21" i="5" s="1"/>
  <c r="E20" i="5"/>
  <c r="A20" i="5"/>
  <c r="F20" i="5" s="1"/>
  <c r="E19" i="5"/>
  <c r="A19" i="5"/>
  <c r="D19" i="5" s="1"/>
  <c r="G18" i="5"/>
  <c r="E18" i="5"/>
  <c r="A18" i="5"/>
  <c r="D18" i="5" s="1"/>
  <c r="E17" i="5"/>
  <c r="A17" i="5"/>
  <c r="F17" i="5" s="1"/>
  <c r="E16" i="5"/>
  <c r="A16" i="5"/>
  <c r="D16" i="5" s="1"/>
  <c r="G15" i="5"/>
  <c r="E15" i="5"/>
  <c r="A15" i="5"/>
  <c r="F15" i="5" s="1"/>
  <c r="E14" i="5"/>
  <c r="A14" i="5"/>
  <c r="F14" i="5" s="1"/>
  <c r="E13" i="5"/>
  <c r="B13" i="5"/>
  <c r="A13" i="5"/>
  <c r="F13" i="5" s="1"/>
  <c r="E12" i="5"/>
  <c r="A12" i="5"/>
  <c r="F12" i="5" s="1"/>
  <c r="E11" i="5"/>
  <c r="C11" i="5"/>
  <c r="A11" i="5"/>
  <c r="F11" i="5" s="1"/>
  <c r="E10" i="5"/>
  <c r="A10" i="5"/>
  <c r="F10" i="5" s="1"/>
  <c r="E9" i="5"/>
  <c r="A9" i="5"/>
  <c r="F9" i="5" s="1"/>
  <c r="E8" i="5"/>
  <c r="B8" i="5"/>
  <c r="A8" i="5"/>
  <c r="F8" i="5" s="1"/>
  <c r="E7" i="5"/>
  <c r="A7" i="5"/>
  <c r="D7" i="5" s="1"/>
  <c r="E6" i="5"/>
  <c r="A6" i="5"/>
  <c r="D6" i="5" s="1"/>
  <c r="G5" i="5"/>
  <c r="E5" i="5"/>
  <c r="A5" i="5"/>
  <c r="D5" i="5" s="1"/>
  <c r="G4" i="5"/>
  <c r="E4" i="5"/>
  <c r="A4" i="5"/>
  <c r="D4" i="5" s="1"/>
  <c r="G3" i="5"/>
  <c r="E3" i="5"/>
  <c r="A3" i="5"/>
  <c r="F3" i="5" s="1"/>
  <c r="E2" i="5"/>
  <c r="C2" i="5"/>
  <c r="F2" i="5"/>
  <c r="D216" i="4"/>
  <c r="C216" i="4"/>
  <c r="B216" i="4"/>
  <c r="A216" i="4"/>
  <c r="D215" i="4"/>
  <c r="C215" i="4"/>
  <c r="B215" i="4"/>
  <c r="A215" i="4"/>
  <c r="D214" i="4"/>
  <c r="C214" i="4"/>
  <c r="B214" i="4"/>
  <c r="A214" i="4"/>
  <c r="D213" i="4"/>
  <c r="C213" i="4"/>
  <c r="B213" i="4"/>
  <c r="A213" i="4"/>
  <c r="D212" i="4"/>
  <c r="C212" i="4"/>
  <c r="B212" i="4"/>
  <c r="A212" i="4"/>
  <c r="D211" i="4"/>
  <c r="C211" i="4"/>
  <c r="B211" i="4"/>
  <c r="A211" i="4"/>
  <c r="D210" i="4"/>
  <c r="C210" i="4"/>
  <c r="B210" i="4"/>
  <c r="A210" i="4"/>
  <c r="D209" i="4"/>
  <c r="C209" i="4"/>
  <c r="B209" i="4"/>
  <c r="A209" i="4"/>
  <c r="D208" i="4"/>
  <c r="C208" i="4"/>
  <c r="B208" i="4"/>
  <c r="A208" i="4"/>
  <c r="D207" i="4"/>
  <c r="C207" i="4"/>
  <c r="B207" i="4"/>
  <c r="A207" i="4"/>
  <c r="D206" i="4"/>
  <c r="C206" i="4"/>
  <c r="B206" i="4"/>
  <c r="A206" i="4"/>
  <c r="D205" i="4"/>
  <c r="C205" i="4"/>
  <c r="B205" i="4"/>
  <c r="A205" i="4"/>
  <c r="D204" i="4"/>
  <c r="C204" i="4"/>
  <c r="B204" i="4"/>
  <c r="A204" i="4"/>
  <c r="D203" i="4"/>
  <c r="C203" i="4"/>
  <c r="B203" i="4"/>
  <c r="A203" i="4"/>
  <c r="D202" i="4"/>
  <c r="C202" i="4"/>
  <c r="B202" i="4"/>
  <c r="A202" i="4"/>
  <c r="D201" i="4"/>
  <c r="C201" i="4"/>
  <c r="B201" i="4"/>
  <c r="A201" i="4"/>
  <c r="D200" i="4"/>
  <c r="C200" i="4"/>
  <c r="B200" i="4"/>
  <c r="A200" i="4"/>
  <c r="D199" i="4"/>
  <c r="C199" i="4"/>
  <c r="B199" i="4"/>
  <c r="A199" i="4"/>
  <c r="D198" i="4"/>
  <c r="C198" i="4"/>
  <c r="B198" i="4"/>
  <c r="A198" i="4"/>
  <c r="D197" i="4"/>
  <c r="C197" i="4"/>
  <c r="B197" i="4"/>
  <c r="A197" i="4"/>
  <c r="D196" i="4"/>
  <c r="C196" i="4"/>
  <c r="B196" i="4"/>
  <c r="A196" i="4"/>
  <c r="D195" i="4"/>
  <c r="C195" i="4"/>
  <c r="B195" i="4"/>
  <c r="A195" i="4"/>
  <c r="D194" i="4"/>
  <c r="C194" i="4"/>
  <c r="B194" i="4"/>
  <c r="A194" i="4"/>
  <c r="D193" i="4"/>
  <c r="C193" i="4"/>
  <c r="B193" i="4"/>
  <c r="A193" i="4"/>
  <c r="D192" i="4"/>
  <c r="C192" i="4"/>
  <c r="B192" i="4"/>
  <c r="D191" i="4"/>
  <c r="C191" i="4"/>
  <c r="B191" i="4"/>
  <c r="A191" i="4"/>
  <c r="D190" i="4"/>
  <c r="C190" i="4"/>
  <c r="B190" i="4"/>
  <c r="A190" i="4"/>
  <c r="D189" i="4"/>
  <c r="C189" i="4"/>
  <c r="B189" i="4"/>
  <c r="A189" i="4"/>
  <c r="D188" i="4"/>
  <c r="C188" i="4"/>
  <c r="B188" i="4"/>
  <c r="A188" i="4"/>
  <c r="D187" i="4"/>
  <c r="C187" i="4"/>
  <c r="B187" i="4"/>
  <c r="A187" i="4"/>
  <c r="D186" i="4"/>
  <c r="C186" i="4"/>
  <c r="B186" i="4"/>
  <c r="A186" i="4"/>
  <c r="D185" i="4"/>
  <c r="C185" i="4"/>
  <c r="B185" i="4"/>
  <c r="A185" i="4"/>
  <c r="D184" i="4"/>
  <c r="C184" i="4"/>
  <c r="B184" i="4"/>
  <c r="A184" i="4"/>
  <c r="D183" i="4"/>
  <c r="C183" i="4"/>
  <c r="B183" i="4"/>
  <c r="A183" i="4"/>
  <c r="D182" i="4"/>
  <c r="C182" i="4"/>
  <c r="B182" i="4"/>
  <c r="A182" i="4"/>
  <c r="D181" i="4"/>
  <c r="C181" i="4"/>
  <c r="B181" i="4"/>
  <c r="A181" i="4"/>
  <c r="D180" i="4"/>
  <c r="C180" i="4"/>
  <c r="B180" i="4"/>
  <c r="A180" i="4"/>
  <c r="D179" i="4"/>
  <c r="C179" i="4"/>
  <c r="B179" i="4"/>
  <c r="A179" i="4"/>
  <c r="D178" i="4"/>
  <c r="C178" i="4"/>
  <c r="B178" i="4"/>
  <c r="A178" i="4"/>
  <c r="D177" i="4"/>
  <c r="C177" i="4"/>
  <c r="B177" i="4"/>
  <c r="A177" i="4"/>
  <c r="D176" i="4"/>
  <c r="C176" i="4"/>
  <c r="B176" i="4"/>
  <c r="A176" i="4"/>
  <c r="D175" i="4"/>
  <c r="C175" i="4"/>
  <c r="B175" i="4"/>
  <c r="A175" i="4"/>
  <c r="D174" i="4"/>
  <c r="C174" i="4"/>
  <c r="B174" i="4"/>
  <c r="A174" i="4"/>
  <c r="D173" i="4"/>
  <c r="C173" i="4"/>
  <c r="B173" i="4"/>
  <c r="A173" i="4"/>
  <c r="D172" i="4"/>
  <c r="C172" i="4"/>
  <c r="B172" i="4"/>
  <c r="A172" i="4"/>
  <c r="D171" i="4"/>
  <c r="C171" i="4"/>
  <c r="B171" i="4"/>
  <c r="A171" i="4"/>
  <c r="D170" i="4"/>
  <c r="C170" i="4"/>
  <c r="B170" i="4"/>
  <c r="A170" i="4"/>
  <c r="D169" i="4"/>
  <c r="C169" i="4"/>
  <c r="B169" i="4"/>
  <c r="A169" i="4"/>
  <c r="D168" i="4"/>
  <c r="C168" i="4"/>
  <c r="B168" i="4"/>
  <c r="A168" i="4"/>
  <c r="D167" i="4"/>
  <c r="C167" i="4"/>
  <c r="B167" i="4"/>
  <c r="A167" i="4"/>
  <c r="D166" i="4"/>
  <c r="C166" i="4"/>
  <c r="B166" i="4"/>
  <c r="A166" i="4"/>
  <c r="D165" i="4"/>
  <c r="C165" i="4"/>
  <c r="B165" i="4"/>
  <c r="A165" i="4"/>
  <c r="D164" i="4"/>
  <c r="C164" i="4"/>
  <c r="B164" i="4"/>
  <c r="A164" i="4"/>
  <c r="D163" i="4"/>
  <c r="C163" i="4"/>
  <c r="B163" i="4"/>
  <c r="A163" i="4"/>
  <c r="D162" i="4"/>
  <c r="C162" i="4"/>
  <c r="B162" i="4"/>
  <c r="A162" i="4"/>
  <c r="D161" i="4"/>
  <c r="C161" i="4"/>
  <c r="B161" i="4"/>
  <c r="A161" i="4"/>
  <c r="D160" i="4"/>
  <c r="C160" i="4"/>
  <c r="B160" i="4"/>
  <c r="A160" i="4"/>
  <c r="D159" i="4"/>
  <c r="C159" i="4"/>
  <c r="B159" i="4"/>
  <c r="A159" i="4"/>
  <c r="D158" i="4"/>
  <c r="C158" i="4"/>
  <c r="B158" i="4"/>
  <c r="A158" i="4"/>
  <c r="D157" i="4"/>
  <c r="C157" i="4"/>
  <c r="B157" i="4"/>
  <c r="A157" i="4"/>
  <c r="D156" i="4"/>
  <c r="C156" i="4"/>
  <c r="B156" i="4"/>
  <c r="A156" i="4"/>
  <c r="D155" i="4"/>
  <c r="C155" i="4"/>
  <c r="B155" i="4"/>
  <c r="A155" i="4"/>
  <c r="D154" i="4"/>
  <c r="C154" i="4"/>
  <c r="B154" i="4"/>
  <c r="A154" i="4"/>
  <c r="D153" i="4"/>
  <c r="C153" i="4"/>
  <c r="B153" i="4"/>
  <c r="A153" i="4"/>
  <c r="D152" i="4"/>
  <c r="C152" i="4"/>
  <c r="B152" i="4"/>
  <c r="A152" i="4"/>
  <c r="D151" i="4"/>
  <c r="C151" i="4"/>
  <c r="B151" i="4"/>
  <c r="A151" i="4"/>
  <c r="D150" i="4"/>
  <c r="C150" i="4"/>
  <c r="B150" i="4"/>
  <c r="A150" i="4"/>
  <c r="D149" i="4"/>
  <c r="C149" i="4"/>
  <c r="B149" i="4"/>
  <c r="A149" i="4"/>
  <c r="D148" i="4"/>
  <c r="C148" i="4"/>
  <c r="B148" i="4"/>
  <c r="A148" i="4"/>
  <c r="D147" i="4"/>
  <c r="C147" i="4"/>
  <c r="B147" i="4"/>
  <c r="A147" i="4"/>
  <c r="D146" i="4"/>
  <c r="C146" i="4"/>
  <c r="B146" i="4"/>
  <c r="A146" i="4"/>
  <c r="D145" i="4"/>
  <c r="C145" i="4"/>
  <c r="B145" i="4"/>
  <c r="A145" i="4"/>
  <c r="D144" i="4"/>
  <c r="C144" i="4"/>
  <c r="B144" i="4"/>
  <c r="A144" i="4"/>
  <c r="D143" i="4"/>
  <c r="C143" i="4"/>
  <c r="B143" i="4"/>
  <c r="A143" i="4"/>
  <c r="D142" i="4"/>
  <c r="C142" i="4"/>
  <c r="B142" i="4"/>
  <c r="A142" i="4"/>
  <c r="D141" i="4"/>
  <c r="C141" i="4"/>
  <c r="B141" i="4"/>
  <c r="A141" i="4"/>
  <c r="D140" i="4"/>
  <c r="C140" i="4"/>
  <c r="B140" i="4"/>
  <c r="A140" i="4"/>
  <c r="D139" i="4"/>
  <c r="C139" i="4"/>
  <c r="B139" i="4"/>
  <c r="A139" i="4"/>
  <c r="D138" i="4"/>
  <c r="C138" i="4"/>
  <c r="B138" i="4"/>
  <c r="A138" i="4"/>
  <c r="D137" i="4"/>
  <c r="C137" i="4"/>
  <c r="B137" i="4"/>
  <c r="A137" i="4"/>
  <c r="D136" i="4"/>
  <c r="C136" i="4"/>
  <c r="B136" i="4"/>
  <c r="A136" i="4"/>
  <c r="D135" i="4"/>
  <c r="C135" i="4"/>
  <c r="B135" i="4"/>
  <c r="A135" i="4"/>
  <c r="D134" i="4"/>
  <c r="C134" i="4"/>
  <c r="B134" i="4"/>
  <c r="A134" i="4"/>
  <c r="D133" i="4"/>
  <c r="C133" i="4"/>
  <c r="B133" i="4"/>
  <c r="A133" i="4"/>
  <c r="D132" i="4"/>
  <c r="C132" i="4"/>
  <c r="B132" i="4"/>
  <c r="A132" i="4"/>
  <c r="D131" i="4"/>
  <c r="C131" i="4"/>
  <c r="B131" i="4"/>
  <c r="A131" i="4"/>
  <c r="D130" i="4"/>
  <c r="C130" i="4"/>
  <c r="B130" i="4"/>
  <c r="A130" i="4"/>
  <c r="D129" i="4"/>
  <c r="C129" i="4"/>
  <c r="B129" i="4"/>
  <c r="A129" i="4"/>
  <c r="D128" i="4"/>
  <c r="C128" i="4"/>
  <c r="B128" i="4"/>
  <c r="A128" i="4"/>
  <c r="D127" i="4"/>
  <c r="C127" i="4"/>
  <c r="B127" i="4"/>
  <c r="A127" i="4"/>
  <c r="D126" i="4"/>
  <c r="C126" i="4"/>
  <c r="B126" i="4"/>
  <c r="A126" i="4"/>
  <c r="D125" i="4"/>
  <c r="C125" i="4"/>
  <c r="B125" i="4"/>
  <c r="A125" i="4"/>
  <c r="D124" i="4"/>
  <c r="C124" i="4"/>
  <c r="B124" i="4"/>
  <c r="A124" i="4"/>
  <c r="D123" i="4"/>
  <c r="C123" i="4"/>
  <c r="B123" i="4"/>
  <c r="A123" i="4"/>
  <c r="D122" i="4"/>
  <c r="C122" i="4"/>
  <c r="B122" i="4"/>
  <c r="A122" i="4"/>
  <c r="D121" i="4"/>
  <c r="C121" i="4"/>
  <c r="B121" i="4"/>
  <c r="A121" i="4"/>
  <c r="D120" i="4"/>
  <c r="C120" i="4"/>
  <c r="B120" i="4"/>
  <c r="A120" i="4"/>
  <c r="D119" i="4"/>
  <c r="C119" i="4"/>
  <c r="B119" i="4"/>
  <c r="A119" i="4"/>
  <c r="D118" i="4"/>
  <c r="C118" i="4"/>
  <c r="B118" i="4"/>
  <c r="A118" i="4"/>
  <c r="D117" i="4"/>
  <c r="C117" i="4"/>
  <c r="B117" i="4"/>
  <c r="A117" i="4"/>
  <c r="D116" i="4"/>
  <c r="C116" i="4"/>
  <c r="B116" i="4"/>
  <c r="A116" i="4"/>
  <c r="D115" i="4"/>
  <c r="C115" i="4"/>
  <c r="B115" i="4"/>
  <c r="A115" i="4"/>
  <c r="D114" i="4"/>
  <c r="C114" i="4"/>
  <c r="B114" i="4"/>
  <c r="A114" i="4"/>
  <c r="D113" i="4"/>
  <c r="C113" i="4"/>
  <c r="B113" i="4"/>
  <c r="A113" i="4"/>
  <c r="D112" i="4"/>
  <c r="C112" i="4"/>
  <c r="B112" i="4"/>
  <c r="A112" i="4"/>
  <c r="D111" i="4"/>
  <c r="C111" i="4"/>
  <c r="B111" i="4"/>
  <c r="A111" i="4"/>
  <c r="D110" i="4"/>
  <c r="C110" i="4"/>
  <c r="B110" i="4"/>
  <c r="A110" i="4"/>
  <c r="D109" i="4"/>
  <c r="C109" i="4"/>
  <c r="B109" i="4"/>
  <c r="A109" i="4"/>
  <c r="D108" i="4"/>
  <c r="C108" i="4"/>
  <c r="B108" i="4"/>
  <c r="A108" i="4"/>
  <c r="D107" i="4"/>
  <c r="C107" i="4"/>
  <c r="B107" i="4"/>
  <c r="A107" i="4"/>
  <c r="D106" i="4"/>
  <c r="C106" i="4"/>
  <c r="B106" i="4"/>
  <c r="A106" i="4"/>
  <c r="D105" i="4"/>
  <c r="C105" i="4"/>
  <c r="B105" i="4"/>
  <c r="A105" i="4"/>
  <c r="D104" i="4"/>
  <c r="C104" i="4"/>
  <c r="B104" i="4"/>
  <c r="A104" i="4"/>
  <c r="D103" i="4"/>
  <c r="C103" i="4"/>
  <c r="B103" i="4"/>
  <c r="A103" i="4"/>
  <c r="D102" i="4"/>
  <c r="C102" i="4"/>
  <c r="B102" i="4"/>
  <c r="A102" i="4"/>
  <c r="D101" i="4"/>
  <c r="C101" i="4"/>
  <c r="B101" i="4"/>
  <c r="A101" i="4"/>
  <c r="D100" i="4"/>
  <c r="C100" i="4"/>
  <c r="B100" i="4"/>
  <c r="A100" i="4"/>
  <c r="D99" i="4"/>
  <c r="C99" i="4"/>
  <c r="B99" i="4"/>
  <c r="A99" i="4"/>
  <c r="D98" i="4"/>
  <c r="C98" i="4"/>
  <c r="B98" i="4"/>
  <c r="A98" i="4"/>
  <c r="D97" i="4"/>
  <c r="C97" i="4"/>
  <c r="B97" i="4"/>
  <c r="A97" i="4"/>
  <c r="D96" i="4"/>
  <c r="C96" i="4"/>
  <c r="B96" i="4"/>
  <c r="A96" i="4"/>
  <c r="D95" i="4"/>
  <c r="C95" i="4"/>
  <c r="B95" i="4"/>
  <c r="A95" i="4"/>
  <c r="D94" i="4"/>
  <c r="C94" i="4"/>
  <c r="B94" i="4"/>
  <c r="A94" i="4"/>
  <c r="D93" i="4"/>
  <c r="C93" i="4"/>
  <c r="B93" i="4"/>
  <c r="A93" i="4"/>
  <c r="D92" i="4"/>
  <c r="C92" i="4"/>
  <c r="B92" i="4"/>
  <c r="A92" i="4"/>
  <c r="D91" i="4"/>
  <c r="C91" i="4"/>
  <c r="B91" i="4"/>
  <c r="A91" i="4"/>
  <c r="D90" i="4"/>
  <c r="C90" i="4"/>
  <c r="B90" i="4"/>
  <c r="A90" i="4"/>
  <c r="D89" i="4"/>
  <c r="C89" i="4"/>
  <c r="B89" i="4"/>
  <c r="A89" i="4"/>
  <c r="D88" i="4"/>
  <c r="C88" i="4"/>
  <c r="B88" i="4"/>
  <c r="A88" i="4"/>
  <c r="D87" i="4"/>
  <c r="C87" i="4"/>
  <c r="B87" i="4"/>
  <c r="A87" i="4"/>
  <c r="D86" i="4"/>
  <c r="C86" i="4"/>
  <c r="B86" i="4"/>
  <c r="A86" i="4"/>
  <c r="D85" i="4"/>
  <c r="C85" i="4"/>
  <c r="B85" i="4"/>
  <c r="A85" i="4"/>
  <c r="D84" i="4"/>
  <c r="C84" i="4"/>
  <c r="B84" i="4"/>
  <c r="A84" i="4"/>
  <c r="D83" i="4"/>
  <c r="C83" i="4"/>
  <c r="B83" i="4"/>
  <c r="A83" i="4"/>
  <c r="D82" i="4"/>
  <c r="C82" i="4"/>
  <c r="B82" i="4"/>
  <c r="A82" i="4"/>
  <c r="D81" i="4"/>
  <c r="C81" i="4"/>
  <c r="B81" i="4"/>
  <c r="A81" i="4"/>
  <c r="D80" i="4"/>
  <c r="C80" i="4"/>
  <c r="B80" i="4"/>
  <c r="A80" i="4"/>
  <c r="D79" i="4"/>
  <c r="C79" i="4"/>
  <c r="B79" i="4"/>
  <c r="A79" i="4"/>
  <c r="D78" i="4"/>
  <c r="C78" i="4"/>
  <c r="B78" i="4"/>
  <c r="A78" i="4"/>
  <c r="D77" i="4"/>
  <c r="C77" i="4"/>
  <c r="B77" i="4"/>
  <c r="A77" i="4"/>
  <c r="D76" i="4"/>
  <c r="C76" i="4"/>
  <c r="B76" i="4"/>
  <c r="A76" i="4"/>
  <c r="D75" i="4"/>
  <c r="C75" i="4"/>
  <c r="B75" i="4"/>
  <c r="A75" i="4"/>
  <c r="D74" i="4"/>
  <c r="C74" i="4"/>
  <c r="B74" i="4"/>
  <c r="A74" i="4"/>
  <c r="D73" i="4"/>
  <c r="C73" i="4"/>
  <c r="B73" i="4"/>
  <c r="A73" i="4"/>
  <c r="D72" i="4"/>
  <c r="C72" i="4"/>
  <c r="B72" i="4"/>
  <c r="A72" i="4"/>
  <c r="D71" i="4"/>
  <c r="C71" i="4"/>
  <c r="B71" i="4"/>
  <c r="A71" i="4"/>
  <c r="D70" i="4"/>
  <c r="C70" i="4"/>
  <c r="B70" i="4"/>
  <c r="A70" i="4"/>
  <c r="D69" i="4"/>
  <c r="C69" i="4"/>
  <c r="B69" i="4"/>
  <c r="A69" i="4"/>
  <c r="D68" i="4"/>
  <c r="C68" i="4"/>
  <c r="B68" i="4"/>
  <c r="A68" i="4"/>
  <c r="D67" i="4"/>
  <c r="C67" i="4"/>
  <c r="B67" i="4"/>
  <c r="A67" i="4"/>
  <c r="D66" i="4"/>
  <c r="C66" i="4"/>
  <c r="B66" i="4"/>
  <c r="A66" i="4"/>
  <c r="D65" i="4"/>
  <c r="C65" i="4"/>
  <c r="B65" i="4"/>
  <c r="A65" i="4"/>
  <c r="D64" i="4"/>
  <c r="C64" i="4"/>
  <c r="B64" i="4"/>
  <c r="A64" i="4"/>
  <c r="D63" i="4"/>
  <c r="C63" i="4"/>
  <c r="B63" i="4"/>
  <c r="A63" i="4"/>
  <c r="D62" i="4"/>
  <c r="C62" i="4"/>
  <c r="B62" i="4"/>
  <c r="A62" i="4"/>
  <c r="D61" i="4"/>
  <c r="C61" i="4"/>
  <c r="B61" i="4"/>
  <c r="A61" i="4"/>
  <c r="D60" i="4"/>
  <c r="C60" i="4"/>
  <c r="B60" i="4"/>
  <c r="A60" i="4"/>
  <c r="D59" i="4"/>
  <c r="C59" i="4"/>
  <c r="B59" i="4"/>
  <c r="A59" i="4"/>
  <c r="D58" i="4"/>
  <c r="C58" i="4"/>
  <c r="B58" i="4"/>
  <c r="A58" i="4"/>
  <c r="D57" i="4"/>
  <c r="C57" i="4"/>
  <c r="B57" i="4"/>
  <c r="A57" i="4"/>
  <c r="D56" i="4"/>
  <c r="C56" i="4"/>
  <c r="B56" i="4"/>
  <c r="A56" i="4"/>
  <c r="D55" i="4"/>
  <c r="C55" i="4"/>
  <c r="B55" i="4"/>
  <c r="A55" i="4"/>
  <c r="D54" i="4"/>
  <c r="C54" i="4"/>
  <c r="B54" i="4"/>
  <c r="A54" i="4"/>
  <c r="D53" i="4"/>
  <c r="C53" i="4"/>
  <c r="B53" i="4"/>
  <c r="A53" i="4"/>
  <c r="D52" i="4"/>
  <c r="C52" i="4"/>
  <c r="B52" i="4"/>
  <c r="A52" i="4"/>
  <c r="D51" i="4"/>
  <c r="C51" i="4"/>
  <c r="B51" i="4"/>
  <c r="A51" i="4"/>
  <c r="D50" i="4"/>
  <c r="C50" i="4"/>
  <c r="B50" i="4"/>
  <c r="A50" i="4"/>
  <c r="D49" i="4"/>
  <c r="C49" i="4"/>
  <c r="B49" i="4"/>
  <c r="A49" i="4"/>
  <c r="D48" i="4"/>
  <c r="C48" i="4"/>
  <c r="B48" i="4"/>
  <c r="A48" i="4"/>
  <c r="D47" i="4"/>
  <c r="C47" i="4"/>
  <c r="B47" i="4"/>
  <c r="A47" i="4"/>
  <c r="D46" i="4"/>
  <c r="C46" i="4"/>
  <c r="B46" i="4"/>
  <c r="A46" i="4"/>
  <c r="D45" i="4"/>
  <c r="C45" i="4"/>
  <c r="B45" i="4"/>
  <c r="A45" i="4"/>
  <c r="D44" i="4"/>
  <c r="C44" i="4"/>
  <c r="B44" i="4"/>
  <c r="A44" i="4"/>
  <c r="D43" i="4"/>
  <c r="C43" i="4"/>
  <c r="B43" i="4"/>
  <c r="A43" i="4"/>
  <c r="D42" i="4"/>
  <c r="C42" i="4"/>
  <c r="B42" i="4"/>
  <c r="A42" i="4"/>
  <c r="D41" i="4"/>
  <c r="C41" i="4"/>
  <c r="B41" i="4"/>
  <c r="A41" i="4"/>
  <c r="D40" i="4"/>
  <c r="C40" i="4"/>
  <c r="B40" i="4"/>
  <c r="A40" i="4"/>
  <c r="D39" i="4"/>
  <c r="C39" i="4"/>
  <c r="B39" i="4"/>
  <c r="A39" i="4"/>
  <c r="D38" i="4"/>
  <c r="C38" i="4"/>
  <c r="B38" i="4"/>
  <c r="A38" i="4"/>
  <c r="D37" i="4"/>
  <c r="C37" i="4"/>
  <c r="B37" i="4"/>
  <c r="A37" i="4"/>
  <c r="D36" i="4"/>
  <c r="C36" i="4"/>
  <c r="B36" i="4"/>
  <c r="A36" i="4"/>
  <c r="D35" i="4"/>
  <c r="C35" i="4"/>
  <c r="B35" i="4"/>
  <c r="A35" i="4"/>
  <c r="D34" i="4"/>
  <c r="C34" i="4"/>
  <c r="B34" i="4"/>
  <c r="A34" i="4"/>
  <c r="D33" i="4"/>
  <c r="C33" i="4"/>
  <c r="B33" i="4"/>
  <c r="A33" i="4"/>
  <c r="D32" i="4"/>
  <c r="C32" i="4"/>
  <c r="B32" i="4"/>
  <c r="A32" i="4"/>
  <c r="D31" i="4"/>
  <c r="C31" i="4"/>
  <c r="B31" i="4"/>
  <c r="A31" i="4"/>
  <c r="D30" i="4"/>
  <c r="C30" i="4"/>
  <c r="B30" i="4"/>
  <c r="A30" i="4"/>
  <c r="D29" i="4"/>
  <c r="C29" i="4"/>
  <c r="B29" i="4"/>
  <c r="A29" i="4"/>
  <c r="D28" i="4"/>
  <c r="C28" i="4"/>
  <c r="B28" i="4"/>
  <c r="A28" i="4"/>
  <c r="D27" i="4"/>
  <c r="C27" i="4"/>
  <c r="B27" i="4"/>
  <c r="A27" i="4"/>
  <c r="D26" i="4"/>
  <c r="C26" i="4"/>
  <c r="B26" i="4"/>
  <c r="A26" i="4"/>
  <c r="D25" i="4"/>
  <c r="C25" i="4"/>
  <c r="B25" i="4"/>
  <c r="A25" i="4"/>
  <c r="D24" i="4"/>
  <c r="C24" i="4"/>
  <c r="B24" i="4"/>
  <c r="A24" i="4"/>
  <c r="D23" i="4"/>
  <c r="C23" i="4"/>
  <c r="B23" i="4"/>
  <c r="A23" i="4"/>
  <c r="D22" i="4"/>
  <c r="C22" i="4"/>
  <c r="B22" i="4"/>
  <c r="A22" i="4"/>
  <c r="D21" i="4"/>
  <c r="C21" i="4"/>
  <c r="B21" i="4"/>
  <c r="A21" i="4"/>
  <c r="D20" i="4"/>
  <c r="C20" i="4"/>
  <c r="B20" i="4"/>
  <c r="A20" i="4"/>
  <c r="D19" i="4"/>
  <c r="C19" i="4"/>
  <c r="B19" i="4"/>
  <c r="A19" i="4"/>
  <c r="D18" i="4"/>
  <c r="C18" i="4"/>
  <c r="B18" i="4"/>
  <c r="A18" i="4"/>
  <c r="D17" i="4"/>
  <c r="C17" i="4"/>
  <c r="B17" i="4"/>
  <c r="A17" i="4"/>
  <c r="D16" i="4"/>
  <c r="C16" i="4"/>
  <c r="B16" i="4"/>
  <c r="A16" i="4"/>
  <c r="D15" i="4"/>
  <c r="C15" i="4"/>
  <c r="B15" i="4"/>
  <c r="A15" i="4"/>
  <c r="D14" i="4"/>
  <c r="C14" i="4"/>
  <c r="B14" i="4"/>
  <c r="A14" i="4"/>
  <c r="D13" i="4"/>
  <c r="C13" i="4"/>
  <c r="B13" i="4"/>
  <c r="A13" i="4"/>
  <c r="D12" i="4"/>
  <c r="C12" i="4"/>
  <c r="B12" i="4"/>
  <c r="A12" i="4"/>
  <c r="D11" i="4"/>
  <c r="C11" i="4"/>
  <c r="B11" i="4"/>
  <c r="A11" i="4"/>
  <c r="D10" i="4"/>
  <c r="C10" i="4"/>
  <c r="B10" i="4"/>
  <c r="A10" i="4"/>
  <c r="D9" i="4"/>
  <c r="C9" i="4"/>
  <c r="B9" i="4"/>
  <c r="A9" i="4"/>
  <c r="D8" i="4"/>
  <c r="C8" i="4"/>
  <c r="B8" i="4"/>
  <c r="A8" i="4"/>
  <c r="D7" i="4"/>
  <c r="C7" i="4"/>
  <c r="B7" i="4"/>
  <c r="A7" i="4"/>
  <c r="D6" i="4"/>
  <c r="C6" i="4"/>
  <c r="B6" i="4"/>
  <c r="A6" i="4"/>
  <c r="D5" i="4"/>
  <c r="C5" i="4"/>
  <c r="B5" i="4"/>
  <c r="A5" i="4"/>
  <c r="D4" i="4"/>
  <c r="C4" i="4"/>
  <c r="B4" i="4"/>
  <c r="A4" i="4"/>
  <c r="D3" i="4"/>
  <c r="C3" i="4"/>
  <c r="B3" i="4"/>
  <c r="A3" i="4"/>
  <c r="D2" i="4"/>
  <c r="C2" i="4"/>
  <c r="B2" i="4"/>
  <c r="A2" i="4"/>
  <c r="E44" i="3"/>
  <c r="D44" i="3"/>
  <c r="C44" i="3"/>
  <c r="B44" i="3"/>
  <c r="A44" i="3"/>
  <c r="E43" i="3"/>
  <c r="D43" i="3"/>
  <c r="C43" i="3"/>
  <c r="B43" i="3"/>
  <c r="A43" i="3"/>
  <c r="E42" i="3"/>
  <c r="D42" i="3"/>
  <c r="C42" i="3"/>
  <c r="B42" i="3"/>
  <c r="A42" i="3"/>
  <c r="E41" i="3"/>
  <c r="D41" i="3"/>
  <c r="C41" i="3"/>
  <c r="B41" i="3"/>
  <c r="A41" i="3"/>
  <c r="E40" i="3"/>
  <c r="D40" i="3"/>
  <c r="C40" i="3"/>
  <c r="B40" i="3"/>
  <c r="A40" i="3"/>
  <c r="E39" i="3"/>
  <c r="D39" i="3"/>
  <c r="C39" i="3"/>
  <c r="B39" i="3"/>
  <c r="A39" i="3"/>
  <c r="E38" i="3"/>
  <c r="D38" i="3"/>
  <c r="C38" i="3"/>
  <c r="B38" i="3"/>
  <c r="A38" i="3"/>
  <c r="E37" i="3"/>
  <c r="D37" i="3"/>
  <c r="C37" i="3"/>
  <c r="B37" i="3"/>
  <c r="A37" i="3"/>
  <c r="E36" i="3"/>
  <c r="D36" i="3"/>
  <c r="C36" i="3"/>
  <c r="B36" i="3"/>
  <c r="A36" i="3"/>
  <c r="E35" i="3"/>
  <c r="D35" i="3"/>
  <c r="C35" i="3"/>
  <c r="B35" i="3"/>
  <c r="A35" i="3"/>
  <c r="E34" i="3"/>
  <c r="D34" i="3"/>
  <c r="C34" i="3"/>
  <c r="B34" i="3"/>
  <c r="A34" i="3"/>
  <c r="E33" i="3"/>
  <c r="D33" i="3"/>
  <c r="C33" i="3"/>
  <c r="B33" i="3"/>
  <c r="A33" i="3"/>
  <c r="E32" i="3"/>
  <c r="D32" i="3"/>
  <c r="C32" i="3"/>
  <c r="B32" i="3"/>
  <c r="A32" i="3"/>
  <c r="E31" i="3"/>
  <c r="D31" i="3"/>
  <c r="C31" i="3"/>
  <c r="B31" i="3"/>
  <c r="A31" i="3"/>
  <c r="E30" i="3"/>
  <c r="D30" i="3"/>
  <c r="C30" i="3"/>
  <c r="B30" i="3"/>
  <c r="A30" i="3"/>
  <c r="E29" i="3"/>
  <c r="D29" i="3"/>
  <c r="C29" i="3"/>
  <c r="B29" i="3"/>
  <c r="A29" i="3"/>
  <c r="E28" i="3"/>
  <c r="D28" i="3"/>
  <c r="C28" i="3"/>
  <c r="B28" i="3"/>
  <c r="A28" i="3"/>
  <c r="E27" i="3"/>
  <c r="D27" i="3"/>
  <c r="C27" i="3"/>
  <c r="B27" i="3"/>
  <c r="A27" i="3"/>
  <c r="E26" i="3"/>
  <c r="D26" i="3"/>
  <c r="C26" i="3"/>
  <c r="B26" i="3"/>
  <c r="A26" i="3"/>
  <c r="E25" i="3"/>
  <c r="D25" i="3"/>
  <c r="C25" i="3"/>
  <c r="B25" i="3"/>
  <c r="A25" i="3"/>
  <c r="E24" i="3"/>
  <c r="D24" i="3"/>
  <c r="C24" i="3"/>
  <c r="B24" i="3"/>
  <c r="A24" i="3"/>
  <c r="E23" i="3"/>
  <c r="D23" i="3"/>
  <c r="C23" i="3"/>
  <c r="B23" i="3"/>
  <c r="A23" i="3"/>
  <c r="E22" i="3"/>
  <c r="D22" i="3"/>
  <c r="C22" i="3"/>
  <c r="B22" i="3"/>
  <c r="A22" i="3"/>
  <c r="E21" i="3"/>
  <c r="D21" i="3"/>
  <c r="C21" i="3"/>
  <c r="B21" i="3"/>
  <c r="A21" i="3"/>
  <c r="E20" i="3"/>
  <c r="D20" i="3"/>
  <c r="C20" i="3"/>
  <c r="B20" i="3"/>
  <c r="A20" i="3"/>
  <c r="E19" i="3"/>
  <c r="D19" i="3"/>
  <c r="C19" i="3"/>
  <c r="B19" i="3"/>
  <c r="A19" i="3"/>
  <c r="E18" i="3"/>
  <c r="D18" i="3"/>
  <c r="C18" i="3"/>
  <c r="B18" i="3"/>
  <c r="A18" i="3"/>
  <c r="E17" i="3"/>
  <c r="D17" i="3"/>
  <c r="C17" i="3"/>
  <c r="B17" i="3"/>
  <c r="A17" i="3"/>
  <c r="E16" i="3"/>
  <c r="D16" i="3"/>
  <c r="C16" i="3"/>
  <c r="B16" i="3"/>
  <c r="A16" i="3"/>
  <c r="E15" i="3"/>
  <c r="D15" i="3"/>
  <c r="C15" i="3"/>
  <c r="B15" i="3"/>
  <c r="A15" i="3"/>
  <c r="E14" i="3"/>
  <c r="D14" i="3"/>
  <c r="C14" i="3"/>
  <c r="B14" i="3"/>
  <c r="A14" i="3"/>
  <c r="E13" i="3"/>
  <c r="D13" i="3"/>
  <c r="C13" i="3"/>
  <c r="B13" i="3"/>
  <c r="A13" i="3"/>
  <c r="E12" i="3"/>
  <c r="D12" i="3"/>
  <c r="C12" i="3"/>
  <c r="B12" i="3"/>
  <c r="A12" i="3"/>
  <c r="E11" i="3"/>
  <c r="D11" i="3"/>
  <c r="C11" i="3"/>
  <c r="B11" i="3"/>
  <c r="A11" i="3"/>
  <c r="E10" i="3"/>
  <c r="D10" i="3"/>
  <c r="C10" i="3"/>
  <c r="B10" i="3"/>
  <c r="A10" i="3"/>
  <c r="E9" i="3"/>
  <c r="D9" i="3"/>
  <c r="C9" i="3"/>
  <c r="B9" i="3"/>
  <c r="A9" i="3"/>
  <c r="E8" i="3"/>
  <c r="D8" i="3"/>
  <c r="C8" i="3"/>
  <c r="B8" i="3"/>
  <c r="A8" i="3"/>
  <c r="E7" i="3"/>
  <c r="D7" i="3"/>
  <c r="C7" i="3"/>
  <c r="B7" i="3"/>
  <c r="A7" i="3"/>
  <c r="E6" i="3"/>
  <c r="D6" i="3"/>
  <c r="C6" i="3"/>
  <c r="B6" i="3"/>
  <c r="A6" i="3"/>
  <c r="E5" i="3"/>
  <c r="D5" i="3"/>
  <c r="C5" i="3"/>
  <c r="B5" i="3"/>
  <c r="A5" i="3"/>
  <c r="E4" i="3"/>
  <c r="D4" i="3"/>
  <c r="C4" i="3"/>
  <c r="B4" i="3"/>
  <c r="A4" i="3"/>
  <c r="E3" i="3"/>
  <c r="D3" i="3"/>
  <c r="C3" i="3"/>
  <c r="B3" i="3"/>
  <c r="A3" i="3"/>
  <c r="E2" i="3"/>
  <c r="D2" i="3"/>
  <c r="C2" i="3"/>
  <c r="B2" i="3"/>
  <c r="A2" i="3"/>
  <c r="C24" i="2"/>
  <c r="B24" i="2"/>
  <c r="C23" i="2"/>
  <c r="B23" i="2"/>
  <c r="C22" i="2"/>
  <c r="B22" i="2"/>
  <c r="C21" i="2"/>
  <c r="B21" i="2"/>
  <c r="C20" i="2"/>
  <c r="B20" i="2"/>
  <c r="B3" i="2"/>
  <c r="B2" i="2"/>
  <c r="B1" i="2"/>
  <c r="AQ44" i="1"/>
  <c r="C44" i="5" s="1"/>
  <c r="AL44" i="1"/>
  <c r="B44" i="5" s="1"/>
  <c r="I44" i="1"/>
  <c r="G44" i="5" s="1"/>
  <c r="AQ43" i="1"/>
  <c r="C43" i="5" s="1"/>
  <c r="AL43" i="1"/>
  <c r="B43" i="5" s="1"/>
  <c r="I43" i="1"/>
  <c r="G43" i="5" s="1"/>
  <c r="AQ42" i="1"/>
  <c r="C42" i="5" s="1"/>
  <c r="AL42" i="1"/>
  <c r="B42" i="5" s="1"/>
  <c r="I42" i="1"/>
  <c r="G42" i="5" s="1"/>
  <c r="AQ41" i="1"/>
  <c r="C41" i="5" s="1"/>
  <c r="AL41" i="1"/>
  <c r="B41" i="5" s="1"/>
  <c r="I41" i="1"/>
  <c r="G41" i="5" s="1"/>
  <c r="AQ40" i="1"/>
  <c r="C40" i="5" s="1"/>
  <c r="AL40" i="1"/>
  <c r="I40" i="1"/>
  <c r="G40" i="5" s="1"/>
  <c r="AQ39" i="1"/>
  <c r="AL39" i="1"/>
  <c r="B32" i="5" s="1"/>
  <c r="I39" i="1"/>
  <c r="G32" i="5" s="1"/>
  <c r="AQ38" i="1"/>
  <c r="C34" i="5" s="1"/>
  <c r="AL38" i="1"/>
  <c r="B34" i="5" s="1"/>
  <c r="I38" i="1"/>
  <c r="G34" i="5" s="1"/>
  <c r="AQ37" i="1"/>
  <c r="C36" i="5" s="1"/>
  <c r="AL37" i="1"/>
  <c r="B36" i="5" s="1"/>
  <c r="I37" i="1"/>
  <c r="AQ36" i="1"/>
  <c r="C35" i="5" s="1"/>
  <c r="AL36" i="1"/>
  <c r="B35" i="5" s="1"/>
  <c r="I36" i="1"/>
  <c r="G35" i="5" s="1"/>
  <c r="AQ35" i="1"/>
  <c r="C39" i="5" s="1"/>
  <c r="AL35" i="1"/>
  <c r="B39" i="5" s="1"/>
  <c r="I35" i="1"/>
  <c r="AQ34" i="1"/>
  <c r="C38" i="5" s="1"/>
  <c r="AL34" i="1"/>
  <c r="B38" i="5" s="1"/>
  <c r="I34" i="1"/>
  <c r="G38" i="5" s="1"/>
  <c r="AQ33" i="1"/>
  <c r="C33" i="5" s="1"/>
  <c r="AL33" i="1"/>
  <c r="B33" i="5" s="1"/>
  <c r="I33" i="1"/>
  <c r="G33" i="5" s="1"/>
  <c r="AQ32" i="1"/>
  <c r="C12" i="5" s="1"/>
  <c r="AL32" i="1"/>
  <c r="B12" i="5" s="1"/>
  <c r="I32" i="1"/>
  <c r="G12" i="5" s="1"/>
  <c r="AQ31" i="1"/>
  <c r="AL31" i="1"/>
  <c r="B2" i="5" s="1"/>
  <c r="I31" i="1"/>
  <c r="G2" i="5" s="1"/>
  <c r="AQ30" i="1"/>
  <c r="C22" i="5" s="1"/>
  <c r="AL30" i="1"/>
  <c r="B22" i="5" s="1"/>
  <c r="I30" i="1"/>
  <c r="G22" i="5" s="1"/>
  <c r="AQ29" i="1"/>
  <c r="C30" i="5" s="1"/>
  <c r="AL29" i="1"/>
  <c r="B30" i="5" s="1"/>
  <c r="I29" i="1"/>
  <c r="G30" i="5" s="1"/>
  <c r="AQ28" i="1"/>
  <c r="C31" i="5" s="1"/>
  <c r="AL28" i="1"/>
  <c r="B31" i="5" s="1"/>
  <c r="I28" i="1"/>
  <c r="G31" i="5" s="1"/>
  <c r="AQ27" i="1"/>
  <c r="C25" i="5" s="1"/>
  <c r="AL27" i="1"/>
  <c r="B25" i="5" s="1"/>
  <c r="I27" i="1"/>
  <c r="G25" i="5" s="1"/>
  <c r="AQ26" i="1"/>
  <c r="C28" i="5" s="1"/>
  <c r="AL26" i="1"/>
  <c r="B28" i="5" s="1"/>
  <c r="I26" i="1"/>
  <c r="G28" i="5" s="1"/>
  <c r="AQ25" i="1"/>
  <c r="C27" i="5" s="1"/>
  <c r="AL25" i="1"/>
  <c r="B27" i="5" s="1"/>
  <c r="I25" i="1"/>
  <c r="G27" i="5" s="1"/>
  <c r="AQ24" i="1"/>
  <c r="C29" i="5" s="1"/>
  <c r="AL24" i="1"/>
  <c r="B29" i="5" s="1"/>
  <c r="I24" i="1"/>
  <c r="AQ23" i="1"/>
  <c r="C26" i="5" s="1"/>
  <c r="AL23" i="1"/>
  <c r="B26" i="5" s="1"/>
  <c r="I23" i="1"/>
  <c r="G26" i="5" s="1"/>
  <c r="AQ22" i="1"/>
  <c r="C37" i="5" s="1"/>
  <c r="AL22" i="1"/>
  <c r="B37" i="5" s="1"/>
  <c r="I22" i="1"/>
  <c r="G37" i="5" s="1"/>
  <c r="AQ21" i="1"/>
  <c r="C15" i="5" s="1"/>
  <c r="AL21" i="1"/>
  <c r="B15" i="5" s="1"/>
  <c r="I21" i="1"/>
  <c r="AQ20" i="1"/>
  <c r="C24" i="5" s="1"/>
  <c r="AL20" i="1"/>
  <c r="B24" i="5" s="1"/>
  <c r="I20" i="1"/>
  <c r="G24" i="5" s="1"/>
  <c r="AQ19" i="1"/>
  <c r="C14" i="5" s="1"/>
  <c r="AL19" i="1"/>
  <c r="B14" i="5" s="1"/>
  <c r="I19" i="1"/>
  <c r="G14" i="5" s="1"/>
  <c r="AQ18" i="1"/>
  <c r="C6" i="5" s="1"/>
  <c r="AL18" i="1"/>
  <c r="B6" i="5" s="1"/>
  <c r="I18" i="1"/>
  <c r="G6" i="5" s="1"/>
  <c r="AQ17" i="1"/>
  <c r="C17" i="5" s="1"/>
  <c r="AL17" i="1"/>
  <c r="B17" i="5" s="1"/>
  <c r="I17" i="1"/>
  <c r="G17" i="5" s="1"/>
  <c r="AQ16" i="1"/>
  <c r="C8" i="5" s="1"/>
  <c r="AL16" i="1"/>
  <c r="I16" i="1"/>
  <c r="G8" i="5" s="1"/>
  <c r="AQ15" i="1"/>
  <c r="C19" i="5" s="1"/>
  <c r="AL15" i="1"/>
  <c r="B19" i="5" s="1"/>
  <c r="I15" i="1"/>
  <c r="G19" i="5" s="1"/>
  <c r="AQ14" i="1"/>
  <c r="C23" i="5" s="1"/>
  <c r="AL14" i="1"/>
  <c r="B23" i="5" s="1"/>
  <c r="I14" i="1"/>
  <c r="G23" i="5" s="1"/>
  <c r="AQ13" i="1"/>
  <c r="C18" i="5" s="1"/>
  <c r="AL13" i="1"/>
  <c r="B18" i="5" s="1"/>
  <c r="I13" i="1"/>
  <c r="AQ12" i="1"/>
  <c r="C7" i="5" s="1"/>
  <c r="AL12" i="1"/>
  <c r="B7" i="5" s="1"/>
  <c r="I12" i="1"/>
  <c r="G7" i="5" s="1"/>
  <c r="AQ11" i="1"/>
  <c r="C3" i="5" s="1"/>
  <c r="AL11" i="1"/>
  <c r="B3" i="5" s="1"/>
  <c r="I11" i="1"/>
  <c r="AQ10" i="1"/>
  <c r="C20" i="5" s="1"/>
  <c r="AL10" i="1"/>
  <c r="B20" i="5" s="1"/>
  <c r="I10" i="1"/>
  <c r="G20" i="5" s="1"/>
  <c r="AQ9" i="1"/>
  <c r="C16" i="5" s="1"/>
  <c r="AL9" i="1"/>
  <c r="B16" i="5" s="1"/>
  <c r="I9" i="1"/>
  <c r="G16" i="5" s="1"/>
  <c r="AQ8" i="1"/>
  <c r="C5" i="5" s="1"/>
  <c r="AL8" i="1"/>
  <c r="B5" i="5" s="1"/>
  <c r="I8" i="1"/>
  <c r="AQ7" i="1"/>
  <c r="C21" i="5" s="1"/>
  <c r="AL7" i="1"/>
  <c r="B21" i="5" s="1"/>
  <c r="I7" i="1"/>
  <c r="G21" i="5" s="1"/>
  <c r="AQ6" i="1"/>
  <c r="C10" i="5" s="1"/>
  <c r="AL6" i="1"/>
  <c r="B10" i="5" s="1"/>
  <c r="I6" i="1"/>
  <c r="G10" i="5" s="1"/>
  <c r="AQ5" i="1"/>
  <c r="C13" i="5" s="1"/>
  <c r="AL5" i="1"/>
  <c r="I5" i="1"/>
  <c r="G13" i="5" s="1"/>
  <c r="AQ4" i="1"/>
  <c r="C9" i="5" s="1"/>
  <c r="AL4" i="1"/>
  <c r="B9" i="5" s="1"/>
  <c r="I4" i="1"/>
  <c r="G9" i="5" s="1"/>
  <c r="AQ3" i="1"/>
  <c r="C4" i="5" s="1"/>
  <c r="AL3" i="1"/>
  <c r="B4" i="5" s="1"/>
  <c r="I3" i="1"/>
  <c r="AQ2" i="1"/>
  <c r="AL2" i="1"/>
  <c r="B11" i="5" s="1"/>
  <c r="I2" i="1"/>
  <c r="G11" i="5" s="1"/>
  <c r="J6" i="5" l="1" a="1"/>
  <c r="J6" i="5" s="1"/>
  <c r="D14" i="5"/>
  <c r="F16" i="5"/>
  <c r="F19" i="5"/>
  <c r="F34" i="5"/>
  <c r="D9" i="5"/>
  <c r="F28" i="5"/>
  <c r="D26" i="5"/>
  <c r="D12" i="5"/>
  <c r="F43" i="5"/>
  <c r="D20" i="5"/>
  <c r="F4" i="5"/>
  <c r="D41" i="5"/>
  <c r="F18" i="5"/>
  <c r="D36" i="5"/>
  <c r="F5" i="5"/>
  <c r="D11" i="5"/>
  <c r="D3" i="5"/>
  <c r="Q3" i="5"/>
  <c r="Q4" i="5"/>
  <c r="D27" i="5"/>
  <c r="D13" i="5"/>
  <c r="D15" i="5"/>
  <c r="D17" i="5"/>
  <c r="F21" i="5"/>
  <c r="D25" i="5"/>
  <c r="F29" i="5"/>
  <c r="D42" i="5"/>
  <c r="D35" i="5"/>
  <c r="F44" i="5"/>
  <c r="D33" i="5"/>
  <c r="F37" i="5"/>
  <c r="Q2" i="5"/>
  <c r="G6" i="4"/>
  <c r="O7" i="4"/>
  <c r="L6" i="4"/>
  <c r="G4" i="4"/>
  <c r="O6" i="4"/>
  <c r="L5" i="4"/>
  <c r="G3" i="4"/>
  <c r="G5" i="4"/>
  <c r="O5" i="4"/>
  <c r="L4" i="4"/>
  <c r="G2" i="4"/>
  <c r="O4" i="4"/>
  <c r="L3" i="4"/>
  <c r="L7" i="4"/>
  <c r="O3" i="4"/>
  <c r="N3" i="4"/>
  <c r="N7" i="4"/>
  <c r="Q3" i="4"/>
  <c r="N4" i="4"/>
  <c r="Q4" i="4"/>
  <c r="I4" i="4"/>
  <c r="N5" i="4"/>
  <c r="I3" i="4"/>
  <c r="Q5" i="4"/>
  <c r="I5" i="4"/>
  <c r="N6" i="4"/>
  <c r="Q7" i="4"/>
  <c r="Q6" i="4"/>
  <c r="I2" i="4"/>
  <c r="I6" i="4"/>
  <c r="P3" i="4"/>
  <c r="P7" i="4"/>
  <c r="H3" i="4"/>
  <c r="P4" i="4"/>
  <c r="H4" i="4"/>
  <c r="M5" i="4"/>
  <c r="P5" i="4"/>
  <c r="H5" i="4"/>
  <c r="M6" i="4"/>
  <c r="P6" i="4"/>
  <c r="H2" i="4"/>
  <c r="H6" i="4"/>
  <c r="M3" i="4"/>
  <c r="M7" i="4"/>
  <c r="M4" i="4"/>
  <c r="H47" i="6"/>
  <c r="H43" i="6"/>
  <c r="H40" i="6"/>
  <c r="H50" i="6"/>
  <c r="H48" i="6"/>
  <c r="H42" i="6"/>
  <c r="E62" i="6"/>
  <c r="F7" i="5"/>
  <c r="F23" i="5"/>
  <c r="F31" i="5"/>
  <c r="F39" i="5"/>
  <c r="C23" i="6"/>
  <c r="D24" i="6"/>
  <c r="E25" i="6"/>
  <c r="F26" i="6"/>
  <c r="G27" i="6"/>
  <c r="D32" i="6"/>
  <c r="C41" i="6"/>
  <c r="H41" i="6" s="1"/>
  <c r="D42" i="6"/>
  <c r="D62" i="6" s="1"/>
  <c r="E43" i="6"/>
  <c r="E44" i="6"/>
  <c r="H44" i="6" s="1"/>
  <c r="F45" i="6"/>
  <c r="H45" i="6" s="1"/>
  <c r="C51" i="6"/>
  <c r="F6" i="5"/>
  <c r="F22" i="5"/>
  <c r="F30" i="5"/>
  <c r="F38" i="5"/>
  <c r="D23" i="6"/>
  <c r="E24" i="6"/>
  <c r="F25" i="6"/>
  <c r="E32" i="6"/>
  <c r="F44" i="6"/>
  <c r="F62" i="6" s="1"/>
  <c r="G45" i="6"/>
  <c r="G62" i="6" s="1"/>
  <c r="D51" i="6"/>
  <c r="F24" i="6"/>
  <c r="G25" i="6"/>
  <c r="C29" i="6"/>
  <c r="F32" i="6"/>
  <c r="G33" i="6"/>
  <c r="C49" i="6"/>
  <c r="H49" i="6" s="1"/>
  <c r="G24" i="6"/>
  <c r="C28" i="6"/>
  <c r="D29" i="6"/>
  <c r="E30" i="6"/>
  <c r="G23" i="6"/>
  <c r="E29" i="6"/>
  <c r="F30" i="6"/>
  <c r="D2" i="5"/>
  <c r="D8" i="5"/>
  <c r="D10" i="5"/>
  <c r="D24" i="5"/>
  <c r="D32" i="5"/>
  <c r="D40" i="5"/>
  <c r="C26" i="6"/>
  <c r="D27" i="6"/>
  <c r="F29" i="6"/>
  <c r="G30" i="6"/>
  <c r="C25" i="6"/>
  <c r="D26" i="6"/>
  <c r="J5" i="5" l="1"/>
  <c r="J3" i="5"/>
  <c r="K5" i="5"/>
  <c r="K3" i="5"/>
  <c r="N3" i="5"/>
  <c r="M3" i="5"/>
  <c r="L3" i="5"/>
  <c r="N5" i="5"/>
  <c r="M5" i="5"/>
  <c r="L5" i="5"/>
  <c r="H51" i="6"/>
  <c r="C62" i="6"/>
  <c r="H62" i="6" s="1"/>
  <c r="J7" i="5" l="1"/>
  <c r="K7" i="5"/>
  <c r="M7" i="5"/>
  <c r="L7" i="5"/>
  <c r="N7" i="5"/>
  <c r="J36" i="7" a="1"/>
  <c r="J36" i="7" s="1"/>
  <c r="J33" i="7" s="1"/>
  <c r="I36" i="7" a="1"/>
  <c r="I36" i="7" s="1"/>
  <c r="I33" i="7" s="1"/>
  <c r="I37" i="7" s="1"/>
  <c r="Q36" i="7" a="1"/>
  <c r="Q36" i="7" s="1"/>
  <c r="Q33" i="7" s="1"/>
  <c r="H4" i="7"/>
  <c r="Q4" i="7"/>
  <c r="I34" i="7" a="1"/>
  <c r="I34" i="7" s="1"/>
  <c r="I35" i="7" s="1"/>
  <c r="H36" i="7" a="1"/>
  <c r="H36" i="7" s="1"/>
  <c r="H33" i="7" s="1"/>
  <c r="H37" i="7" s="1"/>
  <c r="H3" i="7"/>
  <c r="N6" i="7"/>
  <c r="L34" i="7" a="1"/>
  <c r="L34" i="7" s="1"/>
  <c r="L35" i="7" s="1"/>
  <c r="H5" i="7"/>
  <c r="N4" i="7"/>
  <c r="N5" i="7"/>
  <c r="Q3" i="7"/>
  <c r="N3" i="7"/>
  <c r="Q5" i="7"/>
  <c r="J34" i="7" a="1"/>
  <c r="J34" i="7" s="1"/>
  <c r="J35" i="7" s="1"/>
  <c r="Q34" i="7" a="1"/>
  <c r="Q34" i="7" s="1"/>
  <c r="Q35" i="7" s="1"/>
  <c r="H2" i="7"/>
  <c r="Q6" i="7"/>
  <c r="L36" i="7" a="1"/>
  <c r="L36" i="7" s="1"/>
  <c r="L33" i="7" s="1"/>
  <c r="G34" i="7" a="1"/>
  <c r="G34" i="7" s="1"/>
  <c r="G35" i="7" s="1"/>
  <c r="G36" i="7" a="1"/>
  <c r="G36" i="7" s="1"/>
  <c r="G33" i="7" s="1"/>
  <c r="G37" i="7" s="1"/>
  <c r="Q37" i="7" l="1"/>
  <c r="J37" i="7"/>
  <c r="L3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<sst xmlns="http://schemas.openxmlformats.org/spreadsheetml/2006/main" count="2462" uniqueCount="287">
  <si>
    <t>What is your occupation?</t>
  </si>
  <si>
    <t>Did you know what a requirement was before you opened this survey?</t>
  </si>
  <si>
    <t>Do you have experience with Requirements Template Systems?</t>
  </si>
  <si>
    <t>Do you have experience with the Requirements Template Systems MASTER (SOPHIST)?</t>
  </si>
  <si>
    <t>Do you have experience with the Requirements Template Systems EARS?</t>
  </si>
  <si>
    <t>Are you used to reading requirements?</t>
  </si>
  <si>
    <t>Are you used to writing requirements?</t>
  </si>
  <si>
    <t>Have you been trained to write requirements?</t>
  </si>
  <si>
    <t>Processing time</t>
  </si>
  <si>
    <t>Start time (current time):</t>
  </si>
  <si>
    <t>As soon as a control mode change happens, the ECS shall maintain the engine within approved operational limits.</t>
  </si>
  <si>
    <t>When the ECS changes operational mode, the ECS shall maintain the engine within approved operational limits.</t>
  </si>
  <si>
    <t>It must be demonstrated that, when a fault or failure results in a change from one control mode to another, the change occurs so that the engine does not exceed any of its operating limitations.</t>
  </si>
  <si>
    <t>The ECS shall enable selected values of relevant control parameters to be maintained and the engine kept within the approved operating limits over changing atmospheric conditions in the declared flight envelope.</t>
  </si>
  <si>
    <t>The ECS shall be designed in a way, that the engine can be operated within approved operating limits and relevant control parameters are maintained at changing atmospheric conditions in the declared flight envelope.</t>
  </si>
  <si>
    <t>It must be substantiated by tests, analysis or a combination thereof that the ECS performs the intended functions in a manner which enables selected values of relevant control parameters to be maintained and the engine kept within the approved operating limits over changing atmospheric conditions in the declared flight envelope.</t>
  </si>
  <si>
    <t>The ECS must be designed and constructed so that in the full-up configuration, the system is essentially single fault tolerant for electrical and electronic failures with respect to LOTC/LOPC events.</t>
  </si>
  <si>
    <t>As long as the ECS is in the state full-up configuration, the ECS shall be single fault tolerant to LOTC/LOPC events.</t>
  </si>
  <si>
    <t>While in a full-up configuration, the ECS shall be essentially single fault tolerant with respect to LOTC/LOPC event.</t>
  </si>
  <si>
    <t>As soon as single failure lead to deficient aircraft-supplied data, the ECS shall prevent a hazardous engine effect.</t>
  </si>
  <si>
    <t>Single failures leading to loss, interruption or corruption of aircraft-supplied data, must not result in a hazardous engine effect for any engine.</t>
  </si>
  <si>
    <t>If a single failure leads to deficient aircraft-supplied data, then the ECS shall not cause a hazardous engine effect.</t>
  </si>
  <si>
    <t>The satellite on-board ephemeris table shall not require an update from ground more frequently than once every 15 days.</t>
  </si>
  <si>
    <t>Satellite on-board ephemeris table (e.g. earth, sun, stars) shall not require an update from ground more frequently than once every 15 days.</t>
  </si>
  <si>
    <t>The update interval of the satellite on-board ephemeris table shall be &gt;= 15 days.</t>
  </si>
  <si>
    <t>The update interval of the satellite on-board ephemeris table shall be &gt; 15 days.</t>
  </si>
  <si>
    <t>Satellite on-board ephemeris table (e.g. Earth, Sun, Stars) shall not require an update from ground more frequently than once every 15 days.</t>
  </si>
  <si>
    <t>Processing time (EARS)</t>
  </si>
  <si>
    <t>Current time:</t>
  </si>
  <si>
    <t>Free text: "Means for shutting down the Engine rapidly must be provided." EARS:</t>
  </si>
  <si>
    <t>Free text: "When over-speed protection is provided through hydromechanical means, it must be demonstrated by test or other acceptable means that the over-speed function remains available between inspection and maintenance periods." EARS:</t>
  </si>
  <si>
    <t>End time (current time):</t>
  </si>
  <si>
    <t>Processing time (MASTER)</t>
  </si>
  <si>
    <t>Free text: "Means for shutting down the Engine rapidly must be provided." MASTER:</t>
  </si>
  <si>
    <t>Free text: "When over-speed protection is provided through hydromechanical means, it must be demonstrated by test or other acceptable means that the over-speed function remains available between inspection and maintenance periods." MASTER:</t>
  </si>
  <si>
    <t>Writing ['It is easy to write requirements in MASTER.']</t>
  </si>
  <si>
    <t>Writing ['It is easy to write requirements in EARS.']</t>
  </si>
  <si>
    <t>Writing ['It is easy to write requirements in free text.']</t>
  </si>
  <si>
    <t>Learning effort ['It needs a lot of time to learn to write requirements by using MASTER.']</t>
  </si>
  <si>
    <t>Learning effort ['It needs a lot of time to learn to write requirements by using EARS.']</t>
  </si>
  <si>
    <t>Understanding ['MASTER requirements are easy to understand.']</t>
  </si>
  <si>
    <t>Understanding ['EARS requirements are easy to understand.']</t>
  </si>
  <si>
    <t>Understanding ['Free text requirements are easy to understand.']</t>
  </si>
  <si>
    <t>Completeness ['MASTER requirements are complete.']</t>
  </si>
  <si>
    <t>Completeness ['EARS requirements are complete.']</t>
  </si>
  <si>
    <t>Completeness ['Free text requirements are complete.']</t>
  </si>
  <si>
    <t>How difficult do you think is it to write requirements in ... ? [Free text]</t>
  </si>
  <si>
    <t>How difficult do you think is it to write requirements in ... ? [MASTER]</t>
  </si>
  <si>
    <t>How difficult do you think is it to write requirements in ... ? [EARS]</t>
  </si>
  <si>
    <t>How much learning effort do you think is needed to learn to write requirements in ... ? [Free text]</t>
  </si>
  <si>
    <t>How much learning effort do you think is needed to learn to write requirements in ... ? [MASTER]</t>
  </si>
  <si>
    <t>How much learning effort do you think is needed to learn to write requirements in ... ? [EARS]</t>
  </si>
  <si>
    <t>How easy do you think it is to read requirements written in ... ? [Free text]</t>
  </si>
  <si>
    <t>How easy do you think it is to read requirements written in ... ? [MASTER]</t>
  </si>
  <si>
    <t>How easy do you think it is to read requirements written in ... ? [EARS]</t>
  </si>
  <si>
    <t>For writing requirements I would prefer ... [Free text]</t>
  </si>
  <si>
    <t>For writing requirements I would prefer ... [MASTER]</t>
  </si>
  <si>
    <t>For writing requirements I would prefer ... [EARS]</t>
  </si>
  <si>
    <t>Student</t>
  </si>
  <si>
    <t>Yes</t>
  </si>
  <si>
    <t>No</t>
  </si>
  <si>
    <t>inconcise</t>
  </si>
  <si>
    <t>incomplete, incorrect</t>
  </si>
  <si>
    <t>incorrect</t>
  </si>
  <si>
    <t>vague</t>
  </si>
  <si>
    <t>The engine must provide means for shutting down the engine</t>
  </si>
  <si>
    <t>When over-speed protection is provided through hydromechanical means, the over-speed function shall remain available for inspection between maintenance periods</t>
  </si>
  <si>
    <t>the system shall provide the user with the ability to shit down the engine rapidly</t>
  </si>
  <si>
    <t>as long as over-speed protection is provided through hydromechanical means, the system shall provide the user with the ability to use the over-speed function between inspection and maintenance periods</t>
  </si>
  <si>
    <t>partially disagree</t>
  </si>
  <si>
    <t>partially agree</t>
  </si>
  <si>
    <t>difficult</t>
  </si>
  <si>
    <t>easy</t>
  </si>
  <si>
    <t>very easy</t>
  </si>
  <si>
    <t>low</t>
  </si>
  <si>
    <t>high</t>
  </si>
  <si>
    <t>incomplete</t>
  </si>
  <si>
    <t>Where the control system includes an overspeed protection function, the Engine shall rapidly shut down.</t>
  </si>
  <si>
    <t>Whenre over-speed protection is provided through hydromechanical means, it shall be demonstrated by test that the over-speed function remains available between maintenance periods.</t>
  </si>
  <si>
    <t>The Engine shall provide the user with the ability to shut down the Engine rapidly.</t>
  </si>
  <si>
    <t>As long as over speed protection is provided through hydromechanical means, it must be demonstrated by test that the over-speed function remains available between inspection periods.</t>
  </si>
  <si>
    <t>strongly disagree</t>
  </si>
  <si>
    <t>very difficult</t>
  </si>
  <si>
    <t>very high</t>
  </si>
  <si>
    <t>The system shall provide means for shutting down the Engine rapidly.</t>
  </si>
  <si>
    <t>Where over-speed protection is provided through hydromechanical means, the system shall demonstrate by thest or other acceptable means that the over-speed funktion remains abailable between inspection and maintenance periods</t>
  </si>
  <si>
    <t>The system shall be able to provide means for shutting down the Engine rapidly</t>
  </si>
  <si>
    <t>As long as the over-speed protection is provided through hydromechanical means,</t>
  </si>
  <si>
    <t>vague, inconcise</t>
  </si>
  <si>
    <t>vague, incomplete, incorrect</t>
  </si>
  <si>
    <t>vague, incorrect, inconcise</t>
  </si>
  <si>
    <t>The system shall have the means for shutting down the Engine rapidly.</t>
  </si>
  <si>
    <t>Wherethe over-speed protection is provided through hydromechanical means the system shall demonstrase by test or other acceptable means that the over-speed function remians available between inspection and maintenance periods.</t>
  </si>
  <si>
    <t>The system shall have the capability to shut down the Engine rapidly</t>
  </si>
  <si>
    <t>As long as the over-speed protection is provided through hydromechanical means, the system must be able to demonstrate by test or other acceptable means that the over-speed function remains avaible between inspection and maintenance periods.</t>
  </si>
  <si>
    <t>vague, incomplete, inconcise</t>
  </si>
  <si>
    <t>The System shall be able to shut down the Engine.</t>
  </si>
  <si>
    <t>Where an over-speed protection is provided through hydromechanical mechanisms, the System shall be able to demonstrate by test or other acceptable means that the over-speed function remains available between inspection and maintenance periods.</t>
  </si>
  <si>
    <t>The system shall provide an ability to shut down the Engine.</t>
  </si>
  <si>
    <t>As long as the system is provided with over-speed protection through hyromechanical mechanisms, the system shall have the ability to demonstrate by test or other acceptable means that the over-speed function remains available between inspection and maintenance periods.</t>
  </si>
  <si>
    <t>strongly agree</t>
  </si>
  <si>
    <t>very low</t>
  </si>
  <si>
    <t>vague, incomplete</t>
  </si>
  <si>
    <t>The Engine shall have a method to shut down in less than half a second.</t>
  </si>
  <si>
    <t>The Overspeed protection by hydromechanical means shall be guaranteerd to be working between inspection and maintenance periods by test and other methods.</t>
  </si>
  <si>
    <t>The Engine must be able to get shut down in less than half a second.</t>
  </si>
  <si>
    <t>The overspeed protection shall be guaranteed to work between inspection and maintenance periods by tests and other methods.</t>
  </si>
  <si>
    <t>The control system shall provided the Engine on shutting down rapidly.</t>
  </si>
  <si>
    <t>Where the control system includes an overspeed protection function, the control system shall test between inspection and maintenance periods.</t>
  </si>
  <si>
    <t>The control system shall provide the Engine on shutting Down rapidly.</t>
  </si>
  <si>
    <t>As long as the control system is in inspection or maintenance periods, the control system shall provide the Engine on hydromechanical means.</t>
  </si>
  <si>
    <t>The EARS shall provide for shutting down the Engine rapidly</t>
  </si>
  <si>
    <t>Where the EARS has a over-speed protection is provide through hydromechanical, the EARS System shall demonstrated by test or other acceptable means that the over-spee function remains viable between inspection and maintenance periods</t>
  </si>
  <si>
    <t>The MASTER System shall provide to shut down the Engine rapidly</t>
  </si>
  <si>
    <t>Where the over-speed protection is provide through hydromechanical shall be demonstrated by test or other acceptable between inspection and maintain periods</t>
  </si>
  <si>
    <t>The Engine should be able to be rapidly shut down</t>
  </si>
  <si>
    <t>Where over-speed protection is provided through hydromechanical means the over-speed function should be available between inspection and maintenance periods</t>
  </si>
  <si>
    <t>The Engine must be able to shut down rapidly</t>
  </si>
  <si>
    <t>As long as over-speed protection is provided through hydromechanical means it must be available between inspection and maintenance periods.</t>
  </si>
  <si>
    <t>Where over-speed protection is provided through hydromechanical means, the system shall remain the over-speed function between inspection and maintenance periods.</t>
  </si>
  <si>
    <t>The system shall be able to provide provide means for shutting down the Engine rapidly.</t>
  </si>
  <si>
    <t>As long as the system is provided with over-speed protection through hydromechanical means, it must be demonstrated by test or other acceptable means that the over-speed function remains available between inspection and maintenance periods.</t>
  </si>
  <si>
    <t>incorrect, inconcise</t>
  </si>
  <si>
    <t>The Engine must provide a rapidly shutdown</t>
  </si>
  <si>
    <t>When over-speed protection is provided through hydromechanical means, it must be a over-speed function</t>
  </si>
  <si>
    <t>The System must provide a shutting down to be able rapidly shutting down the Engine.</t>
  </si>
  <si>
    <t>As lang the over-speed protection is provided through hydromechanical, it remains available between inspection and maintenance periods</t>
  </si>
  <si>
    <t>incomplete, incorrect, inconcise</t>
  </si>
  <si>
    <t>The control system shall provide the option to shut down the engines quickly.</t>
  </si>
  <si>
    <t>Where the control system provides over-speed protection through hydromechanicals function, the control system shall demonstrate that the over-speed function remains available between inspection and maintenance.</t>
  </si>
  <si>
    <t>As long as the system is in the state actve, the system shall provide the user with the ability to shut down the engine within five seconds.</t>
  </si>
  <si>
    <t>The system shall provide the user with the ability to demonstate that the overspeed function remains available between inspection and maintenance.</t>
  </si>
  <si>
    <t>vague, incomplete, incorrect, inconcise</t>
  </si>
  <si>
    <t>The control system shall provide means for shutting down the engine rapidly.</t>
  </si>
  <si>
    <t>Where the control system provides an over-speed protection through hydromechanical means the control system shall demonstrate by test or other acceptable means that the over-speed function remains available between inspection and maintenance periods.</t>
  </si>
  <si>
    <t>The system shall be able to provide means for shutting down the engine rapidly.</t>
  </si>
  <si>
    <t>the system shall be able to provide over-speed protection through hydromechanical means. The system shall demonstrate by test that the over-speed function remains available between inspection and maintenance periods.</t>
  </si>
  <si>
    <t>vague, incorrect</t>
  </si>
  <si>
    <t>The system must provide means for shutting down the engine rapidly.</t>
  </si>
  <si>
    <t>Where over-speed protection is provided through hydromechanical means, the over-speed function must remain available between inspection and maintenance periods.</t>
  </si>
  <si>
    <t>The system shall be able to shut down the engine rapidly.</t>
  </si>
  <si>
    <t>-</t>
  </si>
  <si>
    <t>The engine shall provide means for shutting down rapidly.</t>
  </si>
  <si>
    <t>Where over-speed protection is provided through hydromechanical means the system shall demonstrate by test or other acceptable means that the over-speed function remains available between inspection and maintenance periods.</t>
  </si>
  <si>
    <t>The Engine shall provide means for shutting down rapidly.</t>
  </si>
  <si>
    <t>As long as the engine provide over-speed protection through hydromechanical means, it must be demonstrated by test or other acceptable means that the over-speed function remains available between inspection and maintenance periods.</t>
  </si>
  <si>
    <t>The system must enable the engine to be shut down immediatly.</t>
  </si>
  <si>
    <t>The system must prove the over-speed function to remain available between inspection and maintenance periods.</t>
  </si>
  <si>
    <t>The engine must be rapidly shut down.</t>
  </si>
  <si>
    <t>As long as over-speed protection is provided through hydromechanical means, the over-speed function must remain available between inspection and maintenance periods.</t>
  </si>
  <si>
    <t>The engine must be provided for shutting down rapidly.</t>
  </si>
  <si>
    <t>The over-speed function must remain available between inspection and maintenance periods when over-speed protection is provided.</t>
  </si>
  <si>
    <t>The engine shall be designed in away that it shuts down rapidly.</t>
  </si>
  <si>
    <t>As long as the over-speed protection is provided through hydromechanical means, the system shall be demonstrated by test or other acceptable means that the over-speed function remains available between inspection and maintenance periods.</t>
  </si>
  <si>
    <t>The engine shall shut down within x seconds.</t>
  </si>
  <si>
    <t>Where inspection and maintenance periods occure the overspeed protection shall remain available.</t>
  </si>
  <si>
    <t>As long as over-speed protection is provided through hydromechanical means the over-speed function shall remain available between inspection and maintenance periods.</t>
  </si>
  <si>
    <t>incomplete, inconcise</t>
  </si>
  <si>
    <t>The engine system shall provide rapid shut down.</t>
  </si>
  <si>
    <t>Where the system includes an over-speed protection through hydromechanical means, the system shall demonstrated by test.</t>
  </si>
  <si>
    <t>The system shall provide the user with the ability to shut down the engine.</t>
  </si>
  <si>
    <t>As long as the system provides over-speed protection, the function shall be demonstrated by test or other acceptable means that the over-speed function remains available between inspection and maintenance periods.</t>
  </si>
  <si>
    <t>The engine shall shut down rapidly.</t>
  </si>
  <si>
    <t>Where over-speed protection is provided, the over-speed function shall remain available between inspection and maintenance periods.</t>
  </si>
  <si>
    <t>The ECS shall be able to shut down the engine rapidly.</t>
  </si>
  <si>
    <t>If over-speed protection is provided through hydromechanical means, the ECS shall be able to provide the overspeed function in between inspection and maintenance periods.</t>
  </si>
  <si>
    <t>The system shall provide means for shutting down the engine rapidly.</t>
  </si>
  <si>
    <t>The system shall provide the means for shutting down the engine rapidly.</t>
  </si>
  <si>
    <t>As long as the over-speed protection is provided through hydromechanical means the system must demonstrate by test or other acceptable means tat the over-speed function remains available between inspection and maintenance periods.</t>
  </si>
  <si>
    <t>The System shall rapidly provide the means for shutting down the engine</t>
  </si>
  <si>
    <t>Where the control system includes an overspeed protection function provided through hydrological means, the ecs shall demonstrate by tests that over speed function remains available between inspection and maintenance periods.</t>
  </si>
  <si>
    <t>ECS shall provide the Means with the ability to shut down the engine in 10m/s.</t>
  </si>
  <si>
    <t>As long as the over-speed protection is provided by hydromechanical means the system shall demonstrate by tests that the over speed function remains available between inspection and maintain periods.</t>
  </si>
  <si>
    <t>shall provide Means for shutting down the Engine</t>
  </si>
  <si>
    <t>Where hydromechanical means provide the over speed protection, the EARS shall demonstrate other acceptable means that remains the over-speed function.</t>
  </si>
  <si>
    <t>The System should provide Means for shutting down the Engine in less than 5 seconds.</t>
  </si>
  <si>
    <t>As Long as the over-speed protection is provided through hydromechanical means, the system shall demonstrate other acceptable means, so that the over speed fuction remains available between inspection and maintenance periods.</t>
  </si>
  <si>
    <t>The ECS shall provide the Enginge from means for shutting down rapidly.</t>
  </si>
  <si>
    <t>Where over-speed protection is provided through hydromechanical means the ECS shall demonstrating by test or other acceptable means that the over-speed function remains available between inspection and maintenance periods.</t>
  </si>
  <si>
    <t>The ECS should be designed in a way that a rapidly Shutdouwn of the Enginge is provided.</t>
  </si>
  <si>
    <t>As long as over-speed protection is provided through hydromechanical means, it must be demonstrated by test or other acceptable means that the over speed-function remains available between inspection and maintenance periods.</t>
  </si>
  <si>
    <t>The system shall provided the Means for shutting down the Engine rapidly.</t>
  </si>
  <si>
    <t>Where over-speed protection is provided through hydromechanical means, the System shall demonstrated by test or other acceptable means that the over-speed function remains available between inspection and maintenance periods.</t>
  </si>
  <si>
    <t>The System shall provide the meaning for shutting down the Engine rapidly</t>
  </si>
  <si>
    <t>As long as over-speed protection is provided through hydromechanical, the system must be demonstrated by test or other acceptable means.</t>
  </si>
  <si>
    <t>The ECS shall be able to shut downs in under 5 seconds.</t>
  </si>
  <si>
    <t>Where the Ecs is in non-flight-mode the ECS shall be able to switch to over-speed protection.</t>
  </si>
  <si>
    <t>The System shall be able to chut down in less than 10 seconds of time.</t>
  </si>
  <si>
    <t>As Long as the System is in the state of non-flight, the System shall be able to go in over-speed function.</t>
  </si>
  <si>
    <t>The system shall shut down the engine.</t>
  </si>
  <si>
    <t>Where control system provides the over speed function shall by a test demostrate the function of the system.</t>
  </si>
  <si>
    <t>The system shall be able to shut down the engine.</t>
  </si>
  <si>
    <t>As long as the owner-speed protection is in the sate of acceptance, there is no inspection and maintains neccessary.</t>
  </si>
  <si>
    <t>The system shall be able to shut down the engine in under 10 seconds</t>
  </si>
  <si>
    <t>Where the control system includes an over-speed protection, the control system shall test the availability of the over-speed function while the system is in non-flight mode</t>
  </si>
  <si>
    <t>As long as the engine is running, the system must provide the user with the ability to shut down the engine in less than 10 seconds.</t>
  </si>
  <si>
    <t>As long as the system is not in flight mode, the system shall provide the user with the ability to over-speed</t>
  </si>
  <si>
    <t>The engine shall be able to be rapidly shut off</t>
  </si>
  <si>
    <t>Where over-speed protection is provided through hydromechanical means, the over-speed function shall be available between inspection and maintenance periods.</t>
  </si>
  <si>
    <t>SHALL BE ABLE TO shut down engine rapidly</t>
  </si>
  <si>
    <t>...</t>
  </si>
  <si>
    <t>The system shall provide a method to shut down the engine in less then 2 seconds</t>
  </si>
  <si>
    <t>Where the system includes an over-speed protection through hydromechanical means the system shall test the avabilabity of the overspeed protection function in the inspection and maintenance periods "see example above"</t>
  </si>
  <si>
    <t>The system shall provide the user with the ability to shut down the the engine in less then 2 seconds</t>
  </si>
  <si>
    <t>As long as the system is in the state inspection and maintenance the system shall provide the user with the ability of over-speed protection</t>
  </si>
  <si>
    <t>The system shall be able to rapidly shut down the engine.</t>
  </si>
  <si>
    <t>Where the system provides over-speed protection through hydromechanical means, the system shall keep the over-speed function available</t>
  </si>
  <si>
    <t>The system shall provide the user with the ability to shut down the engine rapidly</t>
  </si>
  <si>
    <t>As long as the system is in the state over-speed protection, the system shall provide the user with the over-speed function</t>
  </si>
  <si>
    <t>The engine shutting down rapidly shall be provided for means.</t>
  </si>
  <si>
    <t>The Engine shall be provided for shutting down rapidly.</t>
  </si>
  <si>
    <t>When over-speed protection is provided through hydromechanical means, it shall be demonstrated by test or other acceptable means that the over-speed function remains available between inspection and maintenance periods.</t>
  </si>
  <si>
    <t>The system shall provide means for shutting down the engine.</t>
  </si>
  <si>
    <t>Where over-speed protection is provided through hydromechanical means, the system must be demonstrate by test or other acceptable means that the over-speed function remains available between inspection and maintenance periods.</t>
  </si>
  <si>
    <t>The system shall provide means with the ability to shut down the engine rapidly.</t>
  </si>
  <si>
    <t>As long as over-speed protection is provided through hydromechanical meansthe system shall demonstrate by test or other acceptable means that the over-speed function remains available between inspection and maintenance periods.</t>
  </si>
  <si>
    <t>The ECS shall must be provide means for shutting down the engine rapidly.</t>
  </si>
  <si>
    <t>The ECS shall provide means for shutting down the engine rapidly.</t>
  </si>
  <si>
    <t>Where the system includes a over-speed function, the system must demonstrate by test or other acceptable means that the over-speed function remains available between inspection and maintenance periods.</t>
  </si>
  <si>
    <t>The ECS must be provided for shutting down the engine rapidly.</t>
  </si>
  <si>
    <t>As long as the over-speed protection is provided through hydromechanical means, it must be demonstrated by test or other acceptable means that the over-speed function remains available between inspection and maintenance periods.</t>
  </si>
  <si>
    <t>The system must provide a rapidly possibility to shut down the engine.</t>
  </si>
  <si>
    <t>If over-speed protection is provided through hydromechanical means, the system must demonstrate inspection need.</t>
  </si>
  <si>
    <t>Industry Professional</t>
  </si>
  <si>
    <t>Where over-speed protection is provided through hydromechanical means, the system shall keep over-speed function available between inspection and maintenance periods.</t>
  </si>
  <si>
    <t>The system shall provide the actor with the ability to shut down the engine rapidly.</t>
  </si>
  <si>
    <t>As long as hydromechanical means provide the function over-speed protection, the system shall keep over-speed function available between inspection and maintenance periods.</t>
  </si>
  <si>
    <t>Where over-speed protection is provided through hydromechanical means, the system shall demonstrate by test or other acceptable means that the over-speed function remains available between inspection and maintenance periods.</t>
  </si>
  <si>
    <t>The system shall provide the user with the ability to rapidly shut down the engine.</t>
  </si>
  <si>
    <t>As long as the system provides the function of over-speed protection through hydromechanical means the system shall be able to demonstrate by test or other acceptable means the availability of the over-speed function between inspection and maintenance periods.</t>
  </si>
  <si>
    <t>Where over-speed protection is provided through hydromechanical means, the over-speed function shall remain available between inspection and maintenance periods.</t>
  </si>
  <si>
    <t>As long as hydromechanical means provide over-speed protection, the ECS shall be able to provide the overspeed function in between inspection and maintenance periods.</t>
  </si>
  <si>
    <t>The ECS shall provide a rapid engine shutdown capability.</t>
  </si>
  <si>
    <t>Where an over-speed protection is provided through hydromechanical means the ECS shall kept providing an over-speed function between inspection and maintenance periods.
To improve the requirement, I would have written instead of "Where" "In case".</t>
  </si>
  <si>
    <t>The ECS shall be able to provide a rapid engine shutdown.</t>
  </si>
  <si>
    <t>This requirement is not understood, in particular the statement "between inspection and maintenance periods". It is unclear if between the moment of an inspection and the moment of a maintenance the system shall provide a mean, or if it was meant that during the inspection and/or maintenance period the the system shall provide a specific mean. I take the later one and would write:
As long as the system is in the state an inspection and/or maintenance period, the system shall the over-speed function.
I have no idea how the limitation "When over-speed protection is provided through hydromechanical means" shall be added. I would have complemented the above requirement with "..., in case over-speed protection is provided through hydromechanical means".
Anyhow, the requirement is too convoluted and should be split.</t>
  </si>
  <si>
    <t>Researcher</t>
  </si>
  <si>
    <t>x</t>
  </si>
  <si>
    <t>Industry</t>
  </si>
  <si>
    <t>Experience</t>
  </si>
  <si>
    <t>MASTER</t>
  </si>
  <si>
    <t>EARS</t>
  </si>
  <si>
    <t>Templates</t>
  </si>
  <si>
    <t>Reading</t>
  </si>
  <si>
    <t>Writing</t>
  </si>
  <si>
    <t>occupation</t>
  </si>
  <si>
    <t>EARS1</t>
  </si>
  <si>
    <t>EARS2</t>
  </si>
  <si>
    <t>MASTER1</t>
  </si>
  <si>
    <t>MASTER2</t>
  </si>
  <si>
    <t>Background</t>
  </si>
  <si>
    <t>free</t>
  </si>
  <si>
    <t>Review</t>
  </si>
  <si>
    <t>Total</t>
  </si>
  <si>
    <t>none</t>
  </si>
  <si>
    <t>Free</t>
  </si>
  <si>
    <t>Req1</t>
  </si>
  <si>
    <t>Req2</t>
  </si>
  <si>
    <t>Req3</t>
  </si>
  <si>
    <t>Req4</t>
  </si>
  <si>
    <t>Review Results</t>
  </si>
  <si>
    <t>Accuracy</t>
  </si>
  <si>
    <t>overall</t>
  </si>
  <si>
    <t>all</t>
  </si>
  <si>
    <t>Professional</t>
  </si>
  <si>
    <t>U</t>
  </si>
  <si>
    <r>
      <t>Σ(ties</t>
    </r>
    <r>
      <rPr>
        <b/>
        <vertAlign val="superscript"/>
        <sz val="11"/>
        <color theme="1"/>
        <rFont val="Calibri"/>
        <family val="2"/>
        <scheme val="minor"/>
      </rPr>
      <t>3</t>
    </r>
    <r>
      <rPr>
        <b/>
        <sz val="11"/>
        <color theme="1"/>
        <rFont val="Calibri"/>
        <family val="2"/>
        <scheme val="minor"/>
      </rPr>
      <t>-ties)</t>
    </r>
  </si>
  <si>
    <t>σU(tied)</t>
  </si>
  <si>
    <t>Aw</t>
  </si>
  <si>
    <t>p</t>
  </si>
  <si>
    <t xml:space="preserve">How much learning effort do you think is needed to learn to write requirements in ... ? </t>
  </si>
  <si>
    <t>Rating</t>
  </si>
  <si>
    <t>1 (worst)</t>
  </si>
  <si>
    <t>5 (best)</t>
  </si>
  <si>
    <t>Count</t>
  </si>
  <si>
    <t>All</t>
  </si>
  <si>
    <t>free-EARS</t>
  </si>
  <si>
    <t>free-MASTER</t>
  </si>
  <si>
    <t>MASTER-EARS</t>
  </si>
  <si>
    <t>Student-Professional</t>
  </si>
  <si>
    <t xml:space="preserve">For writing requirements I would prefer ... </t>
  </si>
  <si>
    <t>Writing ['It is easy to write requirements in …]</t>
  </si>
  <si>
    <t>Understanding ['... requirements are easy to understand.']</t>
  </si>
  <si>
    <t>Completeness ['... requirements are complete.']</t>
  </si>
  <si>
    <t>How difficult do you think is it to write requirements in ... ?</t>
  </si>
  <si>
    <t>Learning effort ['It needs a lot of time to learn to write requirements by using ...']</t>
  </si>
  <si>
    <t>How easy do you think it is to read requirements written in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</si>
</sst>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10"/>
      <color theme="1"/>
      <name val="Arial"/>
      <family val="2"/>
    </font>
    <font>
      <b/>
      <sz val="11"/>
      <color theme="1"/>
      <name val="Arial"/>
      <family val="2"/>
    </font>
    <font>
      <b/>
      <sz val="11"/>
      <color theme="1"/>
      <name val="Calibri"/>
      <family val="2"/>
      <scheme val="minor"/>
    </font>
    <font>
      <b/>
      <vertAlign val="superscript"/>
      <sz val="11"/>
      <color theme="1"/>
      <name val="Calibri"/>
      <family val="2"/>
      <scheme val="minor"/>
    </font>
    <font>
      <sz val="9"/>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1" fillId="0" borderId="1" xfId="0" applyFont="1" applyBorder="1" applyAlignment="1">
      <alignment wrapText="1"/>
    </xf>
    <xf numFmtId="21" fontId="1" fillId="0" borderId="1" xfId="0" applyNumberFormat="1" applyFont="1" applyBorder="1" applyAlignment="1">
      <alignment wrapText="1"/>
    </xf>
    <xf numFmtId="19" fontId="1" fillId="0" borderId="1" xfId="0" applyNumberFormat="1" applyFont="1" applyBorder="1" applyAlignment="1">
      <alignment horizontal="right" wrapText="1"/>
    </xf>
    <xf numFmtId="0" fontId="1" fillId="0" borderId="1" xfId="0" applyFont="1" applyBorder="1" applyAlignment="1">
      <alignment horizontal="right" wrapText="1"/>
    </xf>
    <xf numFmtId="20" fontId="1" fillId="0" borderId="1" xfId="0" applyNumberFormat="1" applyFont="1" applyBorder="1" applyAlignment="1">
      <alignment horizontal="right" wrapText="1"/>
    </xf>
    <xf numFmtId="0" fontId="2" fillId="0" borderId="0" xfId="0" applyFont="1"/>
    <xf numFmtId="0" fontId="3" fillId="0" borderId="0" xfId="0" applyFont="1"/>
    <xf numFmtId="21" fontId="0" fillId="0" borderId="0" xfId="0" applyNumberFormat="1"/>
    <xf numFmtId="20" fontId="0" fillId="0" borderId="0" xfId="0" applyNumberFormat="1"/>
    <xf numFmtId="0" fontId="5" fillId="0" borderId="0" xfId="0" applyFont="1"/>
    <xf numFmtId="0" fontId="2" fillId="0" borderId="0" xfId="0" applyFont="1" applyAlignment="1">
      <alignment horizontal="center"/>
    </xf>
    <xf numFmtId="0" fontId="2" fillId="0" borderId="0" xfId="0" applyFont="1" applyAlignment="1">
      <alignment horizontal="center"/>
    </xf>
    <xf numFmtId="0" fontId="3" fillId="0" borderId="0" xfId="0" applyFont="1" applyBorder="1" applyAlignment="1">
      <alignment horizontal="right"/>
    </xf>
    <xf numFmtId="0" fontId="2" fillId="0" borderId="0" xfId="0" applyFont="1" applyAlignment="1"/>
  </cellXfs>
  <cellStyles count="1">
    <cellStyle name="Standard" xfId="0" builtinId="0"/>
  </cellStyles>
  <dxfs count="10">
    <dxf>
      <font>
        <b/>
        <i val="0"/>
      </font>
      <fill>
        <patternFill patternType="none">
          <bgColor auto="1"/>
        </patternFill>
      </fill>
    </dxf>
    <dxf>
      <font>
        <b/>
        <i val="0"/>
      </font>
      <fill>
        <patternFill patternType="none">
          <bgColor auto="1"/>
        </patternFill>
      </fill>
    </dxf>
    <dxf>
      <font>
        <b/>
        <i val="0"/>
      </font>
      <fill>
        <patternFill patternType="none">
          <bgColor auto="1"/>
        </patternFill>
      </fill>
    </dxf>
    <dxf>
      <font>
        <b/>
        <i val="0"/>
      </font>
      <fill>
        <patternFill patternType="none">
          <bgColor auto="1"/>
        </patternFill>
      </fill>
    </dxf>
    <dxf>
      <font>
        <b/>
        <i val="0"/>
      </font>
      <fill>
        <patternFill patternType="none">
          <bgColor auto="1"/>
        </patternFill>
      </fill>
    </dxf>
    <dxf>
      <font>
        <b/>
        <i val="0"/>
      </font>
      <fill>
        <patternFill patternType="none">
          <bgColor auto="1"/>
        </patternFill>
      </fill>
    </dxf>
    <dxf>
      <font>
        <b/>
        <i val="0"/>
      </font>
      <fill>
        <patternFill patternType="none">
          <bgColor auto="1"/>
        </patternFill>
      </fill>
    </dxf>
    <dxf>
      <font>
        <b/>
        <i val="0"/>
      </font>
      <fill>
        <patternFill patternType="none">
          <bgColor auto="1"/>
        </patternFill>
      </fill>
    </dxf>
    <dxf>
      <font>
        <b/>
        <i val="0"/>
      </font>
      <fill>
        <patternFill patternType="none">
          <bgColor auto="1"/>
        </patternFill>
      </fill>
    </dxf>
    <dxf>
      <font>
        <b/>
        <i val="0"/>
      </font>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2.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Ex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prstGeom prst="rect">
                <a:avLst/>
              </a:prstGeom>
              <a:solidFill>
                <a:schemeClr val="accent4"/>
              </a:solidFill>
              <a:ln w="19050">
                <a:solidFill>
                  <a:schemeClr val="lt1"/>
                </a:solidFill>
              </a:ln>
            </c:spPr>
            <c:extLst>
              <c:ext xmlns:c16="http://schemas.microsoft.com/office/drawing/2014/chart" uri="{C3380CC4-5D6E-409C-BE32-E72D297353CC}">
                <c16:uniqueId val="{00000001-F32C-7F49-A407-2DC066FA14D9}"/>
              </c:ext>
            </c:extLst>
          </c:dPt>
          <c:dPt>
            <c:idx val="1"/>
            <c:bubble3D val="0"/>
            <c:spPr>
              <a:prstGeom prst="rect">
                <a:avLst/>
              </a:prstGeom>
              <a:solidFill>
                <a:schemeClr val="accent5"/>
              </a:solidFill>
              <a:ln w="19050">
                <a:solidFill>
                  <a:schemeClr val="lt1"/>
                </a:solidFill>
              </a:ln>
            </c:spPr>
            <c:extLst>
              <c:ext xmlns:c16="http://schemas.microsoft.com/office/drawing/2014/chart" uri="{C3380CC4-5D6E-409C-BE32-E72D297353CC}">
                <c16:uniqueId val="{00000003-F32C-7F49-A407-2DC066FA14D9}"/>
              </c:ext>
            </c:extLst>
          </c:dPt>
          <c:dPt>
            <c:idx val="2"/>
            <c:bubble3D val="0"/>
            <c:spPr>
              <a:prstGeom prst="rect">
                <a:avLst/>
              </a:prstGeom>
              <a:solidFill>
                <a:schemeClr val="accent6"/>
              </a:solidFill>
              <a:ln w="19050">
                <a:solidFill>
                  <a:schemeClr val="lt1"/>
                </a:solidFill>
              </a:ln>
            </c:spPr>
            <c:extLst>
              <c:ext xmlns:c16="http://schemas.microsoft.com/office/drawing/2014/chart" uri="{C3380CC4-5D6E-409C-BE32-E72D297353CC}">
                <c16:uniqueId val="{00000005-F32C-7F49-A407-2DC066FA14D9}"/>
              </c:ext>
            </c:extLst>
          </c:dPt>
          <c:dLbls>
            <c:dLbl>
              <c:idx val="1"/>
              <c:spPr>
                <a:noFill/>
                <a:ln>
                  <a:noFill/>
                </a:ln>
              </c:spPr>
              <c:txPr>
                <a:bodyPr rot="0" spcFirstLastPara="1" vertOverflow="ellipsis" vert="horz" wrap="square" lIns="38100" tIns="19050" rIns="38100" bIns="19050" anchor="ctr" anchorCtr="1">
                  <a:spAutoFit/>
                </a:bodyPr>
                <a:lstStyle/>
                <a:p>
                  <a:pPr>
                    <a:defRPr sz="1400" b="0" i="0" u="none" strike="noStrike">
                      <a:solidFill>
                        <a:schemeClr val="tx1">
                          <a:lumMod val="65000"/>
                          <a:lumOff val="35000"/>
                        </a:schemeClr>
                      </a:solidFill>
                      <a:latin typeface="+mn-lt"/>
                      <a:ea typeface="+mn-ea"/>
                      <a:cs typeface="+mn-cs"/>
                    </a:defRPr>
                  </a:pPr>
                  <a:endParaRPr lang="en-DE"/>
                </a:p>
              </c:txPr>
              <c:dLblPos val="outEnd"/>
              <c:showLegendKey val="1"/>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F32C-7F49-A407-2DC066FA14D9}"/>
                </c:ext>
              </c:extLst>
            </c:dLbl>
            <c:spPr>
              <a:noFill/>
              <a:ln>
                <a:noFill/>
              </a:ln>
            </c:spPr>
            <c:txPr>
              <a:bodyPr rot="0" spcFirstLastPara="1" vertOverflow="ellipsis" vert="horz" wrap="square" lIns="38100" tIns="19050" rIns="38100" bIns="19050" anchor="ctr" anchorCtr="1">
                <a:spAutoFit/>
              </a:bodyPr>
              <a:lstStyle/>
              <a:p>
                <a:pPr>
                  <a:defRPr sz="1400" b="0" i="0" u="none" strike="noStrike">
                    <a:solidFill>
                      <a:schemeClr val="bg1"/>
                    </a:solidFill>
                    <a:latin typeface="+mn-lt"/>
                    <a:ea typeface="+mn-ea"/>
                    <a:cs typeface="+mn-cs"/>
                  </a:defRPr>
                </a:pPr>
                <a:endParaRPr lang="en-DE"/>
              </a:p>
            </c:txPr>
            <c:dLblPos val="ctr"/>
            <c:showLegendKey val="0"/>
            <c:showVal val="1"/>
            <c:showCatName val="0"/>
            <c:showSerName val="0"/>
            <c:showPercent val="0"/>
            <c:showBubbleSize val="0"/>
            <c:showLeaderLines val="1"/>
            <c:leaderLines>
              <c:spPr>
                <a:prstGeom prst="rect">
                  <a:avLst/>
                </a:prstGeom>
                <a:ln w="9525" cap="flat" cmpd="sng" algn="ctr">
                  <a:solidFill>
                    <a:schemeClr val="tx1">
                      <a:lumMod val="35000"/>
                      <a:lumOff val="65000"/>
                    </a:schemeClr>
                  </a:solidFill>
                  <a:round/>
                </a:ln>
              </c:spPr>
            </c:leaderLines>
            <c:extLst>
              <c:ext xmlns:c15="http://schemas.microsoft.com/office/drawing/2012/chart" uri="{CE6537A1-D6FC-4f65-9D91-7224C49458BB}">
                <c15:spPr xmlns:c15="http://schemas.microsoft.com/office/drawing/2012/chart">
                  <a:prstGeom prst="rect">
                    <a:avLst/>
                  </a:prstGeom>
                </c15:spPr>
              </c:ext>
            </c:extLst>
          </c:dLbls>
          <c:cat>
            <c:strRef>
              <c:f>SubjectBackground!$A$1:$A$3</c:f>
              <c:strCache>
                <c:ptCount val="3"/>
                <c:pt idx="0">
                  <c:v>Industry</c:v>
                </c:pt>
                <c:pt idx="1">
                  <c:v>Researcher</c:v>
                </c:pt>
                <c:pt idx="2">
                  <c:v>Student</c:v>
                </c:pt>
              </c:strCache>
            </c:strRef>
          </c:cat>
          <c:val>
            <c:numRef>
              <c:f>SubjectBackground!$B$1:$B$3</c:f>
              <c:numCache>
                <c:formatCode>General</c:formatCode>
                <c:ptCount val="3"/>
                <c:pt idx="0">
                  <c:v>4</c:v>
                </c:pt>
                <c:pt idx="1">
                  <c:v>1</c:v>
                </c:pt>
                <c:pt idx="2">
                  <c:v>38</c:v>
                </c:pt>
              </c:numCache>
            </c:numRef>
          </c:val>
          <c:extLst>
            <c:ext xmlns:c16="http://schemas.microsoft.com/office/drawing/2014/chart" uri="{C3380CC4-5D6E-409C-BE32-E72D297353CC}">
              <c16:uniqueId val="{00000006-F32C-7F49-A407-2DC066FA14D9}"/>
            </c:ext>
          </c:extLst>
        </c:ser>
        <c:dLbls>
          <c:showLegendKey val="0"/>
          <c:showVal val="0"/>
          <c:showCatName val="0"/>
          <c:showSerName val="0"/>
          <c:showPercent val="0"/>
          <c:showBubbleSize val="0"/>
          <c:showLeaderLines val="1"/>
        </c:dLbls>
        <c:firstSliceAng val="0"/>
      </c:pieChart>
      <c:spPr>
        <a:prstGeom prst="rect">
          <a:avLst/>
        </a:prstGeom>
        <a:noFill/>
        <a:ln>
          <a:noFill/>
        </a:ln>
      </c:spPr>
    </c:plotArea>
    <c:legend>
      <c:legendPos val="r"/>
      <c:legendEntry>
        <c:idx val="0"/>
        <c:txPr>
          <a:bodyPr rot="0" spcFirstLastPara="1" vertOverflow="ellipsis" vert="horz" wrap="square" anchor="ctr" anchorCtr="1"/>
          <a:lstStyle/>
          <a:p>
            <a:pPr>
              <a:defRPr sz="1200" b="1" i="0" u="none" strike="noStrike">
                <a:solidFill>
                  <a:schemeClr val="tx1">
                    <a:lumMod val="65000"/>
                    <a:lumOff val="35000"/>
                  </a:schemeClr>
                </a:solidFill>
                <a:latin typeface="+mn-lt"/>
                <a:ea typeface="+mn-ea"/>
                <a:cs typeface="+mn-cs"/>
              </a:defRPr>
            </a:pPr>
            <a:endParaRPr lang="en-DE"/>
          </a:p>
        </c:txPr>
      </c:legendEntry>
      <c:legendEntry>
        <c:idx val="1"/>
        <c:txPr>
          <a:bodyPr rot="0" spcFirstLastPara="1" vertOverflow="ellipsis" vert="horz" wrap="square" anchor="ctr" anchorCtr="1"/>
          <a:lstStyle/>
          <a:p>
            <a:pPr algn="ctr">
              <a:defRPr lang="en-US" sz="1200" b="1" i="0" u="none" strike="noStrike">
                <a:solidFill>
                  <a:schemeClr val="tx1">
                    <a:lumMod val="65000"/>
                    <a:lumOff val="35000"/>
                  </a:schemeClr>
                </a:solidFill>
                <a:latin typeface="+mn-lt"/>
                <a:ea typeface="+mn-ea"/>
                <a:cs typeface="+mn-cs"/>
              </a:defRPr>
            </a:pPr>
            <a:endParaRPr lang="en-DE"/>
          </a:p>
        </c:txPr>
      </c:legendEntry>
      <c:overlay val="0"/>
      <c:spPr>
        <a:prstGeom prst="rect">
          <a:avLst/>
        </a:prstGeom>
        <a:noFill/>
        <a:ln>
          <a:noFill/>
        </a:ln>
      </c:spPr>
      <c:txPr>
        <a:bodyPr rot="0" spcFirstLastPara="1" vertOverflow="ellipsis" vert="horz" wrap="square" anchor="ctr" anchorCtr="1"/>
        <a:lstStyle/>
        <a:p>
          <a:pPr>
            <a:defRPr sz="1200" b="1" i="0" u="none" strike="noStrike">
              <a:solidFill>
                <a:schemeClr val="tx1">
                  <a:lumMod val="65000"/>
                  <a:lumOff val="35000"/>
                </a:schemeClr>
              </a:solidFill>
              <a:latin typeface="+mn-lt"/>
              <a:ea typeface="+mn-ea"/>
              <a:cs typeface="+mn-cs"/>
            </a:defRPr>
          </a:pPr>
          <a:endParaRPr lang="en-DE"/>
        </a:p>
      </c:txPr>
    </c:legend>
    <c:plotVisOnly val="1"/>
    <c:dispBlanksAs val="gap"/>
    <c:showDLblsOverMax val="0"/>
  </c:chart>
  <c:spPr>
    <a:xfrm>
      <a:off x="0" y="0"/>
      <a:ext cx="0" cy="0"/>
    </a:xfrm>
    <a:prstGeom prst="rect">
      <a:avLst/>
    </a:prstGeom>
    <a:solidFill>
      <a:schemeClr val="bg1"/>
    </a:solidFill>
    <a:ln w="9525" cap="flat" cmpd="sng" algn="ctr">
      <a:solidFill>
        <a:schemeClr val="tx1">
          <a:lumMod val="15000"/>
          <a:lumOff val="85000"/>
        </a:schemeClr>
      </a:solidFill>
      <a:round/>
    </a:ln>
  </c:spPr>
  <c:txPr>
    <a:bodyPr/>
    <a:lstStyle/>
    <a:p>
      <a:pPr>
        <a:defRPr/>
      </a:pPr>
      <a:endParaRPr lang="en-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prstGeom prst="rect">
              <a:avLst/>
            </a:prstGeom>
            <a:solidFill>
              <a:schemeClr val="accent4"/>
            </a:solidFill>
          </c:spPr>
          <c:dPt>
            <c:idx val="0"/>
            <c:bubble3D val="0"/>
            <c:spPr>
              <a:prstGeom prst="rect">
                <a:avLst/>
              </a:prstGeom>
              <a:solidFill>
                <a:schemeClr val="accent6"/>
              </a:solidFill>
              <a:ln w="19050">
                <a:solidFill>
                  <a:schemeClr val="lt1"/>
                </a:solidFill>
              </a:ln>
            </c:spPr>
            <c:extLst>
              <c:ext xmlns:c16="http://schemas.microsoft.com/office/drawing/2014/chart" uri="{C3380CC4-5D6E-409C-BE32-E72D297353CC}">
                <c16:uniqueId val="{00000001-51CF-AE40-88A6-87021EE18A79}"/>
              </c:ext>
            </c:extLst>
          </c:dPt>
          <c:dPt>
            <c:idx val="1"/>
            <c:bubble3D val="0"/>
            <c:spPr>
              <a:prstGeom prst="rect">
                <a:avLst/>
              </a:prstGeom>
              <a:solidFill>
                <a:schemeClr val="accent4"/>
              </a:solidFill>
              <a:ln w="19050">
                <a:solidFill>
                  <a:schemeClr val="lt1"/>
                </a:solidFill>
              </a:ln>
            </c:spPr>
            <c:extLst>
              <c:ext xmlns:c16="http://schemas.microsoft.com/office/drawing/2014/chart" uri="{C3380CC4-5D6E-409C-BE32-E72D297353CC}">
                <c16:uniqueId val="{00000003-51CF-AE40-88A6-87021EE18A79}"/>
              </c:ext>
            </c:extLst>
          </c:dPt>
          <c:dLbls>
            <c:spPr>
              <a:noFill/>
              <a:ln>
                <a:noFill/>
              </a:ln>
            </c:spPr>
            <c:txPr>
              <a:bodyPr rot="0" spcFirstLastPara="1" vertOverflow="ellipsis" vert="horz" wrap="square" lIns="38100" tIns="19050" rIns="38100" bIns="19050" anchor="ctr" anchorCtr="1">
                <a:spAutoFit/>
              </a:bodyPr>
              <a:lstStyle/>
              <a:p>
                <a:pPr>
                  <a:defRPr sz="1800" b="0" i="0" u="none" strike="noStrike">
                    <a:solidFill>
                      <a:schemeClr val="bg1"/>
                    </a:solidFill>
                    <a:latin typeface="+mn-lt"/>
                    <a:ea typeface="+mn-ea"/>
                    <a:cs typeface="+mn-cs"/>
                  </a:defRPr>
                </a:pPr>
                <a:endParaRPr lang="en-DE"/>
              </a:p>
            </c:txPr>
            <c:dLblPos val="ctr"/>
            <c:showLegendKey val="0"/>
            <c:showVal val="1"/>
            <c:showCatName val="0"/>
            <c:showSerName val="0"/>
            <c:showPercent val="0"/>
            <c:showBubbleSize val="0"/>
            <c:showLeaderLines val="1"/>
            <c:leaderLines>
              <c:spPr>
                <a:prstGeom prst="rect">
                  <a:avLst/>
                </a:prstGeom>
                <a:ln w="9525" cap="flat" cmpd="sng" algn="ctr">
                  <a:solidFill>
                    <a:schemeClr val="tx1">
                      <a:lumMod val="35000"/>
                      <a:lumOff val="65000"/>
                    </a:schemeClr>
                  </a:solidFill>
                  <a:round/>
                </a:ln>
              </c:spPr>
            </c:leaderLines>
            <c:extLst>
              <c:ext xmlns:c15="http://schemas.microsoft.com/office/drawing/2012/chart" uri="{CE6537A1-D6FC-4f65-9D91-7224C49458BB}">
                <c15:spPr xmlns:c15="http://schemas.microsoft.com/office/drawing/2012/chart">
                  <a:prstGeom prst="rect">
                    <a:avLst/>
                  </a:prstGeom>
                </c15:spPr>
              </c:ext>
            </c:extLst>
          </c:dLbls>
          <c:cat>
            <c:strRef>
              <c:f>SubjectBackground!$B$19:$C$19</c:f>
              <c:strCache>
                <c:ptCount val="2"/>
                <c:pt idx="0">
                  <c:v>Yes</c:v>
                </c:pt>
                <c:pt idx="1">
                  <c:v>No</c:v>
                </c:pt>
              </c:strCache>
            </c:strRef>
          </c:cat>
          <c:val>
            <c:numRef>
              <c:f>SubjectBackground!$B$20:$C$20</c:f>
              <c:numCache>
                <c:formatCode>General</c:formatCode>
                <c:ptCount val="2"/>
                <c:pt idx="0">
                  <c:v>29</c:v>
                </c:pt>
                <c:pt idx="1">
                  <c:v>14</c:v>
                </c:pt>
              </c:numCache>
            </c:numRef>
          </c:val>
          <c:extLst>
            <c:ext xmlns:c16="http://schemas.microsoft.com/office/drawing/2014/chart" uri="{C3380CC4-5D6E-409C-BE32-E72D297353CC}">
              <c16:uniqueId val="{00000004-51CF-AE40-88A6-87021EE18A79}"/>
            </c:ext>
          </c:extLst>
        </c:ser>
        <c:dLbls>
          <c:dLblPos val="ctr"/>
          <c:showLegendKey val="0"/>
          <c:showVal val="1"/>
          <c:showCatName val="0"/>
          <c:showSerName val="0"/>
          <c:showPercent val="0"/>
          <c:showBubbleSize val="0"/>
          <c:showLeaderLines val="1"/>
        </c:dLbls>
        <c:firstSliceAng val="0"/>
      </c:pieChart>
      <c:spPr>
        <a:prstGeom prst="rect">
          <a:avLst/>
        </a:prstGeom>
        <a:noFill/>
        <a:ln>
          <a:noFill/>
        </a:ln>
      </c:spPr>
    </c:plotArea>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 l="0" r="0" t="0" header="0" footer="0"/>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178895631676615E-2"/>
          <c:y val="7.444782029629908E-2"/>
          <c:w val="0.94217329521707871"/>
          <c:h val="0.85503588063052816"/>
        </c:manualLayout>
      </c:layout>
      <c:pieChart>
        <c:varyColors val="1"/>
        <c:ser>
          <c:idx val="0"/>
          <c:order val="0"/>
          <c:dPt>
            <c:idx val="0"/>
            <c:bubble3D val="0"/>
            <c:spPr>
              <a:prstGeom prst="rect">
                <a:avLst/>
              </a:prstGeom>
              <a:solidFill>
                <a:schemeClr val="accent6"/>
              </a:solidFill>
              <a:ln w="19050">
                <a:solidFill>
                  <a:schemeClr val="lt1"/>
                </a:solidFill>
              </a:ln>
            </c:spPr>
            <c:extLst>
              <c:ext xmlns:c16="http://schemas.microsoft.com/office/drawing/2014/chart" uri="{C3380CC4-5D6E-409C-BE32-E72D297353CC}">
                <c16:uniqueId val="{00000001-2396-0D4B-BDE3-C80CC50832DB}"/>
              </c:ext>
            </c:extLst>
          </c:dPt>
          <c:dPt>
            <c:idx val="1"/>
            <c:bubble3D val="0"/>
            <c:spPr>
              <a:prstGeom prst="rect">
                <a:avLst/>
              </a:prstGeom>
              <a:solidFill>
                <a:schemeClr val="accent4"/>
              </a:solidFill>
              <a:ln w="19050">
                <a:solidFill>
                  <a:schemeClr val="lt1"/>
                </a:solidFill>
              </a:ln>
            </c:spPr>
            <c:extLst>
              <c:ext xmlns:c16="http://schemas.microsoft.com/office/drawing/2014/chart" uri="{C3380CC4-5D6E-409C-BE32-E72D297353CC}">
                <c16:uniqueId val="{00000003-2396-0D4B-BDE3-C80CC50832DB}"/>
              </c:ext>
            </c:extLst>
          </c:dPt>
          <c:dLbls>
            <c:dLbl>
              <c:idx val="0"/>
              <c:layout>
                <c:manualLayout>
                  <c:x val="0.25230447988762955"/>
                  <c:y val="6.6849816849816848E-2"/>
                </c:manualLayout>
              </c:layout>
              <c:spPr>
                <a:noFill/>
                <a:ln>
                  <a:noFill/>
                </a:ln>
              </c:spPr>
              <c:txPr>
                <a:bodyPr rot="0" spcFirstLastPara="1" vertOverflow="ellipsis" vert="horz" wrap="square" anchor="ctr" anchorCtr="1"/>
                <a:lstStyle/>
                <a:p>
                  <a:pPr>
                    <a:defRPr sz="1800" b="0" i="0" u="none" strike="noStrike">
                      <a:solidFill>
                        <a:schemeClr val="tx1">
                          <a:lumMod val="65000"/>
                          <a:lumOff val="35000"/>
                        </a:schemeClr>
                      </a:solidFill>
                      <a:latin typeface="+mn-lt"/>
                      <a:ea typeface="+mn-ea"/>
                      <a:cs typeface="+mn-cs"/>
                    </a:defRPr>
                  </a:pPr>
                  <a:endParaRPr lang="en-DE"/>
                </a:p>
              </c:txPr>
              <c:dLblPos val="bestFit"/>
              <c:showLegendKey val="1"/>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1-2396-0D4B-BDE3-C80CC50832DB}"/>
                </c:ext>
              </c:extLst>
            </c:dLbl>
            <c:spPr>
              <a:noFill/>
              <a:ln>
                <a:noFill/>
              </a:ln>
            </c:spPr>
            <c:txPr>
              <a:bodyPr rot="0" spcFirstLastPara="1" vertOverflow="ellipsis" vert="horz" wrap="square" anchor="ctr" anchorCtr="1"/>
              <a:lstStyle/>
              <a:p>
                <a:pPr>
                  <a:defRPr sz="1800" b="0" i="0" u="none" strike="noStrike">
                    <a:solidFill>
                      <a:schemeClr val="bg1"/>
                    </a:solidFill>
                    <a:latin typeface="+mn-lt"/>
                    <a:ea typeface="+mn-ea"/>
                    <a:cs typeface="+mn-cs"/>
                  </a:defRPr>
                </a:pPr>
                <a:endParaRPr lang="en-DE"/>
              </a:p>
            </c:txPr>
            <c:dLblPos val="ctr"/>
            <c:showLegendKey val="0"/>
            <c:showVal val="1"/>
            <c:showCatName val="0"/>
            <c:showSerName val="0"/>
            <c:showPercent val="0"/>
            <c:showBubbleSize val="0"/>
            <c:showLeaderLines val="1"/>
            <c:leaderLines>
              <c:spPr>
                <a:prstGeom prst="rect">
                  <a:avLst/>
                </a:prstGeom>
                <a:ln w="9525" cap="flat" cmpd="sng" algn="ctr">
                  <a:solidFill>
                    <a:schemeClr val="tx1">
                      <a:lumMod val="35000"/>
                      <a:lumOff val="65000"/>
                    </a:schemeClr>
                  </a:solidFill>
                  <a:round/>
                </a:ln>
              </c:spPr>
            </c:leaderLines>
            <c:extLst>
              <c:ext xmlns:c15="http://schemas.microsoft.com/office/drawing/2012/chart" uri="{CE6537A1-D6FC-4f65-9D91-7224C49458BB}">
                <c15:spPr xmlns:c15="http://schemas.microsoft.com/office/drawing/2012/chart">
                  <a:prstGeom prst="rect">
                    <a:avLst/>
                  </a:prstGeom>
                </c15:spPr>
              </c:ext>
            </c:extLst>
          </c:dLbls>
          <c:val>
            <c:numRef>
              <c:f>SubjectBackground!$B$21:$C$21</c:f>
              <c:numCache>
                <c:formatCode>General</c:formatCode>
                <c:ptCount val="2"/>
                <c:pt idx="0">
                  <c:v>1</c:v>
                </c:pt>
                <c:pt idx="1">
                  <c:v>42</c:v>
                </c:pt>
              </c:numCache>
            </c:numRef>
          </c:val>
          <c:extLst>
            <c:ext xmlns:c16="http://schemas.microsoft.com/office/drawing/2014/chart" uri="{C3380CC4-5D6E-409C-BE32-E72D297353CC}">
              <c16:uniqueId val="{00000004-2396-0D4B-BDE3-C80CC50832DB}"/>
            </c:ext>
          </c:extLst>
        </c:ser>
        <c:dLbls>
          <c:dLblPos val="ctr"/>
          <c:showLegendKey val="0"/>
          <c:showVal val="1"/>
          <c:showCatName val="0"/>
          <c:showSerName val="0"/>
          <c:showPercent val="0"/>
          <c:showBubbleSize val="0"/>
          <c:showLeaderLines val="1"/>
        </c:dLbls>
        <c:firstSliceAng val="0"/>
      </c:pieChart>
      <c:spPr>
        <a:prstGeom prst="rect">
          <a:avLst/>
        </a:prstGeom>
        <a:noFill/>
        <a:ln>
          <a:noFill/>
        </a:ln>
      </c:spPr>
    </c:plotArea>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sz="1400">
          <a:solidFill>
            <a:schemeClr val="bg1"/>
          </a:solidFill>
        </a:defRPr>
      </a:pPr>
      <a:endParaRPr lang="en-DE"/>
    </a:p>
  </c:txPr>
  <c:printSettings>
    <c:headerFooter/>
    <c:pageMargins b="0" l="0" r="0" t="0" header="0" footer="0"/>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completeness!$F$2</c:f>
              <c:strCache>
                <c:ptCount val="1"/>
                <c:pt idx="0">
                  <c:v>strongly disagree</c:v>
                </c:pt>
              </c:strCache>
            </c:strRef>
          </c:tx>
          <c:spPr>
            <a:solidFill>
              <a:schemeClr val="accent6"/>
            </a:solidFill>
            <a:ln>
              <a:noFill/>
            </a:ln>
            <a:effectLst/>
          </c:spPr>
          <c:invertIfNegative val="0"/>
          <c:cat>
            <c:strRef>
              <c:f>completeness!$G$1:$I$1</c:f>
              <c:strCache>
                <c:ptCount val="3"/>
                <c:pt idx="0">
                  <c:v>free</c:v>
                </c:pt>
                <c:pt idx="1">
                  <c:v>EARS</c:v>
                </c:pt>
                <c:pt idx="2">
                  <c:v>MASTER</c:v>
                </c:pt>
              </c:strCache>
            </c:strRef>
          </c:cat>
          <c:val>
            <c:numRef>
              <c:f>completeness!$G$2:$I$2</c:f>
              <c:numCache>
                <c:formatCode>General</c:formatCode>
                <c:ptCount val="3"/>
                <c:pt idx="0">
                  <c:v>12</c:v>
                </c:pt>
                <c:pt idx="1">
                  <c:v>0</c:v>
                </c:pt>
                <c:pt idx="2">
                  <c:v>0</c:v>
                </c:pt>
              </c:numCache>
            </c:numRef>
          </c:val>
          <c:extLst>
            <c:ext xmlns:c16="http://schemas.microsoft.com/office/drawing/2014/chart" uri="{C3380CC4-5D6E-409C-BE32-E72D297353CC}">
              <c16:uniqueId val="{00000000-C84A-4382-B342-27E2CAEDD765}"/>
            </c:ext>
          </c:extLst>
        </c:ser>
        <c:ser>
          <c:idx val="1"/>
          <c:order val="1"/>
          <c:tx>
            <c:strRef>
              <c:f>completeness!$F$3</c:f>
              <c:strCache>
                <c:ptCount val="1"/>
                <c:pt idx="0">
                  <c:v>partially disagree</c:v>
                </c:pt>
              </c:strCache>
            </c:strRef>
          </c:tx>
          <c:spPr>
            <a:solidFill>
              <a:schemeClr val="accent5"/>
            </a:solidFill>
            <a:ln>
              <a:noFill/>
            </a:ln>
            <a:effectLst/>
          </c:spPr>
          <c:invertIfNegative val="0"/>
          <c:cat>
            <c:strRef>
              <c:f>completeness!$G$1:$I$1</c:f>
              <c:strCache>
                <c:ptCount val="3"/>
                <c:pt idx="0">
                  <c:v>free</c:v>
                </c:pt>
                <c:pt idx="1">
                  <c:v>EARS</c:v>
                </c:pt>
                <c:pt idx="2">
                  <c:v>MASTER</c:v>
                </c:pt>
              </c:strCache>
            </c:strRef>
          </c:cat>
          <c:val>
            <c:numRef>
              <c:f>completeness!$G$3:$I$3</c:f>
              <c:numCache>
                <c:formatCode>General</c:formatCode>
                <c:ptCount val="3"/>
                <c:pt idx="0">
                  <c:v>20</c:v>
                </c:pt>
                <c:pt idx="1">
                  <c:v>16</c:v>
                </c:pt>
                <c:pt idx="2">
                  <c:v>7</c:v>
                </c:pt>
              </c:numCache>
            </c:numRef>
          </c:val>
          <c:extLst>
            <c:ext xmlns:c16="http://schemas.microsoft.com/office/drawing/2014/chart" uri="{C3380CC4-5D6E-409C-BE32-E72D297353CC}">
              <c16:uniqueId val="{00000001-C84A-4382-B342-27E2CAEDD765}"/>
            </c:ext>
          </c:extLst>
        </c:ser>
        <c:ser>
          <c:idx val="2"/>
          <c:order val="2"/>
          <c:tx>
            <c:strRef>
              <c:f>completeness!$F$4</c:f>
              <c:strCache>
                <c:ptCount val="1"/>
                <c:pt idx="0">
                  <c:v>partially agree</c:v>
                </c:pt>
              </c:strCache>
            </c:strRef>
          </c:tx>
          <c:spPr>
            <a:solidFill>
              <a:schemeClr val="accent4"/>
            </a:solidFill>
            <a:ln>
              <a:noFill/>
            </a:ln>
            <a:effectLst/>
          </c:spPr>
          <c:invertIfNegative val="0"/>
          <c:cat>
            <c:strRef>
              <c:f>completeness!$G$1:$I$1</c:f>
              <c:strCache>
                <c:ptCount val="3"/>
                <c:pt idx="0">
                  <c:v>free</c:v>
                </c:pt>
                <c:pt idx="1">
                  <c:v>EARS</c:v>
                </c:pt>
                <c:pt idx="2">
                  <c:v>MASTER</c:v>
                </c:pt>
              </c:strCache>
            </c:strRef>
          </c:cat>
          <c:val>
            <c:numRef>
              <c:f>completeness!$G$4:$I$4</c:f>
              <c:numCache>
                <c:formatCode>General</c:formatCode>
                <c:ptCount val="3"/>
                <c:pt idx="0">
                  <c:v>10</c:v>
                </c:pt>
                <c:pt idx="1">
                  <c:v>26</c:v>
                </c:pt>
                <c:pt idx="2">
                  <c:v>27</c:v>
                </c:pt>
              </c:numCache>
            </c:numRef>
          </c:val>
          <c:extLst>
            <c:ext xmlns:c16="http://schemas.microsoft.com/office/drawing/2014/chart" uri="{C3380CC4-5D6E-409C-BE32-E72D297353CC}">
              <c16:uniqueId val="{00000002-C84A-4382-B342-27E2CAEDD765}"/>
            </c:ext>
          </c:extLst>
        </c:ser>
        <c:ser>
          <c:idx val="3"/>
          <c:order val="3"/>
          <c:tx>
            <c:strRef>
              <c:f>completeness!$F$5</c:f>
              <c:strCache>
                <c:ptCount val="1"/>
                <c:pt idx="0">
                  <c:v>strongly agree</c:v>
                </c:pt>
              </c:strCache>
            </c:strRef>
          </c:tx>
          <c:spPr>
            <a:solidFill>
              <a:schemeClr val="accent6">
                <a:lumMod val="60000"/>
              </a:schemeClr>
            </a:solidFill>
            <a:ln>
              <a:noFill/>
            </a:ln>
            <a:effectLst/>
          </c:spPr>
          <c:invertIfNegative val="0"/>
          <c:cat>
            <c:strRef>
              <c:f>completeness!$G$1:$I$1</c:f>
              <c:strCache>
                <c:ptCount val="3"/>
                <c:pt idx="0">
                  <c:v>free</c:v>
                </c:pt>
                <c:pt idx="1">
                  <c:v>EARS</c:v>
                </c:pt>
                <c:pt idx="2">
                  <c:v>MASTER</c:v>
                </c:pt>
              </c:strCache>
            </c:strRef>
          </c:cat>
          <c:val>
            <c:numRef>
              <c:f>completeness!$G$5:$I$5</c:f>
              <c:numCache>
                <c:formatCode>General</c:formatCode>
                <c:ptCount val="3"/>
                <c:pt idx="0">
                  <c:v>1</c:v>
                </c:pt>
                <c:pt idx="1">
                  <c:v>1</c:v>
                </c:pt>
                <c:pt idx="2">
                  <c:v>9</c:v>
                </c:pt>
              </c:numCache>
            </c:numRef>
          </c:val>
          <c:extLst>
            <c:ext xmlns:c16="http://schemas.microsoft.com/office/drawing/2014/chart" uri="{C3380CC4-5D6E-409C-BE32-E72D297353CC}">
              <c16:uniqueId val="{00000003-C84A-4382-B342-27E2CAEDD765}"/>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completeness!$L$3</c:f>
              <c:strCache>
                <c:ptCount val="1"/>
                <c:pt idx="0">
                  <c:v>strongly disagree</c:v>
                </c:pt>
              </c:strCache>
            </c:strRef>
          </c:tx>
          <c:spPr>
            <a:solidFill>
              <a:schemeClr val="accent6"/>
            </a:solidFill>
            <a:ln>
              <a:noFill/>
            </a:ln>
            <a:effectLst/>
          </c:spPr>
          <c:invertIfNegative val="0"/>
          <c:cat>
            <c:multiLvlStrRef>
              <c:f>completeness!$M$1:$R$2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completeness!$M$3:$R$3</c:f>
              <c:numCache>
                <c:formatCode>General</c:formatCode>
                <c:ptCount val="6"/>
                <c:pt idx="0">
                  <c:v>12</c:v>
                </c:pt>
                <c:pt idx="1">
                  <c:v>0</c:v>
                </c:pt>
                <c:pt idx="2">
                  <c:v>0</c:v>
                </c:pt>
                <c:pt idx="3">
                  <c:v>0</c:v>
                </c:pt>
                <c:pt idx="4">
                  <c:v>0</c:v>
                </c:pt>
                <c:pt idx="5">
                  <c:v>0</c:v>
                </c:pt>
              </c:numCache>
            </c:numRef>
          </c:val>
          <c:extLst>
            <c:ext xmlns:c16="http://schemas.microsoft.com/office/drawing/2014/chart" uri="{C3380CC4-5D6E-409C-BE32-E72D297353CC}">
              <c16:uniqueId val="{00000000-79D7-4B3A-A51C-0629D59F31CF}"/>
            </c:ext>
          </c:extLst>
        </c:ser>
        <c:ser>
          <c:idx val="1"/>
          <c:order val="1"/>
          <c:tx>
            <c:strRef>
              <c:f>completeness!$L$4</c:f>
              <c:strCache>
                <c:ptCount val="1"/>
                <c:pt idx="0">
                  <c:v>partially disagree</c:v>
                </c:pt>
              </c:strCache>
            </c:strRef>
          </c:tx>
          <c:spPr>
            <a:solidFill>
              <a:schemeClr val="accent5"/>
            </a:solidFill>
            <a:ln>
              <a:noFill/>
            </a:ln>
            <a:effectLst/>
          </c:spPr>
          <c:invertIfNegative val="0"/>
          <c:cat>
            <c:multiLvlStrRef>
              <c:f>completeness!$M$1:$R$2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completeness!$M$4:$R$4</c:f>
              <c:numCache>
                <c:formatCode>General</c:formatCode>
                <c:ptCount val="6"/>
                <c:pt idx="0">
                  <c:v>16</c:v>
                </c:pt>
                <c:pt idx="1">
                  <c:v>14</c:v>
                </c:pt>
                <c:pt idx="2">
                  <c:v>6</c:v>
                </c:pt>
                <c:pt idx="3">
                  <c:v>3</c:v>
                </c:pt>
                <c:pt idx="4">
                  <c:v>2</c:v>
                </c:pt>
                <c:pt idx="5">
                  <c:v>1</c:v>
                </c:pt>
              </c:numCache>
            </c:numRef>
          </c:val>
          <c:extLst>
            <c:ext xmlns:c16="http://schemas.microsoft.com/office/drawing/2014/chart" uri="{C3380CC4-5D6E-409C-BE32-E72D297353CC}">
              <c16:uniqueId val="{00000001-79D7-4B3A-A51C-0629D59F31CF}"/>
            </c:ext>
          </c:extLst>
        </c:ser>
        <c:ser>
          <c:idx val="2"/>
          <c:order val="2"/>
          <c:tx>
            <c:strRef>
              <c:f>completeness!$L$5</c:f>
              <c:strCache>
                <c:ptCount val="1"/>
                <c:pt idx="0">
                  <c:v>partially agree</c:v>
                </c:pt>
              </c:strCache>
            </c:strRef>
          </c:tx>
          <c:spPr>
            <a:solidFill>
              <a:schemeClr val="accent4"/>
            </a:solidFill>
            <a:ln>
              <a:noFill/>
            </a:ln>
            <a:effectLst/>
          </c:spPr>
          <c:invertIfNegative val="0"/>
          <c:cat>
            <c:multiLvlStrRef>
              <c:f>completeness!$M$1:$R$2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completeness!$M$5:$R$5</c:f>
              <c:numCache>
                <c:formatCode>General</c:formatCode>
                <c:ptCount val="6"/>
                <c:pt idx="0">
                  <c:v>9</c:v>
                </c:pt>
                <c:pt idx="1">
                  <c:v>23</c:v>
                </c:pt>
                <c:pt idx="2">
                  <c:v>24</c:v>
                </c:pt>
                <c:pt idx="3">
                  <c:v>1</c:v>
                </c:pt>
                <c:pt idx="4">
                  <c:v>2</c:v>
                </c:pt>
                <c:pt idx="5">
                  <c:v>2</c:v>
                </c:pt>
              </c:numCache>
            </c:numRef>
          </c:val>
          <c:extLst>
            <c:ext xmlns:c16="http://schemas.microsoft.com/office/drawing/2014/chart" uri="{C3380CC4-5D6E-409C-BE32-E72D297353CC}">
              <c16:uniqueId val="{00000002-79D7-4B3A-A51C-0629D59F31CF}"/>
            </c:ext>
          </c:extLst>
        </c:ser>
        <c:ser>
          <c:idx val="3"/>
          <c:order val="3"/>
          <c:tx>
            <c:strRef>
              <c:f>completeness!$L$6</c:f>
              <c:strCache>
                <c:ptCount val="1"/>
                <c:pt idx="0">
                  <c:v>strongly agree</c:v>
                </c:pt>
              </c:strCache>
            </c:strRef>
          </c:tx>
          <c:spPr>
            <a:solidFill>
              <a:schemeClr val="accent6">
                <a:lumMod val="60000"/>
              </a:schemeClr>
            </a:solidFill>
            <a:ln>
              <a:noFill/>
            </a:ln>
            <a:effectLst/>
          </c:spPr>
          <c:invertIfNegative val="0"/>
          <c:cat>
            <c:multiLvlStrRef>
              <c:f>completeness!$M$1:$R$2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completeness!$M$6:$R$6</c:f>
              <c:numCache>
                <c:formatCode>General</c:formatCode>
                <c:ptCount val="6"/>
                <c:pt idx="0">
                  <c:v>1</c:v>
                </c:pt>
                <c:pt idx="1">
                  <c:v>1</c:v>
                </c:pt>
                <c:pt idx="2">
                  <c:v>8</c:v>
                </c:pt>
                <c:pt idx="3">
                  <c:v>0</c:v>
                </c:pt>
                <c:pt idx="4">
                  <c:v>0</c:v>
                </c:pt>
                <c:pt idx="5">
                  <c:v>1</c:v>
                </c:pt>
              </c:numCache>
            </c:numRef>
          </c:val>
          <c:extLst>
            <c:ext xmlns:c16="http://schemas.microsoft.com/office/drawing/2014/chart" uri="{C3380CC4-5D6E-409C-BE32-E72D297353CC}">
              <c16:uniqueId val="{00000003-79D7-4B3A-A51C-0629D59F31CF}"/>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understanding!$F$2</c:f>
              <c:strCache>
                <c:ptCount val="1"/>
                <c:pt idx="0">
                  <c:v>strongly disagree</c:v>
                </c:pt>
              </c:strCache>
            </c:strRef>
          </c:tx>
          <c:spPr>
            <a:solidFill>
              <a:schemeClr val="accent6"/>
            </a:solidFill>
            <a:ln>
              <a:noFill/>
            </a:ln>
            <a:effectLst/>
          </c:spPr>
          <c:invertIfNegative val="0"/>
          <c:cat>
            <c:strRef>
              <c:f>understanding!$G$1:$I$1</c:f>
              <c:strCache>
                <c:ptCount val="3"/>
                <c:pt idx="0">
                  <c:v>free</c:v>
                </c:pt>
                <c:pt idx="1">
                  <c:v>EARS</c:v>
                </c:pt>
                <c:pt idx="2">
                  <c:v>MASTER</c:v>
                </c:pt>
              </c:strCache>
            </c:strRef>
          </c:cat>
          <c:val>
            <c:numRef>
              <c:f>understanding!$G$2:$I$2</c:f>
              <c:numCache>
                <c:formatCode>General</c:formatCode>
                <c:ptCount val="3"/>
                <c:pt idx="0">
                  <c:v>10</c:v>
                </c:pt>
                <c:pt idx="1">
                  <c:v>2</c:v>
                </c:pt>
                <c:pt idx="2">
                  <c:v>1</c:v>
                </c:pt>
              </c:numCache>
            </c:numRef>
          </c:val>
          <c:extLst>
            <c:ext xmlns:c16="http://schemas.microsoft.com/office/drawing/2014/chart" uri="{C3380CC4-5D6E-409C-BE32-E72D297353CC}">
              <c16:uniqueId val="{00000000-58D2-49C3-84E3-74A983FB3572}"/>
            </c:ext>
          </c:extLst>
        </c:ser>
        <c:ser>
          <c:idx val="1"/>
          <c:order val="1"/>
          <c:tx>
            <c:strRef>
              <c:f>understanding!$F$3</c:f>
              <c:strCache>
                <c:ptCount val="1"/>
                <c:pt idx="0">
                  <c:v>partially disagree</c:v>
                </c:pt>
              </c:strCache>
            </c:strRef>
          </c:tx>
          <c:spPr>
            <a:solidFill>
              <a:schemeClr val="accent5"/>
            </a:solidFill>
            <a:ln>
              <a:noFill/>
            </a:ln>
            <a:effectLst/>
          </c:spPr>
          <c:invertIfNegative val="0"/>
          <c:cat>
            <c:strRef>
              <c:f>understanding!$G$1:$I$1</c:f>
              <c:strCache>
                <c:ptCount val="3"/>
                <c:pt idx="0">
                  <c:v>free</c:v>
                </c:pt>
                <c:pt idx="1">
                  <c:v>EARS</c:v>
                </c:pt>
                <c:pt idx="2">
                  <c:v>MASTER</c:v>
                </c:pt>
              </c:strCache>
            </c:strRef>
          </c:cat>
          <c:val>
            <c:numRef>
              <c:f>understanding!$G$3:$I$3</c:f>
              <c:numCache>
                <c:formatCode>General</c:formatCode>
                <c:ptCount val="3"/>
                <c:pt idx="0">
                  <c:v>22</c:v>
                </c:pt>
                <c:pt idx="1">
                  <c:v>11</c:v>
                </c:pt>
                <c:pt idx="2">
                  <c:v>8</c:v>
                </c:pt>
              </c:numCache>
            </c:numRef>
          </c:val>
          <c:extLst>
            <c:ext xmlns:c16="http://schemas.microsoft.com/office/drawing/2014/chart" uri="{C3380CC4-5D6E-409C-BE32-E72D297353CC}">
              <c16:uniqueId val="{00000001-58D2-49C3-84E3-74A983FB3572}"/>
            </c:ext>
          </c:extLst>
        </c:ser>
        <c:ser>
          <c:idx val="2"/>
          <c:order val="2"/>
          <c:tx>
            <c:strRef>
              <c:f>understanding!$F$4</c:f>
              <c:strCache>
                <c:ptCount val="1"/>
                <c:pt idx="0">
                  <c:v>partially agree</c:v>
                </c:pt>
              </c:strCache>
            </c:strRef>
          </c:tx>
          <c:spPr>
            <a:solidFill>
              <a:schemeClr val="accent4"/>
            </a:solidFill>
            <a:ln>
              <a:noFill/>
            </a:ln>
            <a:effectLst/>
          </c:spPr>
          <c:invertIfNegative val="0"/>
          <c:cat>
            <c:strRef>
              <c:f>understanding!$G$1:$I$1</c:f>
              <c:strCache>
                <c:ptCount val="3"/>
                <c:pt idx="0">
                  <c:v>free</c:v>
                </c:pt>
                <c:pt idx="1">
                  <c:v>EARS</c:v>
                </c:pt>
                <c:pt idx="2">
                  <c:v>MASTER</c:v>
                </c:pt>
              </c:strCache>
            </c:strRef>
          </c:cat>
          <c:val>
            <c:numRef>
              <c:f>understanding!$G$4:$I$4</c:f>
              <c:numCache>
                <c:formatCode>General</c:formatCode>
                <c:ptCount val="3"/>
                <c:pt idx="0">
                  <c:v>9</c:v>
                </c:pt>
                <c:pt idx="1">
                  <c:v>24</c:v>
                </c:pt>
                <c:pt idx="2">
                  <c:v>22</c:v>
                </c:pt>
              </c:numCache>
            </c:numRef>
          </c:val>
          <c:extLst>
            <c:ext xmlns:c16="http://schemas.microsoft.com/office/drawing/2014/chart" uri="{C3380CC4-5D6E-409C-BE32-E72D297353CC}">
              <c16:uniqueId val="{00000002-58D2-49C3-84E3-74A983FB3572}"/>
            </c:ext>
          </c:extLst>
        </c:ser>
        <c:ser>
          <c:idx val="3"/>
          <c:order val="3"/>
          <c:tx>
            <c:strRef>
              <c:f>understanding!$F$5</c:f>
              <c:strCache>
                <c:ptCount val="1"/>
                <c:pt idx="0">
                  <c:v>strongly agree</c:v>
                </c:pt>
              </c:strCache>
            </c:strRef>
          </c:tx>
          <c:spPr>
            <a:solidFill>
              <a:schemeClr val="accent6">
                <a:lumMod val="60000"/>
              </a:schemeClr>
            </a:solidFill>
            <a:ln>
              <a:noFill/>
            </a:ln>
            <a:effectLst/>
          </c:spPr>
          <c:invertIfNegative val="0"/>
          <c:cat>
            <c:strRef>
              <c:f>understanding!$G$1:$I$1</c:f>
              <c:strCache>
                <c:ptCount val="3"/>
                <c:pt idx="0">
                  <c:v>free</c:v>
                </c:pt>
                <c:pt idx="1">
                  <c:v>EARS</c:v>
                </c:pt>
                <c:pt idx="2">
                  <c:v>MASTER</c:v>
                </c:pt>
              </c:strCache>
            </c:strRef>
          </c:cat>
          <c:val>
            <c:numRef>
              <c:f>understanding!$G$5:$I$5</c:f>
              <c:numCache>
                <c:formatCode>General</c:formatCode>
                <c:ptCount val="3"/>
                <c:pt idx="0">
                  <c:v>2</c:v>
                </c:pt>
                <c:pt idx="1">
                  <c:v>6</c:v>
                </c:pt>
                <c:pt idx="2">
                  <c:v>12</c:v>
                </c:pt>
              </c:numCache>
            </c:numRef>
          </c:val>
          <c:extLst>
            <c:ext xmlns:c16="http://schemas.microsoft.com/office/drawing/2014/chart" uri="{C3380CC4-5D6E-409C-BE32-E72D297353CC}">
              <c16:uniqueId val="{00000003-58D2-49C3-84E3-74A983FB3572}"/>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understanding!$L$3</c:f>
              <c:strCache>
                <c:ptCount val="1"/>
                <c:pt idx="0">
                  <c:v>strongly disagree</c:v>
                </c:pt>
              </c:strCache>
            </c:strRef>
          </c:tx>
          <c:spPr>
            <a:solidFill>
              <a:schemeClr val="accent6"/>
            </a:solidFill>
            <a:ln>
              <a:noFill/>
            </a:ln>
            <a:effectLst/>
          </c:spPr>
          <c:invertIfNegative val="0"/>
          <c:cat>
            <c:multiLvlStrRef>
              <c:f>understanding!$M$1:$R$2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understanding!$M$3:$R$3</c:f>
              <c:numCache>
                <c:formatCode>General</c:formatCode>
                <c:ptCount val="6"/>
                <c:pt idx="0">
                  <c:v>9</c:v>
                </c:pt>
                <c:pt idx="1">
                  <c:v>2</c:v>
                </c:pt>
                <c:pt idx="2">
                  <c:v>1</c:v>
                </c:pt>
                <c:pt idx="3">
                  <c:v>1</c:v>
                </c:pt>
                <c:pt idx="4">
                  <c:v>0</c:v>
                </c:pt>
                <c:pt idx="5">
                  <c:v>0</c:v>
                </c:pt>
              </c:numCache>
            </c:numRef>
          </c:val>
          <c:extLst>
            <c:ext xmlns:c16="http://schemas.microsoft.com/office/drawing/2014/chart" uri="{C3380CC4-5D6E-409C-BE32-E72D297353CC}">
              <c16:uniqueId val="{00000000-111B-4F28-88FF-7CF020650AFA}"/>
            </c:ext>
          </c:extLst>
        </c:ser>
        <c:ser>
          <c:idx val="1"/>
          <c:order val="1"/>
          <c:tx>
            <c:strRef>
              <c:f>understanding!$L$4</c:f>
              <c:strCache>
                <c:ptCount val="1"/>
                <c:pt idx="0">
                  <c:v>partially disagree</c:v>
                </c:pt>
              </c:strCache>
            </c:strRef>
          </c:tx>
          <c:spPr>
            <a:solidFill>
              <a:schemeClr val="accent5"/>
            </a:solidFill>
            <a:ln>
              <a:noFill/>
            </a:ln>
            <a:effectLst/>
          </c:spPr>
          <c:invertIfNegative val="0"/>
          <c:cat>
            <c:multiLvlStrRef>
              <c:f>understanding!$M$1:$R$2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understanding!$M$4:$R$4</c:f>
              <c:numCache>
                <c:formatCode>General</c:formatCode>
                <c:ptCount val="6"/>
                <c:pt idx="0">
                  <c:v>19</c:v>
                </c:pt>
                <c:pt idx="1">
                  <c:v>10</c:v>
                </c:pt>
                <c:pt idx="2">
                  <c:v>7</c:v>
                </c:pt>
                <c:pt idx="3">
                  <c:v>3</c:v>
                </c:pt>
                <c:pt idx="4">
                  <c:v>0</c:v>
                </c:pt>
                <c:pt idx="5">
                  <c:v>1</c:v>
                </c:pt>
              </c:numCache>
            </c:numRef>
          </c:val>
          <c:extLst>
            <c:ext xmlns:c16="http://schemas.microsoft.com/office/drawing/2014/chart" uri="{C3380CC4-5D6E-409C-BE32-E72D297353CC}">
              <c16:uniqueId val="{00000001-111B-4F28-88FF-7CF020650AFA}"/>
            </c:ext>
          </c:extLst>
        </c:ser>
        <c:ser>
          <c:idx val="2"/>
          <c:order val="2"/>
          <c:tx>
            <c:strRef>
              <c:f>understanding!$L$5</c:f>
              <c:strCache>
                <c:ptCount val="1"/>
                <c:pt idx="0">
                  <c:v>partially agree</c:v>
                </c:pt>
              </c:strCache>
            </c:strRef>
          </c:tx>
          <c:spPr>
            <a:solidFill>
              <a:schemeClr val="accent4"/>
            </a:solidFill>
            <a:ln>
              <a:noFill/>
            </a:ln>
            <a:effectLst/>
          </c:spPr>
          <c:invertIfNegative val="0"/>
          <c:cat>
            <c:multiLvlStrRef>
              <c:f>understanding!$M$1:$R$2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understanding!$M$5:$R$5</c:f>
              <c:numCache>
                <c:formatCode>General</c:formatCode>
                <c:ptCount val="6"/>
                <c:pt idx="0">
                  <c:v>8</c:v>
                </c:pt>
                <c:pt idx="1">
                  <c:v>20</c:v>
                </c:pt>
                <c:pt idx="2">
                  <c:v>21</c:v>
                </c:pt>
                <c:pt idx="3">
                  <c:v>0</c:v>
                </c:pt>
                <c:pt idx="4">
                  <c:v>4</c:v>
                </c:pt>
                <c:pt idx="5">
                  <c:v>0</c:v>
                </c:pt>
              </c:numCache>
            </c:numRef>
          </c:val>
          <c:extLst>
            <c:ext xmlns:c16="http://schemas.microsoft.com/office/drawing/2014/chart" uri="{C3380CC4-5D6E-409C-BE32-E72D297353CC}">
              <c16:uniqueId val="{00000002-111B-4F28-88FF-7CF020650AFA}"/>
            </c:ext>
          </c:extLst>
        </c:ser>
        <c:ser>
          <c:idx val="3"/>
          <c:order val="3"/>
          <c:tx>
            <c:strRef>
              <c:f>understanding!$L$6</c:f>
              <c:strCache>
                <c:ptCount val="1"/>
                <c:pt idx="0">
                  <c:v>strongly agree</c:v>
                </c:pt>
              </c:strCache>
            </c:strRef>
          </c:tx>
          <c:spPr>
            <a:solidFill>
              <a:schemeClr val="accent6">
                <a:lumMod val="60000"/>
              </a:schemeClr>
            </a:solidFill>
            <a:ln>
              <a:noFill/>
            </a:ln>
            <a:effectLst/>
          </c:spPr>
          <c:invertIfNegative val="0"/>
          <c:cat>
            <c:multiLvlStrRef>
              <c:f>understanding!$M$1:$R$2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understanding!$M$6:$R$6</c:f>
              <c:numCache>
                <c:formatCode>General</c:formatCode>
                <c:ptCount val="6"/>
                <c:pt idx="0">
                  <c:v>2</c:v>
                </c:pt>
                <c:pt idx="1">
                  <c:v>6</c:v>
                </c:pt>
                <c:pt idx="2">
                  <c:v>9</c:v>
                </c:pt>
                <c:pt idx="3">
                  <c:v>0</c:v>
                </c:pt>
                <c:pt idx="4">
                  <c:v>0</c:v>
                </c:pt>
                <c:pt idx="5">
                  <c:v>3</c:v>
                </c:pt>
              </c:numCache>
            </c:numRef>
          </c:val>
          <c:extLst>
            <c:ext xmlns:c16="http://schemas.microsoft.com/office/drawing/2014/chart" uri="{C3380CC4-5D6E-409C-BE32-E72D297353CC}">
              <c16:uniqueId val="{00000003-111B-4F28-88FF-7CF020650AFA}"/>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'preferred-notation'!$F$2</c:f>
              <c:strCache>
                <c:ptCount val="1"/>
                <c:pt idx="0">
                  <c:v>strongly disagree</c:v>
                </c:pt>
              </c:strCache>
            </c:strRef>
          </c:tx>
          <c:spPr>
            <a:solidFill>
              <a:schemeClr val="accent6"/>
            </a:solidFill>
            <a:ln>
              <a:noFill/>
            </a:ln>
            <a:effectLst/>
          </c:spPr>
          <c:invertIfNegative val="0"/>
          <c:cat>
            <c:strRef>
              <c:f>'preferred-notation'!$G$1:$I$1</c:f>
              <c:strCache>
                <c:ptCount val="3"/>
                <c:pt idx="0">
                  <c:v>free</c:v>
                </c:pt>
                <c:pt idx="1">
                  <c:v>EARS</c:v>
                </c:pt>
                <c:pt idx="2">
                  <c:v>MASTER</c:v>
                </c:pt>
              </c:strCache>
            </c:strRef>
          </c:cat>
          <c:val>
            <c:numRef>
              <c:f>'preferred-notation'!$G$2:$I$2</c:f>
              <c:numCache>
                <c:formatCode>General</c:formatCode>
                <c:ptCount val="3"/>
                <c:pt idx="0">
                  <c:v>13</c:v>
                </c:pt>
                <c:pt idx="1">
                  <c:v>3</c:v>
                </c:pt>
                <c:pt idx="2">
                  <c:v>2</c:v>
                </c:pt>
              </c:numCache>
            </c:numRef>
          </c:val>
          <c:extLst>
            <c:ext xmlns:c16="http://schemas.microsoft.com/office/drawing/2014/chart" uri="{C3380CC4-5D6E-409C-BE32-E72D297353CC}">
              <c16:uniqueId val="{00000000-C029-428C-A5DF-9E85992739DE}"/>
            </c:ext>
          </c:extLst>
        </c:ser>
        <c:ser>
          <c:idx val="1"/>
          <c:order val="1"/>
          <c:tx>
            <c:strRef>
              <c:f>'preferred-notation'!$F$3</c:f>
              <c:strCache>
                <c:ptCount val="1"/>
                <c:pt idx="0">
                  <c:v>partially disagree</c:v>
                </c:pt>
              </c:strCache>
            </c:strRef>
          </c:tx>
          <c:spPr>
            <a:solidFill>
              <a:schemeClr val="accent5"/>
            </a:solidFill>
            <a:ln>
              <a:noFill/>
            </a:ln>
            <a:effectLst/>
          </c:spPr>
          <c:invertIfNegative val="0"/>
          <c:cat>
            <c:strRef>
              <c:f>'preferred-notation'!$G$1:$I$1</c:f>
              <c:strCache>
                <c:ptCount val="3"/>
                <c:pt idx="0">
                  <c:v>free</c:v>
                </c:pt>
                <c:pt idx="1">
                  <c:v>EARS</c:v>
                </c:pt>
                <c:pt idx="2">
                  <c:v>MASTER</c:v>
                </c:pt>
              </c:strCache>
            </c:strRef>
          </c:cat>
          <c:val>
            <c:numRef>
              <c:f>'preferred-notation'!$G$3:$I$3</c:f>
              <c:numCache>
                <c:formatCode>General</c:formatCode>
                <c:ptCount val="3"/>
                <c:pt idx="0">
                  <c:v>17</c:v>
                </c:pt>
                <c:pt idx="1">
                  <c:v>11</c:v>
                </c:pt>
                <c:pt idx="2">
                  <c:v>4</c:v>
                </c:pt>
              </c:numCache>
            </c:numRef>
          </c:val>
          <c:extLst>
            <c:ext xmlns:c16="http://schemas.microsoft.com/office/drawing/2014/chart" uri="{C3380CC4-5D6E-409C-BE32-E72D297353CC}">
              <c16:uniqueId val="{00000001-C029-428C-A5DF-9E85992739DE}"/>
            </c:ext>
          </c:extLst>
        </c:ser>
        <c:ser>
          <c:idx val="2"/>
          <c:order val="2"/>
          <c:tx>
            <c:strRef>
              <c:f>'preferred-notation'!$F$4</c:f>
              <c:strCache>
                <c:ptCount val="1"/>
                <c:pt idx="0">
                  <c:v>partially agree</c:v>
                </c:pt>
              </c:strCache>
            </c:strRef>
          </c:tx>
          <c:spPr>
            <a:solidFill>
              <a:schemeClr val="accent4"/>
            </a:solidFill>
            <a:ln>
              <a:noFill/>
            </a:ln>
            <a:effectLst/>
          </c:spPr>
          <c:invertIfNegative val="0"/>
          <c:cat>
            <c:strRef>
              <c:f>'preferred-notation'!$G$1:$I$1</c:f>
              <c:strCache>
                <c:ptCount val="3"/>
                <c:pt idx="0">
                  <c:v>free</c:v>
                </c:pt>
                <c:pt idx="1">
                  <c:v>EARS</c:v>
                </c:pt>
                <c:pt idx="2">
                  <c:v>MASTER</c:v>
                </c:pt>
              </c:strCache>
            </c:strRef>
          </c:cat>
          <c:val>
            <c:numRef>
              <c:f>'preferred-notation'!$G$4:$I$4</c:f>
              <c:numCache>
                <c:formatCode>General</c:formatCode>
                <c:ptCount val="3"/>
                <c:pt idx="0">
                  <c:v>12</c:v>
                </c:pt>
                <c:pt idx="1">
                  <c:v>21</c:v>
                </c:pt>
                <c:pt idx="2">
                  <c:v>20</c:v>
                </c:pt>
              </c:numCache>
            </c:numRef>
          </c:val>
          <c:extLst>
            <c:ext xmlns:c16="http://schemas.microsoft.com/office/drawing/2014/chart" uri="{C3380CC4-5D6E-409C-BE32-E72D297353CC}">
              <c16:uniqueId val="{00000002-C029-428C-A5DF-9E85992739DE}"/>
            </c:ext>
          </c:extLst>
        </c:ser>
        <c:ser>
          <c:idx val="3"/>
          <c:order val="3"/>
          <c:tx>
            <c:strRef>
              <c:f>'preferred-notation'!$F$5</c:f>
              <c:strCache>
                <c:ptCount val="1"/>
                <c:pt idx="0">
                  <c:v>strongly agree</c:v>
                </c:pt>
              </c:strCache>
            </c:strRef>
          </c:tx>
          <c:spPr>
            <a:solidFill>
              <a:schemeClr val="accent6">
                <a:lumMod val="60000"/>
              </a:schemeClr>
            </a:solidFill>
            <a:ln>
              <a:noFill/>
            </a:ln>
            <a:effectLst/>
          </c:spPr>
          <c:invertIfNegative val="0"/>
          <c:cat>
            <c:strRef>
              <c:f>'preferred-notation'!$G$1:$I$1</c:f>
              <c:strCache>
                <c:ptCount val="3"/>
                <c:pt idx="0">
                  <c:v>free</c:v>
                </c:pt>
                <c:pt idx="1">
                  <c:v>EARS</c:v>
                </c:pt>
                <c:pt idx="2">
                  <c:v>MASTER</c:v>
                </c:pt>
              </c:strCache>
            </c:strRef>
          </c:cat>
          <c:val>
            <c:numRef>
              <c:f>'preferred-notation'!$G$5:$I$5</c:f>
              <c:numCache>
                <c:formatCode>General</c:formatCode>
                <c:ptCount val="3"/>
                <c:pt idx="0">
                  <c:v>1</c:v>
                </c:pt>
                <c:pt idx="1">
                  <c:v>8</c:v>
                </c:pt>
                <c:pt idx="2">
                  <c:v>17</c:v>
                </c:pt>
              </c:numCache>
            </c:numRef>
          </c:val>
          <c:extLst>
            <c:ext xmlns:c16="http://schemas.microsoft.com/office/drawing/2014/chart" uri="{C3380CC4-5D6E-409C-BE32-E72D297353CC}">
              <c16:uniqueId val="{00000003-C029-428C-A5DF-9E85992739DE}"/>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'preferred-notation'!$L$3</c:f>
              <c:strCache>
                <c:ptCount val="1"/>
                <c:pt idx="0">
                  <c:v>strongly disagree</c:v>
                </c:pt>
              </c:strCache>
            </c:strRef>
          </c:tx>
          <c:spPr>
            <a:solidFill>
              <a:schemeClr val="accent6"/>
            </a:solidFill>
            <a:ln>
              <a:noFill/>
            </a:ln>
            <a:effectLst/>
          </c:spPr>
          <c:invertIfNegative val="0"/>
          <c:cat>
            <c:multiLvlStrRef>
              <c:f>'preferred-notation'!$M$1:$R$2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'preferred-notation'!$M$3:$R$3</c:f>
              <c:numCache>
                <c:formatCode>General</c:formatCode>
                <c:ptCount val="6"/>
                <c:pt idx="0">
                  <c:v>13</c:v>
                </c:pt>
                <c:pt idx="1">
                  <c:v>2</c:v>
                </c:pt>
                <c:pt idx="2">
                  <c:v>2</c:v>
                </c:pt>
                <c:pt idx="3">
                  <c:v>0</c:v>
                </c:pt>
                <c:pt idx="4">
                  <c:v>1</c:v>
                </c:pt>
                <c:pt idx="5">
                  <c:v>0</c:v>
                </c:pt>
              </c:numCache>
            </c:numRef>
          </c:val>
          <c:extLst>
            <c:ext xmlns:c16="http://schemas.microsoft.com/office/drawing/2014/chart" uri="{C3380CC4-5D6E-409C-BE32-E72D297353CC}">
              <c16:uniqueId val="{00000000-256D-4CDC-8C65-0000EF79EE76}"/>
            </c:ext>
          </c:extLst>
        </c:ser>
        <c:ser>
          <c:idx val="1"/>
          <c:order val="1"/>
          <c:tx>
            <c:strRef>
              <c:f>'preferred-notation'!$L$4</c:f>
              <c:strCache>
                <c:ptCount val="1"/>
                <c:pt idx="0">
                  <c:v>partially disagree</c:v>
                </c:pt>
              </c:strCache>
            </c:strRef>
          </c:tx>
          <c:spPr>
            <a:solidFill>
              <a:schemeClr val="accent5"/>
            </a:solidFill>
            <a:ln>
              <a:noFill/>
            </a:ln>
            <a:effectLst/>
          </c:spPr>
          <c:invertIfNegative val="0"/>
          <c:cat>
            <c:multiLvlStrRef>
              <c:f>'preferred-notation'!$M$1:$R$2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'preferred-notation'!$M$4:$R$4</c:f>
              <c:numCache>
                <c:formatCode>General</c:formatCode>
                <c:ptCount val="6"/>
                <c:pt idx="0">
                  <c:v>15</c:v>
                </c:pt>
                <c:pt idx="1">
                  <c:v>8</c:v>
                </c:pt>
                <c:pt idx="2">
                  <c:v>4</c:v>
                </c:pt>
                <c:pt idx="3">
                  <c:v>2</c:v>
                </c:pt>
                <c:pt idx="4">
                  <c:v>2</c:v>
                </c:pt>
                <c:pt idx="5">
                  <c:v>0</c:v>
                </c:pt>
              </c:numCache>
            </c:numRef>
          </c:val>
          <c:extLst>
            <c:ext xmlns:c16="http://schemas.microsoft.com/office/drawing/2014/chart" uri="{C3380CC4-5D6E-409C-BE32-E72D297353CC}">
              <c16:uniqueId val="{00000001-256D-4CDC-8C65-0000EF79EE76}"/>
            </c:ext>
          </c:extLst>
        </c:ser>
        <c:ser>
          <c:idx val="2"/>
          <c:order val="2"/>
          <c:tx>
            <c:strRef>
              <c:f>'preferred-notation'!$L$5</c:f>
              <c:strCache>
                <c:ptCount val="1"/>
                <c:pt idx="0">
                  <c:v>partially agree</c:v>
                </c:pt>
              </c:strCache>
            </c:strRef>
          </c:tx>
          <c:spPr>
            <a:solidFill>
              <a:schemeClr val="accent4"/>
            </a:solidFill>
            <a:ln>
              <a:noFill/>
            </a:ln>
            <a:effectLst/>
          </c:spPr>
          <c:invertIfNegative val="0"/>
          <c:cat>
            <c:multiLvlStrRef>
              <c:f>'preferred-notation'!$M$1:$R$2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'preferred-notation'!$M$5:$R$5</c:f>
              <c:numCache>
                <c:formatCode>General</c:formatCode>
                <c:ptCount val="6"/>
                <c:pt idx="0">
                  <c:v>9</c:v>
                </c:pt>
                <c:pt idx="1">
                  <c:v>21</c:v>
                </c:pt>
                <c:pt idx="2">
                  <c:v>17</c:v>
                </c:pt>
                <c:pt idx="3">
                  <c:v>2</c:v>
                </c:pt>
                <c:pt idx="4">
                  <c:v>0</c:v>
                </c:pt>
                <c:pt idx="5">
                  <c:v>2</c:v>
                </c:pt>
              </c:numCache>
            </c:numRef>
          </c:val>
          <c:extLst>
            <c:ext xmlns:c16="http://schemas.microsoft.com/office/drawing/2014/chart" uri="{C3380CC4-5D6E-409C-BE32-E72D297353CC}">
              <c16:uniqueId val="{00000002-256D-4CDC-8C65-0000EF79EE76}"/>
            </c:ext>
          </c:extLst>
        </c:ser>
        <c:ser>
          <c:idx val="3"/>
          <c:order val="3"/>
          <c:tx>
            <c:strRef>
              <c:f>'preferred-notation'!$L$6</c:f>
              <c:strCache>
                <c:ptCount val="1"/>
                <c:pt idx="0">
                  <c:v>strongly agree</c:v>
                </c:pt>
              </c:strCache>
            </c:strRef>
          </c:tx>
          <c:spPr>
            <a:solidFill>
              <a:schemeClr val="accent6">
                <a:lumMod val="60000"/>
              </a:schemeClr>
            </a:solidFill>
            <a:ln>
              <a:noFill/>
            </a:ln>
            <a:effectLst/>
          </c:spPr>
          <c:invertIfNegative val="0"/>
          <c:cat>
            <c:multiLvlStrRef>
              <c:f>'preferred-notation'!$M$1:$R$2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'preferred-notation'!$M$6:$R$6</c:f>
              <c:numCache>
                <c:formatCode>General</c:formatCode>
                <c:ptCount val="6"/>
                <c:pt idx="0">
                  <c:v>1</c:v>
                </c:pt>
                <c:pt idx="1">
                  <c:v>7</c:v>
                </c:pt>
                <c:pt idx="2">
                  <c:v>15</c:v>
                </c:pt>
                <c:pt idx="3">
                  <c:v>0</c:v>
                </c:pt>
                <c:pt idx="4">
                  <c:v>1</c:v>
                </c:pt>
                <c:pt idx="5">
                  <c:v>2</c:v>
                </c:pt>
              </c:numCache>
            </c:numRef>
          </c:val>
          <c:extLst>
            <c:ext xmlns:c16="http://schemas.microsoft.com/office/drawing/2014/chart" uri="{C3380CC4-5D6E-409C-BE32-E72D297353CC}">
              <c16:uniqueId val="{00000003-256D-4CDC-8C65-0000EF79EE76}"/>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'writing-ease'!$F$2</c:f>
              <c:strCache>
                <c:ptCount val="1"/>
                <c:pt idx="0">
                  <c:v>very easy</c:v>
                </c:pt>
              </c:strCache>
            </c:strRef>
          </c:tx>
          <c:spPr>
            <a:solidFill>
              <a:schemeClr val="accent6"/>
            </a:solidFill>
            <a:ln>
              <a:noFill/>
            </a:ln>
            <a:effectLst/>
          </c:spPr>
          <c:invertIfNegative val="0"/>
          <c:cat>
            <c:strRef>
              <c:f>'writing-ease'!$G$1:$I$1</c:f>
              <c:strCache>
                <c:ptCount val="3"/>
                <c:pt idx="0">
                  <c:v>free</c:v>
                </c:pt>
                <c:pt idx="1">
                  <c:v>EARS</c:v>
                </c:pt>
                <c:pt idx="2">
                  <c:v>MASTER</c:v>
                </c:pt>
              </c:strCache>
            </c:strRef>
          </c:cat>
          <c:val>
            <c:numRef>
              <c:f>'writing-ease'!$G$2:$I$2</c:f>
              <c:numCache>
                <c:formatCode>General</c:formatCode>
                <c:ptCount val="3"/>
                <c:pt idx="0">
                  <c:v>6</c:v>
                </c:pt>
                <c:pt idx="1">
                  <c:v>2</c:v>
                </c:pt>
                <c:pt idx="2">
                  <c:v>0</c:v>
                </c:pt>
              </c:numCache>
            </c:numRef>
          </c:val>
          <c:extLst>
            <c:ext xmlns:c16="http://schemas.microsoft.com/office/drawing/2014/chart" uri="{C3380CC4-5D6E-409C-BE32-E72D297353CC}">
              <c16:uniqueId val="{00000000-0C40-462B-AF62-7A999914B49F}"/>
            </c:ext>
          </c:extLst>
        </c:ser>
        <c:ser>
          <c:idx val="1"/>
          <c:order val="1"/>
          <c:tx>
            <c:strRef>
              <c:f>'writing-ease'!$F$3</c:f>
              <c:strCache>
                <c:ptCount val="1"/>
                <c:pt idx="0">
                  <c:v>easy</c:v>
                </c:pt>
              </c:strCache>
            </c:strRef>
          </c:tx>
          <c:spPr>
            <a:solidFill>
              <a:schemeClr val="accent5"/>
            </a:solidFill>
            <a:ln>
              <a:noFill/>
            </a:ln>
            <a:effectLst/>
          </c:spPr>
          <c:invertIfNegative val="0"/>
          <c:cat>
            <c:strRef>
              <c:f>'writing-ease'!$G$1:$I$1</c:f>
              <c:strCache>
                <c:ptCount val="3"/>
                <c:pt idx="0">
                  <c:v>free</c:v>
                </c:pt>
                <c:pt idx="1">
                  <c:v>EARS</c:v>
                </c:pt>
                <c:pt idx="2">
                  <c:v>MASTER</c:v>
                </c:pt>
              </c:strCache>
            </c:strRef>
          </c:cat>
          <c:val>
            <c:numRef>
              <c:f>'writing-ease'!$G$3:$I$3</c:f>
              <c:numCache>
                <c:formatCode>General</c:formatCode>
                <c:ptCount val="3"/>
                <c:pt idx="0">
                  <c:v>12</c:v>
                </c:pt>
                <c:pt idx="1">
                  <c:v>22</c:v>
                </c:pt>
                <c:pt idx="2">
                  <c:v>19</c:v>
                </c:pt>
              </c:numCache>
            </c:numRef>
          </c:val>
          <c:extLst>
            <c:ext xmlns:c16="http://schemas.microsoft.com/office/drawing/2014/chart" uri="{C3380CC4-5D6E-409C-BE32-E72D297353CC}">
              <c16:uniqueId val="{00000001-0C40-462B-AF62-7A999914B49F}"/>
            </c:ext>
          </c:extLst>
        </c:ser>
        <c:ser>
          <c:idx val="2"/>
          <c:order val="2"/>
          <c:tx>
            <c:strRef>
              <c:f>'writing-ease'!$F$4</c:f>
              <c:strCache>
                <c:ptCount val="1"/>
                <c:pt idx="0">
                  <c:v>difficult</c:v>
                </c:pt>
              </c:strCache>
            </c:strRef>
          </c:tx>
          <c:spPr>
            <a:solidFill>
              <a:schemeClr val="accent4"/>
            </a:solidFill>
            <a:ln>
              <a:noFill/>
            </a:ln>
            <a:effectLst/>
          </c:spPr>
          <c:invertIfNegative val="0"/>
          <c:cat>
            <c:strRef>
              <c:f>'writing-ease'!$G$1:$I$1</c:f>
              <c:strCache>
                <c:ptCount val="3"/>
                <c:pt idx="0">
                  <c:v>free</c:v>
                </c:pt>
                <c:pt idx="1">
                  <c:v>EARS</c:v>
                </c:pt>
                <c:pt idx="2">
                  <c:v>MASTER</c:v>
                </c:pt>
              </c:strCache>
            </c:strRef>
          </c:cat>
          <c:val>
            <c:numRef>
              <c:f>'writing-ease'!$G$4:$I$4</c:f>
              <c:numCache>
                <c:formatCode>General</c:formatCode>
                <c:ptCount val="3"/>
                <c:pt idx="0">
                  <c:v>15</c:v>
                </c:pt>
                <c:pt idx="1">
                  <c:v>17</c:v>
                </c:pt>
                <c:pt idx="2">
                  <c:v>18</c:v>
                </c:pt>
              </c:numCache>
            </c:numRef>
          </c:val>
          <c:extLst>
            <c:ext xmlns:c16="http://schemas.microsoft.com/office/drawing/2014/chart" uri="{C3380CC4-5D6E-409C-BE32-E72D297353CC}">
              <c16:uniqueId val="{00000002-0C40-462B-AF62-7A999914B49F}"/>
            </c:ext>
          </c:extLst>
        </c:ser>
        <c:ser>
          <c:idx val="3"/>
          <c:order val="3"/>
          <c:tx>
            <c:strRef>
              <c:f>'writing-ease'!$F$5</c:f>
              <c:strCache>
                <c:ptCount val="1"/>
                <c:pt idx="0">
                  <c:v>very difficult</c:v>
                </c:pt>
              </c:strCache>
            </c:strRef>
          </c:tx>
          <c:spPr>
            <a:solidFill>
              <a:schemeClr val="accent6">
                <a:lumMod val="60000"/>
              </a:schemeClr>
            </a:solidFill>
            <a:ln>
              <a:noFill/>
            </a:ln>
            <a:effectLst/>
          </c:spPr>
          <c:invertIfNegative val="0"/>
          <c:cat>
            <c:strRef>
              <c:f>'writing-ease'!$G$1:$I$1</c:f>
              <c:strCache>
                <c:ptCount val="3"/>
                <c:pt idx="0">
                  <c:v>free</c:v>
                </c:pt>
                <c:pt idx="1">
                  <c:v>EARS</c:v>
                </c:pt>
                <c:pt idx="2">
                  <c:v>MASTER</c:v>
                </c:pt>
              </c:strCache>
            </c:strRef>
          </c:cat>
          <c:val>
            <c:numRef>
              <c:f>'writing-ease'!$G$5:$I$5</c:f>
              <c:numCache>
                <c:formatCode>General</c:formatCode>
                <c:ptCount val="3"/>
                <c:pt idx="0">
                  <c:v>10</c:v>
                </c:pt>
                <c:pt idx="1">
                  <c:v>2</c:v>
                </c:pt>
                <c:pt idx="2">
                  <c:v>6</c:v>
                </c:pt>
              </c:numCache>
            </c:numRef>
          </c:val>
          <c:extLst>
            <c:ext xmlns:c16="http://schemas.microsoft.com/office/drawing/2014/chart" uri="{C3380CC4-5D6E-409C-BE32-E72D297353CC}">
              <c16:uniqueId val="{00000003-0C40-462B-AF62-7A999914B49F}"/>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'writing-ease'!$L$3</c:f>
              <c:strCache>
                <c:ptCount val="1"/>
                <c:pt idx="0">
                  <c:v>very easy</c:v>
                </c:pt>
              </c:strCache>
            </c:strRef>
          </c:tx>
          <c:spPr>
            <a:solidFill>
              <a:schemeClr val="accent6"/>
            </a:solidFill>
            <a:ln>
              <a:noFill/>
            </a:ln>
            <a:effectLst/>
          </c:spPr>
          <c:invertIfNegative val="0"/>
          <c:cat>
            <c:multiLvlStrRef>
              <c:f>'writing-ease'!$M$1:$R$2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'writing-ease'!$M$3:$R$3</c:f>
              <c:numCache>
                <c:formatCode>General</c:formatCode>
                <c:ptCount val="6"/>
                <c:pt idx="0">
                  <c:v>5</c:v>
                </c:pt>
                <c:pt idx="1">
                  <c:v>2</c:v>
                </c:pt>
                <c:pt idx="2">
                  <c:v>0</c:v>
                </c:pt>
                <c:pt idx="3">
                  <c:v>0</c:v>
                </c:pt>
                <c:pt idx="4">
                  <c:v>0</c:v>
                </c:pt>
                <c:pt idx="5">
                  <c:v>0</c:v>
                </c:pt>
              </c:numCache>
            </c:numRef>
          </c:val>
          <c:extLst>
            <c:ext xmlns:c16="http://schemas.microsoft.com/office/drawing/2014/chart" uri="{C3380CC4-5D6E-409C-BE32-E72D297353CC}">
              <c16:uniqueId val="{00000000-4771-4394-AA73-CE0AF1855116}"/>
            </c:ext>
          </c:extLst>
        </c:ser>
        <c:ser>
          <c:idx val="1"/>
          <c:order val="1"/>
          <c:tx>
            <c:strRef>
              <c:f>'writing-ease'!$L$4</c:f>
              <c:strCache>
                <c:ptCount val="1"/>
                <c:pt idx="0">
                  <c:v>easy</c:v>
                </c:pt>
              </c:strCache>
            </c:strRef>
          </c:tx>
          <c:spPr>
            <a:solidFill>
              <a:schemeClr val="accent5"/>
            </a:solidFill>
            <a:ln>
              <a:noFill/>
            </a:ln>
            <a:effectLst/>
          </c:spPr>
          <c:invertIfNegative val="0"/>
          <c:cat>
            <c:multiLvlStrRef>
              <c:f>'writing-ease'!$M$1:$R$2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'writing-ease'!$M$4:$R$4</c:f>
              <c:numCache>
                <c:formatCode>General</c:formatCode>
                <c:ptCount val="6"/>
                <c:pt idx="0">
                  <c:v>9</c:v>
                </c:pt>
                <c:pt idx="1">
                  <c:v>19</c:v>
                </c:pt>
                <c:pt idx="2">
                  <c:v>18</c:v>
                </c:pt>
                <c:pt idx="3">
                  <c:v>3</c:v>
                </c:pt>
                <c:pt idx="4">
                  <c:v>3</c:v>
                </c:pt>
                <c:pt idx="5">
                  <c:v>0</c:v>
                </c:pt>
              </c:numCache>
            </c:numRef>
          </c:val>
          <c:extLst>
            <c:ext xmlns:c16="http://schemas.microsoft.com/office/drawing/2014/chart" uri="{C3380CC4-5D6E-409C-BE32-E72D297353CC}">
              <c16:uniqueId val="{00000001-4771-4394-AA73-CE0AF1855116}"/>
            </c:ext>
          </c:extLst>
        </c:ser>
        <c:ser>
          <c:idx val="2"/>
          <c:order val="2"/>
          <c:tx>
            <c:strRef>
              <c:f>'writing-ease'!$L$5</c:f>
              <c:strCache>
                <c:ptCount val="1"/>
                <c:pt idx="0">
                  <c:v>difficult</c:v>
                </c:pt>
              </c:strCache>
            </c:strRef>
          </c:tx>
          <c:spPr>
            <a:solidFill>
              <a:schemeClr val="accent4"/>
            </a:solidFill>
            <a:ln>
              <a:noFill/>
            </a:ln>
            <a:effectLst/>
          </c:spPr>
          <c:invertIfNegative val="0"/>
          <c:cat>
            <c:multiLvlStrRef>
              <c:f>'writing-ease'!$M$1:$R$2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'writing-ease'!$M$5:$R$5</c:f>
              <c:numCache>
                <c:formatCode>General</c:formatCode>
                <c:ptCount val="6"/>
                <c:pt idx="0">
                  <c:v>15</c:v>
                </c:pt>
                <c:pt idx="1">
                  <c:v>16</c:v>
                </c:pt>
                <c:pt idx="2">
                  <c:v>14</c:v>
                </c:pt>
                <c:pt idx="3">
                  <c:v>0</c:v>
                </c:pt>
                <c:pt idx="4">
                  <c:v>0</c:v>
                </c:pt>
                <c:pt idx="5">
                  <c:v>4</c:v>
                </c:pt>
              </c:numCache>
            </c:numRef>
          </c:val>
          <c:extLst>
            <c:ext xmlns:c16="http://schemas.microsoft.com/office/drawing/2014/chart" uri="{C3380CC4-5D6E-409C-BE32-E72D297353CC}">
              <c16:uniqueId val="{00000002-4771-4394-AA73-CE0AF1855116}"/>
            </c:ext>
          </c:extLst>
        </c:ser>
        <c:ser>
          <c:idx val="3"/>
          <c:order val="3"/>
          <c:tx>
            <c:strRef>
              <c:f>'writing-ease'!$L$6</c:f>
              <c:strCache>
                <c:ptCount val="1"/>
                <c:pt idx="0">
                  <c:v>very difficult</c:v>
                </c:pt>
              </c:strCache>
            </c:strRef>
          </c:tx>
          <c:spPr>
            <a:solidFill>
              <a:schemeClr val="accent6">
                <a:lumMod val="60000"/>
              </a:schemeClr>
            </a:solidFill>
            <a:ln>
              <a:noFill/>
            </a:ln>
            <a:effectLst/>
          </c:spPr>
          <c:invertIfNegative val="0"/>
          <c:cat>
            <c:multiLvlStrRef>
              <c:f>'writing-ease'!$M$1:$R$2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'writing-ease'!$M$6:$R$6</c:f>
              <c:numCache>
                <c:formatCode>General</c:formatCode>
                <c:ptCount val="6"/>
                <c:pt idx="0">
                  <c:v>9</c:v>
                </c:pt>
                <c:pt idx="1">
                  <c:v>1</c:v>
                </c:pt>
                <c:pt idx="2">
                  <c:v>6</c:v>
                </c:pt>
                <c:pt idx="3">
                  <c:v>1</c:v>
                </c:pt>
                <c:pt idx="4">
                  <c:v>1</c:v>
                </c:pt>
                <c:pt idx="5">
                  <c:v>0</c:v>
                </c:pt>
              </c:numCache>
            </c:numRef>
          </c:val>
          <c:extLst>
            <c:ext xmlns:c16="http://schemas.microsoft.com/office/drawing/2014/chart" uri="{C3380CC4-5D6E-409C-BE32-E72D297353CC}">
              <c16:uniqueId val="{00000003-4771-4394-AA73-CE0AF1855116}"/>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'easy-to-write'!$F$2</c:f>
              <c:strCache>
                <c:ptCount val="1"/>
                <c:pt idx="0">
                  <c:v>strongly disagree</c:v>
                </c:pt>
              </c:strCache>
            </c:strRef>
          </c:tx>
          <c:spPr>
            <a:solidFill>
              <a:schemeClr val="accent6"/>
            </a:solidFill>
            <a:ln>
              <a:noFill/>
            </a:ln>
            <a:effectLst/>
          </c:spPr>
          <c:invertIfNegative val="0"/>
          <c:cat>
            <c:strRef>
              <c:f>'easy-to-write'!$G$1:$I$1</c:f>
              <c:strCache>
                <c:ptCount val="3"/>
                <c:pt idx="0">
                  <c:v>free</c:v>
                </c:pt>
                <c:pt idx="1">
                  <c:v>EARS</c:v>
                </c:pt>
                <c:pt idx="2">
                  <c:v>MASTER</c:v>
                </c:pt>
              </c:strCache>
            </c:strRef>
          </c:cat>
          <c:val>
            <c:numRef>
              <c:f>'easy-to-write'!$G$2:$I$2</c:f>
              <c:numCache>
                <c:formatCode>General</c:formatCode>
                <c:ptCount val="3"/>
                <c:pt idx="0">
                  <c:v>11</c:v>
                </c:pt>
                <c:pt idx="1">
                  <c:v>3</c:v>
                </c:pt>
                <c:pt idx="2">
                  <c:v>3</c:v>
                </c:pt>
              </c:numCache>
            </c:numRef>
          </c:val>
          <c:extLst>
            <c:ext xmlns:c16="http://schemas.microsoft.com/office/drawing/2014/chart" uri="{C3380CC4-5D6E-409C-BE32-E72D297353CC}">
              <c16:uniqueId val="{00000000-A4DC-48E8-A058-6D0B462E12C8}"/>
            </c:ext>
          </c:extLst>
        </c:ser>
        <c:ser>
          <c:idx val="1"/>
          <c:order val="1"/>
          <c:tx>
            <c:strRef>
              <c:f>'easy-to-write'!$F$3</c:f>
              <c:strCache>
                <c:ptCount val="1"/>
                <c:pt idx="0">
                  <c:v>partially disagree</c:v>
                </c:pt>
              </c:strCache>
            </c:strRef>
          </c:tx>
          <c:spPr>
            <a:solidFill>
              <a:schemeClr val="accent5"/>
            </a:solidFill>
            <a:ln>
              <a:noFill/>
            </a:ln>
            <a:effectLst/>
          </c:spPr>
          <c:invertIfNegative val="0"/>
          <c:cat>
            <c:strRef>
              <c:f>'easy-to-write'!$G$1:$I$1</c:f>
              <c:strCache>
                <c:ptCount val="3"/>
                <c:pt idx="0">
                  <c:v>free</c:v>
                </c:pt>
                <c:pt idx="1">
                  <c:v>EARS</c:v>
                </c:pt>
                <c:pt idx="2">
                  <c:v>MASTER</c:v>
                </c:pt>
              </c:strCache>
            </c:strRef>
          </c:cat>
          <c:val>
            <c:numRef>
              <c:f>'easy-to-write'!$G$3:$I$3</c:f>
              <c:numCache>
                <c:formatCode>General</c:formatCode>
                <c:ptCount val="3"/>
                <c:pt idx="0">
                  <c:v>13</c:v>
                </c:pt>
                <c:pt idx="1">
                  <c:v>13</c:v>
                </c:pt>
                <c:pt idx="2">
                  <c:v>18</c:v>
                </c:pt>
              </c:numCache>
            </c:numRef>
          </c:val>
          <c:extLst>
            <c:ext xmlns:c16="http://schemas.microsoft.com/office/drawing/2014/chart" uri="{C3380CC4-5D6E-409C-BE32-E72D297353CC}">
              <c16:uniqueId val="{00000001-A4DC-48E8-A058-6D0B462E12C8}"/>
            </c:ext>
          </c:extLst>
        </c:ser>
        <c:ser>
          <c:idx val="2"/>
          <c:order val="2"/>
          <c:tx>
            <c:strRef>
              <c:f>'easy-to-write'!$F$4</c:f>
              <c:strCache>
                <c:ptCount val="1"/>
                <c:pt idx="0">
                  <c:v>partially agree</c:v>
                </c:pt>
              </c:strCache>
            </c:strRef>
          </c:tx>
          <c:spPr>
            <a:solidFill>
              <a:schemeClr val="accent4"/>
            </a:solidFill>
            <a:ln>
              <a:noFill/>
            </a:ln>
            <a:effectLst/>
          </c:spPr>
          <c:invertIfNegative val="0"/>
          <c:cat>
            <c:strRef>
              <c:f>'easy-to-write'!$G$1:$I$1</c:f>
              <c:strCache>
                <c:ptCount val="3"/>
                <c:pt idx="0">
                  <c:v>free</c:v>
                </c:pt>
                <c:pt idx="1">
                  <c:v>EARS</c:v>
                </c:pt>
                <c:pt idx="2">
                  <c:v>MASTER</c:v>
                </c:pt>
              </c:strCache>
            </c:strRef>
          </c:cat>
          <c:val>
            <c:numRef>
              <c:f>'easy-to-write'!$G$4:$I$4</c:f>
              <c:numCache>
                <c:formatCode>General</c:formatCode>
                <c:ptCount val="3"/>
                <c:pt idx="0">
                  <c:v>13</c:v>
                </c:pt>
                <c:pt idx="1">
                  <c:v>23</c:v>
                </c:pt>
                <c:pt idx="2">
                  <c:v>20</c:v>
                </c:pt>
              </c:numCache>
            </c:numRef>
          </c:val>
          <c:extLst>
            <c:ext xmlns:c16="http://schemas.microsoft.com/office/drawing/2014/chart" uri="{C3380CC4-5D6E-409C-BE32-E72D297353CC}">
              <c16:uniqueId val="{00000002-A4DC-48E8-A058-6D0B462E12C8}"/>
            </c:ext>
          </c:extLst>
        </c:ser>
        <c:ser>
          <c:idx val="3"/>
          <c:order val="3"/>
          <c:tx>
            <c:strRef>
              <c:f>'easy-to-write'!$F$5</c:f>
              <c:strCache>
                <c:ptCount val="1"/>
                <c:pt idx="0">
                  <c:v>strongly agree</c:v>
                </c:pt>
              </c:strCache>
            </c:strRef>
          </c:tx>
          <c:spPr>
            <a:solidFill>
              <a:schemeClr val="accent6">
                <a:lumMod val="60000"/>
              </a:schemeClr>
            </a:solidFill>
            <a:ln>
              <a:noFill/>
            </a:ln>
            <a:effectLst/>
          </c:spPr>
          <c:invertIfNegative val="0"/>
          <c:cat>
            <c:strRef>
              <c:f>'easy-to-write'!$G$1:$I$1</c:f>
              <c:strCache>
                <c:ptCount val="3"/>
                <c:pt idx="0">
                  <c:v>free</c:v>
                </c:pt>
                <c:pt idx="1">
                  <c:v>EARS</c:v>
                </c:pt>
                <c:pt idx="2">
                  <c:v>MASTER</c:v>
                </c:pt>
              </c:strCache>
            </c:strRef>
          </c:cat>
          <c:val>
            <c:numRef>
              <c:f>'easy-to-write'!$G$5:$I$5</c:f>
              <c:numCache>
                <c:formatCode>General</c:formatCode>
                <c:ptCount val="3"/>
                <c:pt idx="0">
                  <c:v>6</c:v>
                </c:pt>
                <c:pt idx="1">
                  <c:v>4</c:v>
                </c:pt>
                <c:pt idx="2">
                  <c:v>2</c:v>
                </c:pt>
              </c:numCache>
            </c:numRef>
          </c:val>
          <c:extLst>
            <c:ext xmlns:c16="http://schemas.microsoft.com/office/drawing/2014/chart" uri="{C3380CC4-5D6E-409C-BE32-E72D297353CC}">
              <c16:uniqueId val="{00000003-A4DC-48E8-A058-6D0B462E12C8}"/>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'easy-to-write'!$L$3</c:f>
              <c:strCache>
                <c:ptCount val="1"/>
                <c:pt idx="0">
                  <c:v>strongly disagree</c:v>
                </c:pt>
              </c:strCache>
            </c:strRef>
          </c:tx>
          <c:spPr>
            <a:solidFill>
              <a:schemeClr val="accent6"/>
            </a:solidFill>
            <a:ln>
              <a:noFill/>
            </a:ln>
            <a:effectLst/>
          </c:spPr>
          <c:invertIfNegative val="0"/>
          <c:cat>
            <c:multiLvlStrRef>
              <c:f>'easy-to-write'!$M$1:$R$2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'easy-to-write'!$M$3:$R$3</c:f>
              <c:numCache>
                <c:formatCode>General</c:formatCode>
                <c:ptCount val="6"/>
                <c:pt idx="0">
                  <c:v>11</c:v>
                </c:pt>
                <c:pt idx="1">
                  <c:v>3</c:v>
                </c:pt>
                <c:pt idx="2">
                  <c:v>3</c:v>
                </c:pt>
                <c:pt idx="3">
                  <c:v>0</c:v>
                </c:pt>
                <c:pt idx="4">
                  <c:v>0</c:v>
                </c:pt>
                <c:pt idx="5">
                  <c:v>0</c:v>
                </c:pt>
              </c:numCache>
            </c:numRef>
          </c:val>
          <c:extLst>
            <c:ext xmlns:c16="http://schemas.microsoft.com/office/drawing/2014/chart" uri="{C3380CC4-5D6E-409C-BE32-E72D297353CC}">
              <c16:uniqueId val="{00000000-068C-4093-8B75-E702A9CED83B}"/>
            </c:ext>
          </c:extLst>
        </c:ser>
        <c:ser>
          <c:idx val="1"/>
          <c:order val="1"/>
          <c:tx>
            <c:strRef>
              <c:f>'easy-to-write'!$L$4</c:f>
              <c:strCache>
                <c:ptCount val="1"/>
                <c:pt idx="0">
                  <c:v>partially disagree</c:v>
                </c:pt>
              </c:strCache>
            </c:strRef>
          </c:tx>
          <c:spPr>
            <a:solidFill>
              <a:schemeClr val="accent5"/>
            </a:solidFill>
            <a:ln>
              <a:noFill/>
            </a:ln>
            <a:effectLst/>
          </c:spPr>
          <c:invertIfNegative val="0"/>
          <c:cat>
            <c:multiLvlStrRef>
              <c:f>'easy-to-write'!$M$1:$R$2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'easy-to-write'!$M$4:$R$4</c:f>
              <c:numCache>
                <c:formatCode>General</c:formatCode>
                <c:ptCount val="6"/>
                <c:pt idx="0">
                  <c:v>12</c:v>
                </c:pt>
                <c:pt idx="1">
                  <c:v>11</c:v>
                </c:pt>
                <c:pt idx="2">
                  <c:v>15</c:v>
                </c:pt>
                <c:pt idx="3">
                  <c:v>1</c:v>
                </c:pt>
                <c:pt idx="4">
                  <c:v>1</c:v>
                </c:pt>
                <c:pt idx="5">
                  <c:v>2</c:v>
                </c:pt>
              </c:numCache>
            </c:numRef>
          </c:val>
          <c:extLst>
            <c:ext xmlns:c16="http://schemas.microsoft.com/office/drawing/2014/chart" uri="{C3380CC4-5D6E-409C-BE32-E72D297353CC}">
              <c16:uniqueId val="{00000001-068C-4093-8B75-E702A9CED83B}"/>
            </c:ext>
          </c:extLst>
        </c:ser>
        <c:ser>
          <c:idx val="2"/>
          <c:order val="2"/>
          <c:tx>
            <c:strRef>
              <c:f>'easy-to-write'!$L$5</c:f>
              <c:strCache>
                <c:ptCount val="1"/>
                <c:pt idx="0">
                  <c:v>partially agree</c:v>
                </c:pt>
              </c:strCache>
            </c:strRef>
          </c:tx>
          <c:spPr>
            <a:solidFill>
              <a:schemeClr val="accent4"/>
            </a:solidFill>
            <a:ln>
              <a:noFill/>
            </a:ln>
            <a:effectLst/>
          </c:spPr>
          <c:invertIfNegative val="0"/>
          <c:cat>
            <c:multiLvlStrRef>
              <c:f>'easy-to-write'!$M$1:$R$2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'easy-to-write'!$M$5:$R$5</c:f>
              <c:numCache>
                <c:formatCode>General</c:formatCode>
                <c:ptCount val="6"/>
                <c:pt idx="0">
                  <c:v>10</c:v>
                </c:pt>
                <c:pt idx="1">
                  <c:v>21</c:v>
                </c:pt>
                <c:pt idx="2">
                  <c:v>18</c:v>
                </c:pt>
                <c:pt idx="3">
                  <c:v>2</c:v>
                </c:pt>
                <c:pt idx="4">
                  <c:v>2</c:v>
                </c:pt>
                <c:pt idx="5">
                  <c:v>2</c:v>
                </c:pt>
              </c:numCache>
            </c:numRef>
          </c:val>
          <c:extLst>
            <c:ext xmlns:c16="http://schemas.microsoft.com/office/drawing/2014/chart" uri="{C3380CC4-5D6E-409C-BE32-E72D297353CC}">
              <c16:uniqueId val="{00000002-068C-4093-8B75-E702A9CED83B}"/>
            </c:ext>
          </c:extLst>
        </c:ser>
        <c:ser>
          <c:idx val="3"/>
          <c:order val="3"/>
          <c:tx>
            <c:strRef>
              <c:f>'easy-to-write'!$L$6</c:f>
              <c:strCache>
                <c:ptCount val="1"/>
                <c:pt idx="0">
                  <c:v>strongly agree</c:v>
                </c:pt>
              </c:strCache>
            </c:strRef>
          </c:tx>
          <c:spPr>
            <a:solidFill>
              <a:schemeClr val="accent6">
                <a:lumMod val="60000"/>
              </a:schemeClr>
            </a:solidFill>
            <a:ln>
              <a:noFill/>
            </a:ln>
            <a:effectLst/>
          </c:spPr>
          <c:invertIfNegative val="0"/>
          <c:cat>
            <c:multiLvlStrRef>
              <c:f>'easy-to-write'!$M$1:$R$2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'easy-to-write'!$M$6:$R$6</c:f>
              <c:numCache>
                <c:formatCode>General</c:formatCode>
                <c:ptCount val="6"/>
                <c:pt idx="0">
                  <c:v>5</c:v>
                </c:pt>
                <c:pt idx="1">
                  <c:v>3</c:v>
                </c:pt>
                <c:pt idx="2">
                  <c:v>2</c:v>
                </c:pt>
                <c:pt idx="3">
                  <c:v>1</c:v>
                </c:pt>
                <c:pt idx="4">
                  <c:v>1</c:v>
                </c:pt>
                <c:pt idx="5">
                  <c:v>0</c:v>
                </c:pt>
              </c:numCache>
            </c:numRef>
          </c:val>
          <c:extLst>
            <c:ext xmlns:c16="http://schemas.microsoft.com/office/drawing/2014/chart" uri="{C3380CC4-5D6E-409C-BE32-E72D297353CC}">
              <c16:uniqueId val="{00000003-068C-4093-8B75-E702A9CED83B}"/>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'learning-needs-time'!$E$2</c:f>
              <c:strCache>
                <c:ptCount val="1"/>
                <c:pt idx="0">
                  <c:v>strongly disagree</c:v>
                </c:pt>
              </c:strCache>
            </c:strRef>
          </c:tx>
          <c:spPr>
            <a:solidFill>
              <a:schemeClr val="accent6"/>
            </a:solidFill>
            <a:ln>
              <a:noFill/>
            </a:ln>
            <a:effectLst/>
          </c:spPr>
          <c:invertIfNegative val="0"/>
          <c:cat>
            <c:strRef>
              <c:f>'learning-needs-time'!$F$1:$G$1</c:f>
              <c:strCache>
                <c:ptCount val="2"/>
                <c:pt idx="0">
                  <c:v>EARS</c:v>
                </c:pt>
                <c:pt idx="1">
                  <c:v>MASTER</c:v>
                </c:pt>
              </c:strCache>
            </c:strRef>
          </c:cat>
          <c:val>
            <c:numRef>
              <c:f>'learning-needs-time'!$F$2:$G$2</c:f>
              <c:numCache>
                <c:formatCode>General</c:formatCode>
                <c:ptCount val="2"/>
                <c:pt idx="0">
                  <c:v>4</c:v>
                </c:pt>
                <c:pt idx="1">
                  <c:v>0</c:v>
                </c:pt>
              </c:numCache>
            </c:numRef>
          </c:val>
          <c:extLst>
            <c:ext xmlns:c16="http://schemas.microsoft.com/office/drawing/2014/chart" uri="{C3380CC4-5D6E-409C-BE32-E72D297353CC}">
              <c16:uniqueId val="{00000000-74DB-4AD4-B00E-1AAA730A1E30}"/>
            </c:ext>
          </c:extLst>
        </c:ser>
        <c:ser>
          <c:idx val="1"/>
          <c:order val="1"/>
          <c:tx>
            <c:strRef>
              <c:f>'learning-needs-time'!$E$3</c:f>
              <c:strCache>
                <c:ptCount val="1"/>
                <c:pt idx="0">
                  <c:v>partially disagree</c:v>
                </c:pt>
              </c:strCache>
            </c:strRef>
          </c:tx>
          <c:spPr>
            <a:solidFill>
              <a:schemeClr val="accent5"/>
            </a:solidFill>
            <a:ln>
              <a:noFill/>
            </a:ln>
            <a:effectLst/>
          </c:spPr>
          <c:invertIfNegative val="0"/>
          <c:cat>
            <c:strRef>
              <c:f>'learning-needs-time'!$F$1:$G$1</c:f>
              <c:strCache>
                <c:ptCount val="2"/>
                <c:pt idx="0">
                  <c:v>EARS</c:v>
                </c:pt>
                <c:pt idx="1">
                  <c:v>MASTER</c:v>
                </c:pt>
              </c:strCache>
            </c:strRef>
          </c:cat>
          <c:val>
            <c:numRef>
              <c:f>'learning-needs-time'!$F$3:$G$3</c:f>
              <c:numCache>
                <c:formatCode>General</c:formatCode>
                <c:ptCount val="2"/>
                <c:pt idx="0">
                  <c:v>19</c:v>
                </c:pt>
                <c:pt idx="1">
                  <c:v>11</c:v>
                </c:pt>
              </c:numCache>
            </c:numRef>
          </c:val>
          <c:extLst>
            <c:ext xmlns:c16="http://schemas.microsoft.com/office/drawing/2014/chart" uri="{C3380CC4-5D6E-409C-BE32-E72D297353CC}">
              <c16:uniqueId val="{00000001-74DB-4AD4-B00E-1AAA730A1E30}"/>
            </c:ext>
          </c:extLst>
        </c:ser>
        <c:ser>
          <c:idx val="2"/>
          <c:order val="2"/>
          <c:tx>
            <c:strRef>
              <c:f>'learning-needs-time'!$E$4</c:f>
              <c:strCache>
                <c:ptCount val="1"/>
                <c:pt idx="0">
                  <c:v>partially agree</c:v>
                </c:pt>
              </c:strCache>
            </c:strRef>
          </c:tx>
          <c:spPr>
            <a:solidFill>
              <a:schemeClr val="accent4"/>
            </a:solidFill>
            <a:ln>
              <a:noFill/>
            </a:ln>
            <a:effectLst/>
          </c:spPr>
          <c:invertIfNegative val="0"/>
          <c:cat>
            <c:strRef>
              <c:f>'learning-needs-time'!$F$1:$G$1</c:f>
              <c:strCache>
                <c:ptCount val="2"/>
                <c:pt idx="0">
                  <c:v>EARS</c:v>
                </c:pt>
                <c:pt idx="1">
                  <c:v>MASTER</c:v>
                </c:pt>
              </c:strCache>
            </c:strRef>
          </c:cat>
          <c:val>
            <c:numRef>
              <c:f>'learning-needs-time'!$F$4:$G$4</c:f>
              <c:numCache>
                <c:formatCode>General</c:formatCode>
                <c:ptCount val="2"/>
                <c:pt idx="0">
                  <c:v>16</c:v>
                </c:pt>
                <c:pt idx="1">
                  <c:v>22</c:v>
                </c:pt>
              </c:numCache>
            </c:numRef>
          </c:val>
          <c:extLst>
            <c:ext xmlns:c16="http://schemas.microsoft.com/office/drawing/2014/chart" uri="{C3380CC4-5D6E-409C-BE32-E72D297353CC}">
              <c16:uniqueId val="{00000002-74DB-4AD4-B00E-1AAA730A1E30}"/>
            </c:ext>
          </c:extLst>
        </c:ser>
        <c:ser>
          <c:idx val="3"/>
          <c:order val="3"/>
          <c:tx>
            <c:strRef>
              <c:f>'learning-needs-time'!$E$5</c:f>
              <c:strCache>
                <c:ptCount val="1"/>
                <c:pt idx="0">
                  <c:v>strongly agree</c:v>
                </c:pt>
              </c:strCache>
            </c:strRef>
          </c:tx>
          <c:spPr>
            <a:solidFill>
              <a:schemeClr val="accent6">
                <a:lumMod val="60000"/>
              </a:schemeClr>
            </a:solidFill>
            <a:ln>
              <a:noFill/>
            </a:ln>
            <a:effectLst/>
          </c:spPr>
          <c:invertIfNegative val="0"/>
          <c:cat>
            <c:strRef>
              <c:f>'learning-needs-time'!$F$1:$G$1</c:f>
              <c:strCache>
                <c:ptCount val="2"/>
                <c:pt idx="0">
                  <c:v>EARS</c:v>
                </c:pt>
                <c:pt idx="1">
                  <c:v>MASTER</c:v>
                </c:pt>
              </c:strCache>
            </c:strRef>
          </c:cat>
          <c:val>
            <c:numRef>
              <c:f>'learning-needs-time'!$F$5:$G$5</c:f>
              <c:numCache>
                <c:formatCode>General</c:formatCode>
                <c:ptCount val="2"/>
                <c:pt idx="0">
                  <c:v>4</c:v>
                </c:pt>
                <c:pt idx="1">
                  <c:v>10</c:v>
                </c:pt>
              </c:numCache>
            </c:numRef>
          </c:val>
          <c:extLst>
            <c:ext xmlns:c16="http://schemas.microsoft.com/office/drawing/2014/chart" uri="{C3380CC4-5D6E-409C-BE32-E72D297353CC}">
              <c16:uniqueId val="{00000003-74DB-4AD4-B00E-1AAA730A1E30}"/>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'learning-needs-time'!$J$3</c:f>
              <c:strCache>
                <c:ptCount val="1"/>
                <c:pt idx="0">
                  <c:v>strongly disagree</c:v>
                </c:pt>
              </c:strCache>
            </c:strRef>
          </c:tx>
          <c:spPr>
            <a:solidFill>
              <a:schemeClr val="accent6"/>
            </a:solidFill>
            <a:ln>
              <a:noFill/>
            </a:ln>
            <a:effectLst/>
          </c:spPr>
          <c:invertIfNegative val="0"/>
          <c:cat>
            <c:multiLvlStrRef>
              <c:f>'learning-needs-time'!$K$1:$O$2</c:f>
              <c:multiLvlStrCache>
                <c:ptCount val="5"/>
                <c:lvl>
                  <c:pt idx="0">
                    <c:v>EARS</c:v>
                  </c:pt>
                  <c:pt idx="1">
                    <c:v>MASTER</c:v>
                  </c:pt>
                  <c:pt idx="2">
                    <c:v>EARS</c:v>
                  </c:pt>
                  <c:pt idx="3">
                    <c:v>MASTER</c:v>
                  </c:pt>
                  <c:pt idx="4">
                    <c:v>All</c:v>
                  </c:pt>
                </c:lvl>
                <c:lvl>
                  <c:pt idx="0">
                    <c:v>Student</c:v>
                  </c:pt>
                  <c:pt idx="2">
                    <c:v>Professional</c:v>
                  </c:pt>
                </c:lvl>
              </c:multiLvlStrCache>
            </c:multiLvlStrRef>
          </c:cat>
          <c:val>
            <c:numRef>
              <c:f>'learning-needs-time'!$K$3:$N$3</c:f>
              <c:numCache>
                <c:formatCode>General</c:formatCode>
                <c:ptCount val="4"/>
                <c:pt idx="0">
                  <c:v>3</c:v>
                </c:pt>
                <c:pt idx="1">
                  <c:v>0</c:v>
                </c:pt>
                <c:pt idx="2">
                  <c:v>1</c:v>
                </c:pt>
                <c:pt idx="3">
                  <c:v>0</c:v>
                </c:pt>
              </c:numCache>
            </c:numRef>
          </c:val>
          <c:extLst>
            <c:ext xmlns:c16="http://schemas.microsoft.com/office/drawing/2014/chart" uri="{C3380CC4-5D6E-409C-BE32-E72D297353CC}">
              <c16:uniqueId val="{00000000-375F-4A57-93BA-0EC5555F1FC6}"/>
            </c:ext>
          </c:extLst>
        </c:ser>
        <c:ser>
          <c:idx val="1"/>
          <c:order val="1"/>
          <c:tx>
            <c:strRef>
              <c:f>'learning-needs-time'!$J$4</c:f>
              <c:strCache>
                <c:ptCount val="1"/>
                <c:pt idx="0">
                  <c:v>partially disagree</c:v>
                </c:pt>
              </c:strCache>
            </c:strRef>
          </c:tx>
          <c:spPr>
            <a:solidFill>
              <a:schemeClr val="accent5"/>
            </a:solidFill>
            <a:ln>
              <a:noFill/>
            </a:ln>
            <a:effectLst/>
          </c:spPr>
          <c:invertIfNegative val="0"/>
          <c:cat>
            <c:multiLvlStrRef>
              <c:f>'learning-needs-time'!$K$1:$O$2</c:f>
              <c:multiLvlStrCache>
                <c:ptCount val="5"/>
                <c:lvl>
                  <c:pt idx="0">
                    <c:v>EARS</c:v>
                  </c:pt>
                  <c:pt idx="1">
                    <c:v>MASTER</c:v>
                  </c:pt>
                  <c:pt idx="2">
                    <c:v>EARS</c:v>
                  </c:pt>
                  <c:pt idx="3">
                    <c:v>MASTER</c:v>
                  </c:pt>
                  <c:pt idx="4">
                    <c:v>All</c:v>
                  </c:pt>
                </c:lvl>
                <c:lvl>
                  <c:pt idx="0">
                    <c:v>Student</c:v>
                  </c:pt>
                  <c:pt idx="2">
                    <c:v>Professional</c:v>
                  </c:pt>
                </c:lvl>
              </c:multiLvlStrCache>
            </c:multiLvlStrRef>
          </c:cat>
          <c:val>
            <c:numRef>
              <c:f>'learning-needs-time'!$K$4:$N$4</c:f>
              <c:numCache>
                <c:formatCode>General</c:formatCode>
                <c:ptCount val="4"/>
                <c:pt idx="0">
                  <c:v>17</c:v>
                </c:pt>
                <c:pt idx="1">
                  <c:v>10</c:v>
                </c:pt>
                <c:pt idx="2">
                  <c:v>2</c:v>
                </c:pt>
                <c:pt idx="3">
                  <c:v>1</c:v>
                </c:pt>
              </c:numCache>
            </c:numRef>
          </c:val>
          <c:extLst>
            <c:ext xmlns:c16="http://schemas.microsoft.com/office/drawing/2014/chart" uri="{C3380CC4-5D6E-409C-BE32-E72D297353CC}">
              <c16:uniqueId val="{00000001-375F-4A57-93BA-0EC5555F1FC6}"/>
            </c:ext>
          </c:extLst>
        </c:ser>
        <c:ser>
          <c:idx val="2"/>
          <c:order val="2"/>
          <c:tx>
            <c:strRef>
              <c:f>'learning-needs-time'!$J$5</c:f>
              <c:strCache>
                <c:ptCount val="1"/>
                <c:pt idx="0">
                  <c:v>partially agree</c:v>
                </c:pt>
              </c:strCache>
            </c:strRef>
          </c:tx>
          <c:spPr>
            <a:solidFill>
              <a:schemeClr val="accent4"/>
            </a:solidFill>
            <a:ln>
              <a:noFill/>
            </a:ln>
            <a:effectLst/>
          </c:spPr>
          <c:invertIfNegative val="0"/>
          <c:cat>
            <c:multiLvlStrRef>
              <c:f>'learning-needs-time'!$K$1:$O$2</c:f>
              <c:multiLvlStrCache>
                <c:ptCount val="5"/>
                <c:lvl>
                  <c:pt idx="0">
                    <c:v>EARS</c:v>
                  </c:pt>
                  <c:pt idx="1">
                    <c:v>MASTER</c:v>
                  </c:pt>
                  <c:pt idx="2">
                    <c:v>EARS</c:v>
                  </c:pt>
                  <c:pt idx="3">
                    <c:v>MASTER</c:v>
                  </c:pt>
                  <c:pt idx="4">
                    <c:v>All</c:v>
                  </c:pt>
                </c:lvl>
                <c:lvl>
                  <c:pt idx="0">
                    <c:v>Student</c:v>
                  </c:pt>
                  <c:pt idx="2">
                    <c:v>Professional</c:v>
                  </c:pt>
                </c:lvl>
              </c:multiLvlStrCache>
            </c:multiLvlStrRef>
          </c:cat>
          <c:val>
            <c:numRef>
              <c:f>'learning-needs-time'!$K$5:$N$5</c:f>
              <c:numCache>
                <c:formatCode>General</c:formatCode>
                <c:ptCount val="4"/>
                <c:pt idx="0">
                  <c:v>14</c:v>
                </c:pt>
                <c:pt idx="1">
                  <c:v>19</c:v>
                </c:pt>
                <c:pt idx="2">
                  <c:v>1</c:v>
                </c:pt>
                <c:pt idx="3">
                  <c:v>2</c:v>
                </c:pt>
              </c:numCache>
            </c:numRef>
          </c:val>
          <c:extLst>
            <c:ext xmlns:c16="http://schemas.microsoft.com/office/drawing/2014/chart" uri="{C3380CC4-5D6E-409C-BE32-E72D297353CC}">
              <c16:uniqueId val="{00000002-375F-4A57-93BA-0EC5555F1FC6}"/>
            </c:ext>
          </c:extLst>
        </c:ser>
        <c:ser>
          <c:idx val="3"/>
          <c:order val="3"/>
          <c:tx>
            <c:strRef>
              <c:f>'learning-needs-time'!$J$6</c:f>
              <c:strCache>
                <c:ptCount val="1"/>
                <c:pt idx="0">
                  <c:v>strongly agree</c:v>
                </c:pt>
              </c:strCache>
            </c:strRef>
          </c:tx>
          <c:spPr>
            <a:solidFill>
              <a:schemeClr val="accent6">
                <a:lumMod val="60000"/>
              </a:schemeClr>
            </a:solidFill>
            <a:ln>
              <a:noFill/>
            </a:ln>
            <a:effectLst/>
          </c:spPr>
          <c:invertIfNegative val="0"/>
          <c:cat>
            <c:multiLvlStrRef>
              <c:f>'learning-needs-time'!$K$1:$O$2</c:f>
              <c:multiLvlStrCache>
                <c:ptCount val="5"/>
                <c:lvl>
                  <c:pt idx="0">
                    <c:v>EARS</c:v>
                  </c:pt>
                  <c:pt idx="1">
                    <c:v>MASTER</c:v>
                  </c:pt>
                  <c:pt idx="2">
                    <c:v>EARS</c:v>
                  </c:pt>
                  <c:pt idx="3">
                    <c:v>MASTER</c:v>
                  </c:pt>
                  <c:pt idx="4">
                    <c:v>All</c:v>
                  </c:pt>
                </c:lvl>
                <c:lvl>
                  <c:pt idx="0">
                    <c:v>Student</c:v>
                  </c:pt>
                  <c:pt idx="2">
                    <c:v>Professional</c:v>
                  </c:pt>
                </c:lvl>
              </c:multiLvlStrCache>
            </c:multiLvlStrRef>
          </c:cat>
          <c:val>
            <c:numRef>
              <c:f>'learning-needs-time'!$K$6:$N$6</c:f>
              <c:numCache>
                <c:formatCode>General</c:formatCode>
                <c:ptCount val="4"/>
                <c:pt idx="0">
                  <c:v>4</c:v>
                </c:pt>
                <c:pt idx="1">
                  <c:v>9</c:v>
                </c:pt>
                <c:pt idx="2">
                  <c:v>0</c:v>
                </c:pt>
                <c:pt idx="3">
                  <c:v>1</c:v>
                </c:pt>
              </c:numCache>
            </c:numRef>
          </c:val>
          <c:extLst>
            <c:ext xmlns:c16="http://schemas.microsoft.com/office/drawing/2014/chart" uri="{C3380CC4-5D6E-409C-BE32-E72D297353CC}">
              <c16:uniqueId val="{00000003-375F-4A57-93BA-0EC5555F1FC6}"/>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0"/>
          <c:y val="0.77774316671954469"/>
          <c:w val="1"/>
          <c:h val="0.1685327795564016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'learning-effort'!$F$2</c:f>
              <c:strCache>
                <c:ptCount val="1"/>
                <c:pt idx="0">
                  <c:v>very low</c:v>
                </c:pt>
              </c:strCache>
            </c:strRef>
          </c:tx>
          <c:spPr>
            <a:solidFill>
              <a:schemeClr val="accent6"/>
            </a:solidFill>
            <a:ln>
              <a:noFill/>
            </a:ln>
            <a:effectLst/>
          </c:spPr>
          <c:invertIfNegative val="0"/>
          <c:cat>
            <c:strRef>
              <c:f>'learning-effort'!$G$1:$I$1</c:f>
              <c:strCache>
                <c:ptCount val="3"/>
                <c:pt idx="0">
                  <c:v>free</c:v>
                </c:pt>
                <c:pt idx="1">
                  <c:v>EARS</c:v>
                </c:pt>
                <c:pt idx="2">
                  <c:v>MASTER</c:v>
                </c:pt>
              </c:strCache>
            </c:strRef>
          </c:cat>
          <c:val>
            <c:numRef>
              <c:f>'learning-effort'!$G$2:$I$2</c:f>
              <c:numCache>
                <c:formatCode>General</c:formatCode>
                <c:ptCount val="3"/>
                <c:pt idx="0">
                  <c:v>7</c:v>
                </c:pt>
                <c:pt idx="1">
                  <c:v>2</c:v>
                </c:pt>
                <c:pt idx="2">
                  <c:v>0</c:v>
                </c:pt>
              </c:numCache>
            </c:numRef>
          </c:val>
          <c:extLst>
            <c:ext xmlns:c16="http://schemas.microsoft.com/office/drawing/2014/chart" uri="{C3380CC4-5D6E-409C-BE32-E72D297353CC}">
              <c16:uniqueId val="{00000000-9470-4A21-907D-F45BBEFC00DE}"/>
            </c:ext>
          </c:extLst>
        </c:ser>
        <c:ser>
          <c:idx val="1"/>
          <c:order val="1"/>
          <c:tx>
            <c:strRef>
              <c:f>'learning-effort'!$F$3</c:f>
              <c:strCache>
                <c:ptCount val="1"/>
                <c:pt idx="0">
                  <c:v>low</c:v>
                </c:pt>
              </c:strCache>
            </c:strRef>
          </c:tx>
          <c:spPr>
            <a:solidFill>
              <a:schemeClr val="accent5"/>
            </a:solidFill>
            <a:ln>
              <a:noFill/>
            </a:ln>
            <a:effectLst/>
          </c:spPr>
          <c:invertIfNegative val="0"/>
          <c:cat>
            <c:strRef>
              <c:f>'learning-effort'!$G$1:$I$1</c:f>
              <c:strCache>
                <c:ptCount val="3"/>
                <c:pt idx="0">
                  <c:v>free</c:v>
                </c:pt>
                <c:pt idx="1">
                  <c:v>EARS</c:v>
                </c:pt>
                <c:pt idx="2">
                  <c:v>MASTER</c:v>
                </c:pt>
              </c:strCache>
            </c:strRef>
          </c:cat>
          <c:val>
            <c:numRef>
              <c:f>'learning-effort'!$G$3:$I$3</c:f>
              <c:numCache>
                <c:formatCode>General</c:formatCode>
                <c:ptCount val="3"/>
                <c:pt idx="0">
                  <c:v>15</c:v>
                </c:pt>
                <c:pt idx="1">
                  <c:v>14</c:v>
                </c:pt>
                <c:pt idx="2">
                  <c:v>9</c:v>
                </c:pt>
              </c:numCache>
            </c:numRef>
          </c:val>
          <c:extLst>
            <c:ext xmlns:c16="http://schemas.microsoft.com/office/drawing/2014/chart" uri="{C3380CC4-5D6E-409C-BE32-E72D297353CC}">
              <c16:uniqueId val="{00000001-9470-4A21-907D-F45BBEFC00DE}"/>
            </c:ext>
          </c:extLst>
        </c:ser>
        <c:ser>
          <c:idx val="2"/>
          <c:order val="2"/>
          <c:tx>
            <c:strRef>
              <c:f>'learning-effort'!$F$4</c:f>
              <c:strCache>
                <c:ptCount val="1"/>
                <c:pt idx="0">
                  <c:v>high</c:v>
                </c:pt>
              </c:strCache>
            </c:strRef>
          </c:tx>
          <c:spPr>
            <a:solidFill>
              <a:schemeClr val="accent4"/>
            </a:solidFill>
            <a:ln>
              <a:noFill/>
            </a:ln>
            <a:effectLst/>
          </c:spPr>
          <c:invertIfNegative val="0"/>
          <c:cat>
            <c:strRef>
              <c:f>'learning-effort'!$G$1:$I$1</c:f>
              <c:strCache>
                <c:ptCount val="3"/>
                <c:pt idx="0">
                  <c:v>free</c:v>
                </c:pt>
                <c:pt idx="1">
                  <c:v>EARS</c:v>
                </c:pt>
                <c:pt idx="2">
                  <c:v>MASTER</c:v>
                </c:pt>
              </c:strCache>
            </c:strRef>
          </c:cat>
          <c:val>
            <c:numRef>
              <c:f>'learning-effort'!$G$4:$I$4</c:f>
              <c:numCache>
                <c:formatCode>General</c:formatCode>
                <c:ptCount val="3"/>
                <c:pt idx="0">
                  <c:v>11</c:v>
                </c:pt>
                <c:pt idx="1">
                  <c:v>23</c:v>
                </c:pt>
                <c:pt idx="2">
                  <c:v>24</c:v>
                </c:pt>
              </c:numCache>
            </c:numRef>
          </c:val>
          <c:extLst>
            <c:ext xmlns:c16="http://schemas.microsoft.com/office/drawing/2014/chart" uri="{C3380CC4-5D6E-409C-BE32-E72D297353CC}">
              <c16:uniqueId val="{00000002-9470-4A21-907D-F45BBEFC00DE}"/>
            </c:ext>
          </c:extLst>
        </c:ser>
        <c:ser>
          <c:idx val="3"/>
          <c:order val="3"/>
          <c:tx>
            <c:strRef>
              <c:f>'learning-effort'!$F$5</c:f>
              <c:strCache>
                <c:ptCount val="1"/>
                <c:pt idx="0">
                  <c:v>very high</c:v>
                </c:pt>
              </c:strCache>
            </c:strRef>
          </c:tx>
          <c:spPr>
            <a:solidFill>
              <a:schemeClr val="accent6">
                <a:lumMod val="60000"/>
              </a:schemeClr>
            </a:solidFill>
            <a:ln>
              <a:noFill/>
            </a:ln>
            <a:effectLst/>
          </c:spPr>
          <c:invertIfNegative val="0"/>
          <c:cat>
            <c:strRef>
              <c:f>'learning-effort'!$G$1:$I$1</c:f>
              <c:strCache>
                <c:ptCount val="3"/>
                <c:pt idx="0">
                  <c:v>free</c:v>
                </c:pt>
                <c:pt idx="1">
                  <c:v>EARS</c:v>
                </c:pt>
                <c:pt idx="2">
                  <c:v>MASTER</c:v>
                </c:pt>
              </c:strCache>
            </c:strRef>
          </c:cat>
          <c:val>
            <c:numRef>
              <c:f>'learning-effort'!$G$5:$I$5</c:f>
              <c:numCache>
                <c:formatCode>General</c:formatCode>
                <c:ptCount val="3"/>
                <c:pt idx="0">
                  <c:v>10</c:v>
                </c:pt>
                <c:pt idx="1">
                  <c:v>4</c:v>
                </c:pt>
                <c:pt idx="2">
                  <c:v>10</c:v>
                </c:pt>
              </c:numCache>
            </c:numRef>
          </c:val>
          <c:extLst>
            <c:ext xmlns:c16="http://schemas.microsoft.com/office/drawing/2014/chart" uri="{C3380CC4-5D6E-409C-BE32-E72D297353CC}">
              <c16:uniqueId val="{00000003-9470-4A21-907D-F45BBEFC00DE}"/>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'learning-effort'!$L$3</c:f>
              <c:strCache>
                <c:ptCount val="1"/>
                <c:pt idx="0">
                  <c:v>very low</c:v>
                </c:pt>
              </c:strCache>
            </c:strRef>
          </c:tx>
          <c:spPr>
            <a:solidFill>
              <a:schemeClr val="accent6"/>
            </a:solidFill>
            <a:ln>
              <a:noFill/>
            </a:ln>
            <a:effectLst/>
          </c:spPr>
          <c:invertIfNegative val="0"/>
          <c:cat>
            <c:multiLvlStrRef>
              <c:f>'learning-effort'!$M$1:$R$2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'learning-effort'!$M$3:$R$3</c:f>
              <c:numCache>
                <c:formatCode>General</c:formatCode>
                <c:ptCount val="6"/>
                <c:pt idx="0">
                  <c:v>5</c:v>
                </c:pt>
                <c:pt idx="1">
                  <c:v>2</c:v>
                </c:pt>
                <c:pt idx="2">
                  <c:v>0</c:v>
                </c:pt>
                <c:pt idx="3">
                  <c:v>2</c:v>
                </c:pt>
                <c:pt idx="4">
                  <c:v>0</c:v>
                </c:pt>
                <c:pt idx="5">
                  <c:v>0</c:v>
                </c:pt>
              </c:numCache>
            </c:numRef>
          </c:val>
          <c:extLst>
            <c:ext xmlns:c16="http://schemas.microsoft.com/office/drawing/2014/chart" uri="{C3380CC4-5D6E-409C-BE32-E72D297353CC}">
              <c16:uniqueId val="{00000000-9605-429E-9B40-EA8515281529}"/>
            </c:ext>
          </c:extLst>
        </c:ser>
        <c:ser>
          <c:idx val="1"/>
          <c:order val="1"/>
          <c:tx>
            <c:strRef>
              <c:f>'learning-effort'!$L$4</c:f>
              <c:strCache>
                <c:ptCount val="1"/>
                <c:pt idx="0">
                  <c:v>low</c:v>
                </c:pt>
              </c:strCache>
            </c:strRef>
          </c:tx>
          <c:spPr>
            <a:solidFill>
              <a:schemeClr val="accent5"/>
            </a:solidFill>
            <a:ln>
              <a:noFill/>
            </a:ln>
            <a:effectLst/>
          </c:spPr>
          <c:invertIfNegative val="0"/>
          <c:cat>
            <c:multiLvlStrRef>
              <c:f>'learning-effort'!$M$1:$R$2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'learning-effort'!$M$4:$R$4</c:f>
              <c:numCache>
                <c:formatCode>General</c:formatCode>
                <c:ptCount val="6"/>
                <c:pt idx="0">
                  <c:v>13</c:v>
                </c:pt>
                <c:pt idx="1">
                  <c:v>10</c:v>
                </c:pt>
                <c:pt idx="2">
                  <c:v>9</c:v>
                </c:pt>
                <c:pt idx="3">
                  <c:v>1</c:v>
                </c:pt>
                <c:pt idx="4">
                  <c:v>4</c:v>
                </c:pt>
                <c:pt idx="5">
                  <c:v>0</c:v>
                </c:pt>
              </c:numCache>
            </c:numRef>
          </c:val>
          <c:extLst>
            <c:ext xmlns:c16="http://schemas.microsoft.com/office/drawing/2014/chart" uri="{C3380CC4-5D6E-409C-BE32-E72D297353CC}">
              <c16:uniqueId val="{00000001-9605-429E-9B40-EA8515281529}"/>
            </c:ext>
          </c:extLst>
        </c:ser>
        <c:ser>
          <c:idx val="2"/>
          <c:order val="2"/>
          <c:tx>
            <c:strRef>
              <c:f>'learning-effort'!$L$5</c:f>
              <c:strCache>
                <c:ptCount val="1"/>
                <c:pt idx="0">
                  <c:v>high</c:v>
                </c:pt>
              </c:strCache>
            </c:strRef>
          </c:tx>
          <c:spPr>
            <a:solidFill>
              <a:schemeClr val="accent4"/>
            </a:solidFill>
            <a:ln>
              <a:noFill/>
            </a:ln>
            <a:effectLst/>
          </c:spPr>
          <c:invertIfNegative val="0"/>
          <c:cat>
            <c:multiLvlStrRef>
              <c:f>'learning-effort'!$M$1:$R$2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'learning-effort'!$M$5:$R$5</c:f>
              <c:numCache>
                <c:formatCode>General</c:formatCode>
                <c:ptCount val="6"/>
                <c:pt idx="0">
                  <c:v>11</c:v>
                </c:pt>
                <c:pt idx="1">
                  <c:v>22</c:v>
                </c:pt>
                <c:pt idx="2">
                  <c:v>20</c:v>
                </c:pt>
                <c:pt idx="3">
                  <c:v>0</c:v>
                </c:pt>
                <c:pt idx="4">
                  <c:v>0</c:v>
                </c:pt>
                <c:pt idx="5">
                  <c:v>3</c:v>
                </c:pt>
              </c:numCache>
            </c:numRef>
          </c:val>
          <c:extLst>
            <c:ext xmlns:c16="http://schemas.microsoft.com/office/drawing/2014/chart" uri="{C3380CC4-5D6E-409C-BE32-E72D297353CC}">
              <c16:uniqueId val="{00000002-9605-429E-9B40-EA8515281529}"/>
            </c:ext>
          </c:extLst>
        </c:ser>
        <c:ser>
          <c:idx val="3"/>
          <c:order val="3"/>
          <c:tx>
            <c:strRef>
              <c:f>'learning-effort'!$L$6</c:f>
              <c:strCache>
                <c:ptCount val="1"/>
                <c:pt idx="0">
                  <c:v>very high</c:v>
                </c:pt>
              </c:strCache>
            </c:strRef>
          </c:tx>
          <c:spPr>
            <a:solidFill>
              <a:schemeClr val="accent6">
                <a:lumMod val="60000"/>
              </a:schemeClr>
            </a:solidFill>
            <a:ln>
              <a:noFill/>
            </a:ln>
            <a:effectLst/>
          </c:spPr>
          <c:invertIfNegative val="0"/>
          <c:cat>
            <c:multiLvlStrRef>
              <c:f>'learning-effort'!$M$1:$R$2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'learning-effort'!$M$6:$R$6</c:f>
              <c:numCache>
                <c:formatCode>General</c:formatCode>
                <c:ptCount val="6"/>
                <c:pt idx="0">
                  <c:v>9</c:v>
                </c:pt>
                <c:pt idx="1">
                  <c:v>4</c:v>
                </c:pt>
                <c:pt idx="2">
                  <c:v>9</c:v>
                </c:pt>
                <c:pt idx="3">
                  <c:v>1</c:v>
                </c:pt>
                <c:pt idx="4">
                  <c:v>0</c:v>
                </c:pt>
                <c:pt idx="5">
                  <c:v>1</c:v>
                </c:pt>
              </c:numCache>
            </c:numRef>
          </c:val>
          <c:extLst>
            <c:ext xmlns:c16="http://schemas.microsoft.com/office/drawing/2014/chart" uri="{C3380CC4-5D6E-409C-BE32-E72D297353CC}">
              <c16:uniqueId val="{00000003-9605-429E-9B40-EA8515281529}"/>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'reading-ease'!$F$2</c:f>
              <c:strCache>
                <c:ptCount val="1"/>
                <c:pt idx="0">
                  <c:v>very easy</c:v>
                </c:pt>
              </c:strCache>
            </c:strRef>
          </c:tx>
          <c:spPr>
            <a:solidFill>
              <a:schemeClr val="accent6"/>
            </a:solidFill>
            <a:ln>
              <a:noFill/>
            </a:ln>
            <a:effectLst/>
          </c:spPr>
          <c:invertIfNegative val="0"/>
          <c:cat>
            <c:strRef>
              <c:f>'reading-ease'!$G$1:$I$1</c:f>
              <c:strCache>
                <c:ptCount val="3"/>
                <c:pt idx="0">
                  <c:v>free</c:v>
                </c:pt>
                <c:pt idx="1">
                  <c:v>EARS</c:v>
                </c:pt>
                <c:pt idx="2">
                  <c:v>MASTER</c:v>
                </c:pt>
              </c:strCache>
            </c:strRef>
          </c:cat>
          <c:val>
            <c:numRef>
              <c:f>'reading-ease'!$G$2:$I$2</c:f>
              <c:numCache>
                <c:formatCode>General</c:formatCode>
                <c:ptCount val="3"/>
                <c:pt idx="0">
                  <c:v>4</c:v>
                </c:pt>
                <c:pt idx="1">
                  <c:v>7</c:v>
                </c:pt>
                <c:pt idx="2">
                  <c:v>11</c:v>
                </c:pt>
              </c:numCache>
            </c:numRef>
          </c:val>
          <c:extLst>
            <c:ext xmlns:c16="http://schemas.microsoft.com/office/drawing/2014/chart" uri="{C3380CC4-5D6E-409C-BE32-E72D297353CC}">
              <c16:uniqueId val="{00000000-E5CB-48C0-A7EA-4CEAF0FADD82}"/>
            </c:ext>
          </c:extLst>
        </c:ser>
        <c:ser>
          <c:idx val="1"/>
          <c:order val="1"/>
          <c:tx>
            <c:strRef>
              <c:f>'reading-ease'!$F$3</c:f>
              <c:strCache>
                <c:ptCount val="1"/>
                <c:pt idx="0">
                  <c:v>easy</c:v>
                </c:pt>
              </c:strCache>
            </c:strRef>
          </c:tx>
          <c:spPr>
            <a:solidFill>
              <a:schemeClr val="accent5"/>
            </a:solidFill>
            <a:ln>
              <a:noFill/>
            </a:ln>
            <a:effectLst/>
          </c:spPr>
          <c:invertIfNegative val="0"/>
          <c:cat>
            <c:strRef>
              <c:f>'reading-ease'!$G$1:$I$1</c:f>
              <c:strCache>
                <c:ptCount val="3"/>
                <c:pt idx="0">
                  <c:v>free</c:v>
                </c:pt>
                <c:pt idx="1">
                  <c:v>EARS</c:v>
                </c:pt>
                <c:pt idx="2">
                  <c:v>MASTER</c:v>
                </c:pt>
              </c:strCache>
            </c:strRef>
          </c:cat>
          <c:val>
            <c:numRef>
              <c:f>'reading-ease'!$G$3:$I$3</c:f>
              <c:numCache>
                <c:formatCode>General</c:formatCode>
                <c:ptCount val="3"/>
                <c:pt idx="0">
                  <c:v>7</c:v>
                </c:pt>
                <c:pt idx="1">
                  <c:v>27</c:v>
                </c:pt>
                <c:pt idx="2">
                  <c:v>22</c:v>
                </c:pt>
              </c:numCache>
            </c:numRef>
          </c:val>
          <c:extLst>
            <c:ext xmlns:c16="http://schemas.microsoft.com/office/drawing/2014/chart" uri="{C3380CC4-5D6E-409C-BE32-E72D297353CC}">
              <c16:uniqueId val="{00000001-E5CB-48C0-A7EA-4CEAF0FADD82}"/>
            </c:ext>
          </c:extLst>
        </c:ser>
        <c:ser>
          <c:idx val="2"/>
          <c:order val="2"/>
          <c:tx>
            <c:strRef>
              <c:f>'reading-ease'!$F$4</c:f>
              <c:strCache>
                <c:ptCount val="1"/>
                <c:pt idx="0">
                  <c:v>difficult</c:v>
                </c:pt>
              </c:strCache>
            </c:strRef>
          </c:tx>
          <c:spPr>
            <a:solidFill>
              <a:schemeClr val="accent4"/>
            </a:solidFill>
            <a:ln>
              <a:noFill/>
            </a:ln>
            <a:effectLst/>
          </c:spPr>
          <c:invertIfNegative val="0"/>
          <c:cat>
            <c:strRef>
              <c:f>'reading-ease'!$G$1:$I$1</c:f>
              <c:strCache>
                <c:ptCount val="3"/>
                <c:pt idx="0">
                  <c:v>free</c:v>
                </c:pt>
                <c:pt idx="1">
                  <c:v>EARS</c:v>
                </c:pt>
                <c:pt idx="2">
                  <c:v>MASTER</c:v>
                </c:pt>
              </c:strCache>
            </c:strRef>
          </c:cat>
          <c:val>
            <c:numRef>
              <c:f>'reading-ease'!$G$4:$I$4</c:f>
              <c:numCache>
                <c:formatCode>General</c:formatCode>
                <c:ptCount val="3"/>
                <c:pt idx="0">
                  <c:v>20</c:v>
                </c:pt>
                <c:pt idx="1">
                  <c:v>9</c:v>
                </c:pt>
                <c:pt idx="2">
                  <c:v>9</c:v>
                </c:pt>
              </c:numCache>
            </c:numRef>
          </c:val>
          <c:extLst>
            <c:ext xmlns:c16="http://schemas.microsoft.com/office/drawing/2014/chart" uri="{C3380CC4-5D6E-409C-BE32-E72D297353CC}">
              <c16:uniqueId val="{00000002-E5CB-48C0-A7EA-4CEAF0FADD82}"/>
            </c:ext>
          </c:extLst>
        </c:ser>
        <c:ser>
          <c:idx val="3"/>
          <c:order val="3"/>
          <c:tx>
            <c:strRef>
              <c:f>'reading-ease'!$F$5</c:f>
              <c:strCache>
                <c:ptCount val="1"/>
                <c:pt idx="0">
                  <c:v>very difficult</c:v>
                </c:pt>
              </c:strCache>
            </c:strRef>
          </c:tx>
          <c:spPr>
            <a:solidFill>
              <a:schemeClr val="accent6">
                <a:lumMod val="60000"/>
              </a:schemeClr>
            </a:solidFill>
            <a:ln>
              <a:noFill/>
            </a:ln>
            <a:effectLst/>
          </c:spPr>
          <c:invertIfNegative val="0"/>
          <c:cat>
            <c:strRef>
              <c:f>'reading-ease'!$G$1:$I$1</c:f>
              <c:strCache>
                <c:ptCount val="3"/>
                <c:pt idx="0">
                  <c:v>free</c:v>
                </c:pt>
                <c:pt idx="1">
                  <c:v>EARS</c:v>
                </c:pt>
                <c:pt idx="2">
                  <c:v>MASTER</c:v>
                </c:pt>
              </c:strCache>
            </c:strRef>
          </c:cat>
          <c:val>
            <c:numRef>
              <c:f>'reading-ease'!$G$5:$I$5</c:f>
              <c:numCache>
                <c:formatCode>General</c:formatCode>
                <c:ptCount val="3"/>
                <c:pt idx="0">
                  <c:v>12</c:v>
                </c:pt>
                <c:pt idx="1">
                  <c:v>0</c:v>
                </c:pt>
                <c:pt idx="2">
                  <c:v>1</c:v>
                </c:pt>
              </c:numCache>
            </c:numRef>
          </c:val>
          <c:extLst>
            <c:ext xmlns:c16="http://schemas.microsoft.com/office/drawing/2014/chart" uri="{C3380CC4-5D6E-409C-BE32-E72D297353CC}">
              <c16:uniqueId val="{00000003-E5CB-48C0-A7EA-4CEAF0FADD82}"/>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'reading-ease'!$L$3</c:f>
              <c:strCache>
                <c:ptCount val="1"/>
                <c:pt idx="0">
                  <c:v>very easy</c:v>
                </c:pt>
              </c:strCache>
            </c:strRef>
          </c:tx>
          <c:spPr>
            <a:solidFill>
              <a:schemeClr val="accent6"/>
            </a:solidFill>
            <a:ln>
              <a:noFill/>
            </a:ln>
            <a:effectLst/>
          </c:spPr>
          <c:invertIfNegative val="0"/>
          <c:cat>
            <c:multiLvlStrRef>
              <c:f>'reading-ease'!$M$1:$R$2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'reading-ease'!$M$3:$R$3</c:f>
              <c:numCache>
                <c:formatCode>General</c:formatCode>
                <c:ptCount val="6"/>
                <c:pt idx="0">
                  <c:v>3</c:v>
                </c:pt>
                <c:pt idx="1">
                  <c:v>7</c:v>
                </c:pt>
                <c:pt idx="2">
                  <c:v>11</c:v>
                </c:pt>
                <c:pt idx="3">
                  <c:v>0</c:v>
                </c:pt>
                <c:pt idx="4">
                  <c:v>0</c:v>
                </c:pt>
                <c:pt idx="5">
                  <c:v>0</c:v>
                </c:pt>
              </c:numCache>
            </c:numRef>
          </c:val>
          <c:extLst>
            <c:ext xmlns:c16="http://schemas.microsoft.com/office/drawing/2014/chart" uri="{C3380CC4-5D6E-409C-BE32-E72D297353CC}">
              <c16:uniqueId val="{00000000-54B1-4477-AAD8-D2F195228A19}"/>
            </c:ext>
          </c:extLst>
        </c:ser>
        <c:ser>
          <c:idx val="1"/>
          <c:order val="1"/>
          <c:tx>
            <c:strRef>
              <c:f>'reading-ease'!$L$4</c:f>
              <c:strCache>
                <c:ptCount val="1"/>
                <c:pt idx="0">
                  <c:v>easy</c:v>
                </c:pt>
              </c:strCache>
            </c:strRef>
          </c:tx>
          <c:spPr>
            <a:solidFill>
              <a:schemeClr val="accent5"/>
            </a:solidFill>
            <a:ln>
              <a:noFill/>
            </a:ln>
            <a:effectLst/>
          </c:spPr>
          <c:invertIfNegative val="0"/>
          <c:cat>
            <c:multiLvlStrRef>
              <c:f>'reading-ease'!$M$1:$R$2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'reading-ease'!$M$4:$R$4</c:f>
              <c:numCache>
                <c:formatCode>General</c:formatCode>
                <c:ptCount val="6"/>
                <c:pt idx="0">
                  <c:v>6</c:v>
                </c:pt>
                <c:pt idx="1">
                  <c:v>25</c:v>
                </c:pt>
                <c:pt idx="2">
                  <c:v>18</c:v>
                </c:pt>
                <c:pt idx="3">
                  <c:v>1</c:v>
                </c:pt>
                <c:pt idx="4">
                  <c:v>2</c:v>
                </c:pt>
                <c:pt idx="5">
                  <c:v>3</c:v>
                </c:pt>
              </c:numCache>
            </c:numRef>
          </c:val>
          <c:extLst>
            <c:ext xmlns:c16="http://schemas.microsoft.com/office/drawing/2014/chart" uri="{C3380CC4-5D6E-409C-BE32-E72D297353CC}">
              <c16:uniqueId val="{00000001-54B1-4477-AAD8-D2F195228A19}"/>
            </c:ext>
          </c:extLst>
        </c:ser>
        <c:ser>
          <c:idx val="2"/>
          <c:order val="2"/>
          <c:tx>
            <c:strRef>
              <c:f>'reading-ease'!$L$5</c:f>
              <c:strCache>
                <c:ptCount val="1"/>
                <c:pt idx="0">
                  <c:v>difficult</c:v>
                </c:pt>
              </c:strCache>
            </c:strRef>
          </c:tx>
          <c:spPr>
            <a:solidFill>
              <a:schemeClr val="accent4"/>
            </a:solidFill>
            <a:ln>
              <a:noFill/>
            </a:ln>
            <a:effectLst/>
          </c:spPr>
          <c:invertIfNegative val="0"/>
          <c:cat>
            <c:multiLvlStrRef>
              <c:f>'reading-ease'!$M$1:$R$2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'reading-ease'!$M$5:$R$5</c:f>
              <c:numCache>
                <c:formatCode>General</c:formatCode>
                <c:ptCount val="6"/>
                <c:pt idx="0">
                  <c:v>19</c:v>
                </c:pt>
                <c:pt idx="1">
                  <c:v>6</c:v>
                </c:pt>
                <c:pt idx="2">
                  <c:v>8</c:v>
                </c:pt>
                <c:pt idx="3">
                  <c:v>1</c:v>
                </c:pt>
                <c:pt idx="4">
                  <c:v>2</c:v>
                </c:pt>
                <c:pt idx="5">
                  <c:v>1</c:v>
                </c:pt>
              </c:numCache>
            </c:numRef>
          </c:val>
          <c:extLst>
            <c:ext xmlns:c16="http://schemas.microsoft.com/office/drawing/2014/chart" uri="{C3380CC4-5D6E-409C-BE32-E72D297353CC}">
              <c16:uniqueId val="{00000002-54B1-4477-AAD8-D2F195228A19}"/>
            </c:ext>
          </c:extLst>
        </c:ser>
        <c:ser>
          <c:idx val="3"/>
          <c:order val="3"/>
          <c:tx>
            <c:strRef>
              <c:f>'reading-ease'!$L$6</c:f>
              <c:strCache>
                <c:ptCount val="1"/>
                <c:pt idx="0">
                  <c:v>very difficult</c:v>
                </c:pt>
              </c:strCache>
            </c:strRef>
          </c:tx>
          <c:spPr>
            <a:solidFill>
              <a:schemeClr val="accent6">
                <a:lumMod val="60000"/>
              </a:schemeClr>
            </a:solidFill>
            <a:ln>
              <a:noFill/>
            </a:ln>
            <a:effectLst/>
          </c:spPr>
          <c:invertIfNegative val="0"/>
          <c:cat>
            <c:multiLvlStrRef>
              <c:f>'reading-ease'!$M$1:$R$2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'reading-ease'!$M$6:$R$6</c:f>
              <c:numCache>
                <c:formatCode>General</c:formatCode>
                <c:ptCount val="6"/>
                <c:pt idx="0">
                  <c:v>10</c:v>
                </c:pt>
                <c:pt idx="1">
                  <c:v>0</c:v>
                </c:pt>
                <c:pt idx="2">
                  <c:v>1</c:v>
                </c:pt>
                <c:pt idx="3">
                  <c:v>2</c:v>
                </c:pt>
                <c:pt idx="4">
                  <c:v>0</c:v>
                </c:pt>
                <c:pt idx="5">
                  <c:v>0</c:v>
                </c:pt>
              </c:numCache>
            </c:numRef>
          </c:val>
          <c:extLst>
            <c:ext xmlns:c16="http://schemas.microsoft.com/office/drawing/2014/chart" uri="{C3380CC4-5D6E-409C-BE32-E72D297353CC}">
              <c16:uniqueId val="{00000003-54B1-4477-AAD8-D2F195228A19}"/>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Ranking!$F$2</c:f>
              <c:strCache>
                <c:ptCount val="1"/>
                <c:pt idx="0">
                  <c:v>1 (worst)</c:v>
                </c:pt>
              </c:strCache>
            </c:strRef>
          </c:tx>
          <c:spPr>
            <a:solidFill>
              <a:schemeClr val="accent6"/>
            </a:solidFill>
            <a:ln>
              <a:noFill/>
            </a:ln>
            <a:effectLst/>
          </c:spPr>
          <c:invertIfNegative val="0"/>
          <c:cat>
            <c:strRef>
              <c:f>Ranking!$G$1:$I$1</c:f>
              <c:strCache>
                <c:ptCount val="3"/>
                <c:pt idx="0">
                  <c:v>free</c:v>
                </c:pt>
                <c:pt idx="1">
                  <c:v>EARS</c:v>
                </c:pt>
                <c:pt idx="2">
                  <c:v>MASTER</c:v>
                </c:pt>
              </c:strCache>
            </c:strRef>
          </c:cat>
          <c:val>
            <c:numRef>
              <c:f>Ranking!$G$2:$I$2</c:f>
              <c:numCache>
                <c:formatCode>General</c:formatCode>
                <c:ptCount val="3"/>
                <c:pt idx="0">
                  <c:v>33</c:v>
                </c:pt>
                <c:pt idx="1">
                  <c:v>8</c:v>
                </c:pt>
                <c:pt idx="2">
                  <c:v>12</c:v>
                </c:pt>
              </c:numCache>
            </c:numRef>
          </c:val>
          <c:extLst>
            <c:ext xmlns:c16="http://schemas.microsoft.com/office/drawing/2014/chart" uri="{C3380CC4-5D6E-409C-BE32-E72D297353CC}">
              <c16:uniqueId val="{00000000-31D8-47C2-9BFE-E159439C1A00}"/>
            </c:ext>
          </c:extLst>
        </c:ser>
        <c:ser>
          <c:idx val="1"/>
          <c:order val="1"/>
          <c:tx>
            <c:strRef>
              <c:f>Ranking!$F$3</c:f>
              <c:strCache>
                <c:ptCount val="1"/>
                <c:pt idx="0">
                  <c:v>2</c:v>
                </c:pt>
              </c:strCache>
            </c:strRef>
          </c:tx>
          <c:spPr>
            <a:solidFill>
              <a:schemeClr val="accent5"/>
            </a:solidFill>
            <a:ln>
              <a:noFill/>
            </a:ln>
            <a:effectLst/>
          </c:spPr>
          <c:invertIfNegative val="0"/>
          <c:cat>
            <c:strRef>
              <c:f>Ranking!$G$1:$I$1</c:f>
              <c:strCache>
                <c:ptCount val="3"/>
                <c:pt idx="0">
                  <c:v>free</c:v>
                </c:pt>
                <c:pt idx="1">
                  <c:v>EARS</c:v>
                </c:pt>
                <c:pt idx="2">
                  <c:v>MASTER</c:v>
                </c:pt>
              </c:strCache>
            </c:strRef>
          </c:cat>
          <c:val>
            <c:numRef>
              <c:f>Ranking!$G$3:$I$3</c:f>
              <c:numCache>
                <c:formatCode>General</c:formatCode>
                <c:ptCount val="3"/>
                <c:pt idx="0">
                  <c:v>37</c:v>
                </c:pt>
                <c:pt idx="1">
                  <c:v>37</c:v>
                </c:pt>
                <c:pt idx="2">
                  <c:v>30</c:v>
                </c:pt>
              </c:numCache>
            </c:numRef>
          </c:val>
          <c:extLst>
            <c:ext xmlns:c16="http://schemas.microsoft.com/office/drawing/2014/chart" uri="{C3380CC4-5D6E-409C-BE32-E72D297353CC}">
              <c16:uniqueId val="{00000001-31D8-47C2-9BFE-E159439C1A00}"/>
            </c:ext>
          </c:extLst>
        </c:ser>
        <c:ser>
          <c:idx val="2"/>
          <c:order val="2"/>
          <c:tx>
            <c:strRef>
              <c:f>Ranking!$F$4</c:f>
              <c:strCache>
                <c:ptCount val="1"/>
                <c:pt idx="0">
                  <c:v>3</c:v>
                </c:pt>
              </c:strCache>
            </c:strRef>
          </c:tx>
          <c:spPr>
            <a:solidFill>
              <a:schemeClr val="accent4"/>
            </a:solidFill>
            <a:ln>
              <a:noFill/>
            </a:ln>
            <a:effectLst/>
          </c:spPr>
          <c:invertIfNegative val="0"/>
          <c:cat>
            <c:strRef>
              <c:f>Ranking!$G$1:$I$1</c:f>
              <c:strCache>
                <c:ptCount val="3"/>
                <c:pt idx="0">
                  <c:v>free</c:v>
                </c:pt>
                <c:pt idx="1">
                  <c:v>EARS</c:v>
                </c:pt>
                <c:pt idx="2">
                  <c:v>MASTER</c:v>
                </c:pt>
              </c:strCache>
            </c:strRef>
          </c:cat>
          <c:val>
            <c:numRef>
              <c:f>Ranking!$G$4:$I$4</c:f>
              <c:numCache>
                <c:formatCode>General</c:formatCode>
                <c:ptCount val="3"/>
                <c:pt idx="0">
                  <c:v>58</c:v>
                </c:pt>
                <c:pt idx="1">
                  <c:v>71</c:v>
                </c:pt>
                <c:pt idx="2">
                  <c:v>57</c:v>
                </c:pt>
              </c:numCache>
            </c:numRef>
          </c:val>
          <c:extLst>
            <c:ext xmlns:c16="http://schemas.microsoft.com/office/drawing/2014/chart" uri="{C3380CC4-5D6E-409C-BE32-E72D297353CC}">
              <c16:uniqueId val="{00000002-31D8-47C2-9BFE-E159439C1A00}"/>
            </c:ext>
          </c:extLst>
        </c:ser>
        <c:ser>
          <c:idx val="3"/>
          <c:order val="3"/>
          <c:tx>
            <c:strRef>
              <c:f>Ranking!$F$5</c:f>
              <c:strCache>
                <c:ptCount val="1"/>
                <c:pt idx="0">
                  <c:v>4</c:v>
                </c:pt>
              </c:strCache>
            </c:strRef>
          </c:tx>
          <c:spPr>
            <a:solidFill>
              <a:schemeClr val="accent6">
                <a:lumMod val="60000"/>
              </a:schemeClr>
            </a:solidFill>
            <a:ln>
              <a:noFill/>
            </a:ln>
            <a:effectLst/>
          </c:spPr>
          <c:invertIfNegative val="0"/>
          <c:cat>
            <c:strRef>
              <c:f>Ranking!$G$1:$I$1</c:f>
              <c:strCache>
                <c:ptCount val="3"/>
                <c:pt idx="0">
                  <c:v>free</c:v>
                </c:pt>
                <c:pt idx="1">
                  <c:v>EARS</c:v>
                </c:pt>
                <c:pt idx="2">
                  <c:v>MASTER</c:v>
                </c:pt>
              </c:strCache>
            </c:strRef>
          </c:cat>
          <c:val>
            <c:numRef>
              <c:f>Ranking!$G$5:$I$5</c:f>
              <c:numCache>
                <c:formatCode>General</c:formatCode>
                <c:ptCount val="3"/>
                <c:pt idx="0">
                  <c:v>35</c:v>
                </c:pt>
                <c:pt idx="1">
                  <c:v>52</c:v>
                </c:pt>
                <c:pt idx="2">
                  <c:v>46</c:v>
                </c:pt>
              </c:numCache>
            </c:numRef>
          </c:val>
          <c:extLst>
            <c:ext xmlns:c16="http://schemas.microsoft.com/office/drawing/2014/chart" uri="{C3380CC4-5D6E-409C-BE32-E72D297353CC}">
              <c16:uniqueId val="{00000003-31D8-47C2-9BFE-E159439C1A00}"/>
            </c:ext>
          </c:extLst>
        </c:ser>
        <c:ser>
          <c:idx val="4"/>
          <c:order val="4"/>
          <c:tx>
            <c:strRef>
              <c:f>Ranking!$F$6</c:f>
              <c:strCache>
                <c:ptCount val="1"/>
                <c:pt idx="0">
                  <c:v>5 (best)</c:v>
                </c:pt>
              </c:strCache>
            </c:strRef>
          </c:tx>
          <c:spPr>
            <a:solidFill>
              <a:schemeClr val="accent5">
                <a:lumMod val="60000"/>
              </a:schemeClr>
            </a:solidFill>
            <a:ln>
              <a:noFill/>
            </a:ln>
            <a:effectLst/>
          </c:spPr>
          <c:invertIfNegative val="0"/>
          <c:cat>
            <c:strRef>
              <c:f>Ranking!$G$1:$I$1</c:f>
              <c:strCache>
                <c:ptCount val="3"/>
                <c:pt idx="0">
                  <c:v>free</c:v>
                </c:pt>
                <c:pt idx="1">
                  <c:v>EARS</c:v>
                </c:pt>
                <c:pt idx="2">
                  <c:v>MASTER</c:v>
                </c:pt>
              </c:strCache>
            </c:strRef>
          </c:cat>
          <c:val>
            <c:numRef>
              <c:f>Ranking!$G$6:$I$6</c:f>
              <c:numCache>
                <c:formatCode>General</c:formatCode>
                <c:ptCount val="3"/>
                <c:pt idx="0">
                  <c:v>52</c:v>
                </c:pt>
                <c:pt idx="1">
                  <c:v>47</c:v>
                </c:pt>
                <c:pt idx="2">
                  <c:v>70</c:v>
                </c:pt>
              </c:numCache>
            </c:numRef>
          </c:val>
          <c:extLst>
            <c:ext xmlns:c16="http://schemas.microsoft.com/office/drawing/2014/chart" uri="{C3380CC4-5D6E-409C-BE32-E72D297353CC}">
              <c16:uniqueId val="{00000004-31D8-47C2-9BFE-E159439C1A00}"/>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Ranking!$K$3</c:f>
              <c:strCache>
                <c:ptCount val="1"/>
                <c:pt idx="0">
                  <c:v>1 (worst)</c:v>
                </c:pt>
              </c:strCache>
            </c:strRef>
          </c:tx>
          <c:spPr>
            <a:solidFill>
              <a:schemeClr val="accent6"/>
            </a:solidFill>
            <a:ln>
              <a:noFill/>
            </a:ln>
            <a:effectLst/>
          </c:spPr>
          <c:invertIfNegative val="0"/>
          <c:cat>
            <c:multiLvlStrRef>
              <c:f>Ranking!$L$1:$Q$2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Ranking!$L$3:$Q$3</c:f>
              <c:numCache>
                <c:formatCode>General</c:formatCode>
                <c:ptCount val="6"/>
                <c:pt idx="0">
                  <c:v>30</c:v>
                </c:pt>
                <c:pt idx="1">
                  <c:v>8</c:v>
                </c:pt>
                <c:pt idx="2">
                  <c:v>9</c:v>
                </c:pt>
                <c:pt idx="3">
                  <c:v>3</c:v>
                </c:pt>
                <c:pt idx="4">
                  <c:v>0</c:v>
                </c:pt>
                <c:pt idx="5">
                  <c:v>2</c:v>
                </c:pt>
              </c:numCache>
            </c:numRef>
          </c:val>
          <c:extLst>
            <c:ext xmlns:c16="http://schemas.microsoft.com/office/drawing/2014/chart" uri="{C3380CC4-5D6E-409C-BE32-E72D297353CC}">
              <c16:uniqueId val="{00000000-9F8C-4562-B1A9-0EEDD9BECD91}"/>
            </c:ext>
          </c:extLst>
        </c:ser>
        <c:ser>
          <c:idx val="1"/>
          <c:order val="1"/>
          <c:tx>
            <c:strRef>
              <c:f>Ranking!$K$4</c:f>
              <c:strCache>
                <c:ptCount val="1"/>
                <c:pt idx="0">
                  <c:v>2</c:v>
                </c:pt>
              </c:strCache>
            </c:strRef>
          </c:tx>
          <c:spPr>
            <a:solidFill>
              <a:schemeClr val="accent5"/>
            </a:solidFill>
            <a:ln>
              <a:noFill/>
            </a:ln>
            <a:effectLst/>
          </c:spPr>
          <c:invertIfNegative val="0"/>
          <c:cat>
            <c:multiLvlStrRef>
              <c:f>Ranking!$L$1:$Q$2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Ranking!$L$4:$Q$4</c:f>
              <c:numCache>
                <c:formatCode>General</c:formatCode>
                <c:ptCount val="6"/>
                <c:pt idx="0">
                  <c:v>30</c:v>
                </c:pt>
                <c:pt idx="1">
                  <c:v>34</c:v>
                </c:pt>
                <c:pt idx="2">
                  <c:v>28</c:v>
                </c:pt>
                <c:pt idx="3">
                  <c:v>5</c:v>
                </c:pt>
                <c:pt idx="4">
                  <c:v>0</c:v>
                </c:pt>
                <c:pt idx="5">
                  <c:v>1</c:v>
                </c:pt>
              </c:numCache>
            </c:numRef>
          </c:val>
          <c:extLst>
            <c:ext xmlns:c16="http://schemas.microsoft.com/office/drawing/2014/chart" uri="{C3380CC4-5D6E-409C-BE32-E72D297353CC}">
              <c16:uniqueId val="{00000001-9F8C-4562-B1A9-0EEDD9BECD91}"/>
            </c:ext>
          </c:extLst>
        </c:ser>
        <c:ser>
          <c:idx val="2"/>
          <c:order val="2"/>
          <c:tx>
            <c:strRef>
              <c:f>Ranking!$K$5</c:f>
              <c:strCache>
                <c:ptCount val="1"/>
                <c:pt idx="0">
                  <c:v>3</c:v>
                </c:pt>
              </c:strCache>
            </c:strRef>
          </c:tx>
          <c:spPr>
            <a:solidFill>
              <a:schemeClr val="accent4"/>
            </a:solidFill>
            <a:ln>
              <a:noFill/>
            </a:ln>
            <a:effectLst/>
          </c:spPr>
          <c:invertIfNegative val="0"/>
          <c:cat>
            <c:multiLvlStrRef>
              <c:f>Ranking!$L$1:$Q$2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Ranking!$L$5:$Q$5</c:f>
              <c:numCache>
                <c:formatCode>General</c:formatCode>
                <c:ptCount val="6"/>
                <c:pt idx="0">
                  <c:v>51</c:v>
                </c:pt>
                <c:pt idx="1">
                  <c:v>64</c:v>
                </c:pt>
                <c:pt idx="2">
                  <c:v>54</c:v>
                </c:pt>
                <c:pt idx="3">
                  <c:v>6</c:v>
                </c:pt>
                <c:pt idx="4">
                  <c:v>7</c:v>
                </c:pt>
                <c:pt idx="5">
                  <c:v>2</c:v>
                </c:pt>
              </c:numCache>
            </c:numRef>
          </c:val>
          <c:extLst>
            <c:ext xmlns:c16="http://schemas.microsoft.com/office/drawing/2014/chart" uri="{C3380CC4-5D6E-409C-BE32-E72D297353CC}">
              <c16:uniqueId val="{00000002-9F8C-4562-B1A9-0EEDD9BECD91}"/>
            </c:ext>
          </c:extLst>
        </c:ser>
        <c:ser>
          <c:idx val="3"/>
          <c:order val="3"/>
          <c:tx>
            <c:strRef>
              <c:f>Ranking!$K$6</c:f>
              <c:strCache>
                <c:ptCount val="1"/>
                <c:pt idx="0">
                  <c:v>4</c:v>
                </c:pt>
              </c:strCache>
            </c:strRef>
          </c:tx>
          <c:spPr>
            <a:solidFill>
              <a:schemeClr val="accent6">
                <a:lumMod val="60000"/>
              </a:schemeClr>
            </a:solidFill>
            <a:ln>
              <a:noFill/>
            </a:ln>
            <a:effectLst/>
          </c:spPr>
          <c:invertIfNegative val="0"/>
          <c:cat>
            <c:multiLvlStrRef>
              <c:f>Ranking!$L$1:$Q$2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Ranking!$L$6:$Q$6</c:f>
              <c:numCache>
                <c:formatCode>General</c:formatCode>
                <c:ptCount val="6"/>
                <c:pt idx="0">
                  <c:v>31</c:v>
                </c:pt>
                <c:pt idx="1">
                  <c:v>44</c:v>
                </c:pt>
                <c:pt idx="2">
                  <c:v>42</c:v>
                </c:pt>
                <c:pt idx="3">
                  <c:v>2</c:v>
                </c:pt>
                <c:pt idx="4">
                  <c:v>6</c:v>
                </c:pt>
                <c:pt idx="5">
                  <c:v>2</c:v>
                </c:pt>
              </c:numCache>
            </c:numRef>
          </c:val>
          <c:extLst>
            <c:ext xmlns:c16="http://schemas.microsoft.com/office/drawing/2014/chart" uri="{C3380CC4-5D6E-409C-BE32-E72D297353CC}">
              <c16:uniqueId val="{00000003-9F8C-4562-B1A9-0EEDD9BECD91}"/>
            </c:ext>
          </c:extLst>
        </c:ser>
        <c:ser>
          <c:idx val="4"/>
          <c:order val="4"/>
          <c:tx>
            <c:strRef>
              <c:f>Ranking!$K$7</c:f>
              <c:strCache>
                <c:ptCount val="1"/>
                <c:pt idx="0">
                  <c:v>5 (best)</c:v>
                </c:pt>
              </c:strCache>
            </c:strRef>
          </c:tx>
          <c:spPr>
            <a:solidFill>
              <a:schemeClr val="accent5">
                <a:lumMod val="60000"/>
              </a:schemeClr>
            </a:solidFill>
            <a:ln>
              <a:noFill/>
            </a:ln>
            <a:effectLst/>
          </c:spPr>
          <c:invertIfNegative val="0"/>
          <c:cat>
            <c:multiLvlStrRef>
              <c:f>Ranking!$L$1:$Q$2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Ranking!$L$7:$Q$7</c:f>
              <c:numCache>
                <c:formatCode>General</c:formatCode>
                <c:ptCount val="6"/>
                <c:pt idx="0">
                  <c:v>48</c:v>
                </c:pt>
                <c:pt idx="1">
                  <c:v>40</c:v>
                </c:pt>
                <c:pt idx="2">
                  <c:v>57</c:v>
                </c:pt>
                <c:pt idx="3">
                  <c:v>4</c:v>
                </c:pt>
                <c:pt idx="4">
                  <c:v>7</c:v>
                </c:pt>
                <c:pt idx="5">
                  <c:v>13</c:v>
                </c:pt>
              </c:numCache>
            </c:numRef>
          </c:val>
          <c:extLst>
            <c:ext xmlns:c16="http://schemas.microsoft.com/office/drawing/2014/chart" uri="{C3380CC4-5D6E-409C-BE32-E72D297353CC}">
              <c16:uniqueId val="{00000004-9F8C-4562-B1A9-0EEDD9BECD91}"/>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QualityReview!$C$1</c:f>
              <c:strCache>
                <c:ptCount val="1"/>
                <c:pt idx="0">
                  <c:v>vague</c:v>
                </c:pt>
              </c:strCache>
            </c:strRef>
          </c:tx>
          <c:spPr>
            <a:prstGeom prst="rect">
              <a:avLst/>
            </a:prstGeom>
            <a:solidFill>
              <a:schemeClr val="accent6"/>
            </a:solidFill>
            <a:ln>
              <a:noFill/>
            </a:ln>
          </c:spPr>
          <c:invertIfNegative val="0"/>
          <c:cat>
            <c:multiLvlStrRef>
              <c:f>QualityReview!$A$2:$B$13</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QualityReview!$C$2:$C$13</c:f>
              <c:numCache>
                <c:formatCode>General</c:formatCode>
                <c:ptCount val="12"/>
                <c:pt idx="0">
                  <c:v>41.860465116279073</c:v>
                </c:pt>
                <c:pt idx="1">
                  <c:v>41.860465116279073</c:v>
                </c:pt>
                <c:pt idx="2">
                  <c:v>41.860465116279073</c:v>
                </c:pt>
                <c:pt idx="3">
                  <c:v>20.930232558139537</c:v>
                </c:pt>
                <c:pt idx="4">
                  <c:v>62.790697674418603</c:v>
                </c:pt>
                <c:pt idx="5">
                  <c:v>39.534883720930232</c:v>
                </c:pt>
                <c:pt idx="6">
                  <c:v>25.581395348837212</c:v>
                </c:pt>
                <c:pt idx="7">
                  <c:v>34.883720930232556</c:v>
                </c:pt>
                <c:pt idx="8">
                  <c:v>37.209302325581397</c:v>
                </c:pt>
                <c:pt idx="9">
                  <c:v>27.906976744186046</c:v>
                </c:pt>
                <c:pt idx="10">
                  <c:v>34.883720930232556</c:v>
                </c:pt>
                <c:pt idx="11">
                  <c:v>27.906976744186046</c:v>
                </c:pt>
              </c:numCache>
            </c:numRef>
          </c:val>
          <c:extLst>
            <c:ext xmlns:c16="http://schemas.microsoft.com/office/drawing/2014/chart" uri="{C3380CC4-5D6E-409C-BE32-E72D297353CC}">
              <c16:uniqueId val="{00000000-7EF7-7042-AE08-F93448A05520}"/>
            </c:ext>
          </c:extLst>
        </c:ser>
        <c:ser>
          <c:idx val="1"/>
          <c:order val="1"/>
          <c:tx>
            <c:strRef>
              <c:f>QualityReview!$D$1</c:f>
              <c:strCache>
                <c:ptCount val="1"/>
                <c:pt idx="0">
                  <c:v>incomplete</c:v>
                </c:pt>
              </c:strCache>
            </c:strRef>
          </c:tx>
          <c:spPr>
            <a:prstGeom prst="rect">
              <a:avLst/>
            </a:prstGeom>
            <a:solidFill>
              <a:schemeClr val="accent5"/>
            </a:solidFill>
            <a:ln>
              <a:noFill/>
            </a:ln>
          </c:spPr>
          <c:invertIfNegative val="0"/>
          <c:cat>
            <c:multiLvlStrRef>
              <c:f>QualityReview!$A$2:$B$13</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QualityReview!$D$2:$D$13</c:f>
              <c:numCache>
                <c:formatCode>General</c:formatCode>
                <c:ptCount val="12"/>
                <c:pt idx="0">
                  <c:v>25.581395348837212</c:v>
                </c:pt>
                <c:pt idx="1">
                  <c:v>4.6511627906976747</c:v>
                </c:pt>
                <c:pt idx="2">
                  <c:v>16.279069767441861</c:v>
                </c:pt>
                <c:pt idx="3">
                  <c:v>16.279069767441861</c:v>
                </c:pt>
                <c:pt idx="4">
                  <c:v>25.581395348837212</c:v>
                </c:pt>
                <c:pt idx="5">
                  <c:v>32.558139534883722</c:v>
                </c:pt>
                <c:pt idx="6">
                  <c:v>39.534883720930232</c:v>
                </c:pt>
                <c:pt idx="7">
                  <c:v>25.581395348837212</c:v>
                </c:pt>
                <c:pt idx="8">
                  <c:v>20.930232558139537</c:v>
                </c:pt>
                <c:pt idx="9">
                  <c:v>20.930232558139537</c:v>
                </c:pt>
                <c:pt idx="10">
                  <c:v>30.232558139534881</c:v>
                </c:pt>
                <c:pt idx="11">
                  <c:v>30.232558139534881</c:v>
                </c:pt>
              </c:numCache>
            </c:numRef>
          </c:val>
          <c:extLst>
            <c:ext xmlns:c16="http://schemas.microsoft.com/office/drawing/2014/chart" uri="{C3380CC4-5D6E-409C-BE32-E72D297353CC}">
              <c16:uniqueId val="{00000001-7EF7-7042-AE08-F93448A05520}"/>
            </c:ext>
          </c:extLst>
        </c:ser>
        <c:ser>
          <c:idx val="2"/>
          <c:order val="2"/>
          <c:tx>
            <c:strRef>
              <c:f>QualityReview!$E$1</c:f>
              <c:strCache>
                <c:ptCount val="1"/>
                <c:pt idx="0">
                  <c:v>incorrect</c:v>
                </c:pt>
              </c:strCache>
            </c:strRef>
          </c:tx>
          <c:spPr>
            <a:prstGeom prst="rect">
              <a:avLst/>
            </a:prstGeom>
            <a:solidFill>
              <a:schemeClr val="accent4"/>
            </a:solidFill>
            <a:ln>
              <a:noFill/>
              <a:miter/>
            </a:ln>
          </c:spPr>
          <c:invertIfNegative val="0"/>
          <c:cat>
            <c:multiLvlStrRef>
              <c:f>QualityReview!$A$2:$B$13</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QualityReview!$E$2:$E$13</c:f>
              <c:numCache>
                <c:formatCode>General</c:formatCode>
                <c:ptCount val="12"/>
                <c:pt idx="0">
                  <c:v>6.9767441860465116</c:v>
                </c:pt>
                <c:pt idx="1">
                  <c:v>9.3023255813953494</c:v>
                </c:pt>
                <c:pt idx="2">
                  <c:v>13.953488372093023</c:v>
                </c:pt>
                <c:pt idx="3">
                  <c:v>9.3023255813953494</c:v>
                </c:pt>
                <c:pt idx="4">
                  <c:v>6.9767441860465116</c:v>
                </c:pt>
                <c:pt idx="5">
                  <c:v>20.930232558139537</c:v>
                </c:pt>
                <c:pt idx="6">
                  <c:v>25.581395348837212</c:v>
                </c:pt>
                <c:pt idx="7">
                  <c:v>9.3023255813953494</c:v>
                </c:pt>
                <c:pt idx="8">
                  <c:v>4.6511627906976747</c:v>
                </c:pt>
                <c:pt idx="9">
                  <c:v>6.9767441860465116</c:v>
                </c:pt>
                <c:pt idx="10">
                  <c:v>13.953488372093023</c:v>
                </c:pt>
                <c:pt idx="11">
                  <c:v>27.906976744186046</c:v>
                </c:pt>
              </c:numCache>
            </c:numRef>
          </c:val>
          <c:extLst>
            <c:ext xmlns:c16="http://schemas.microsoft.com/office/drawing/2014/chart" uri="{C3380CC4-5D6E-409C-BE32-E72D297353CC}">
              <c16:uniqueId val="{00000002-7EF7-7042-AE08-F93448A05520}"/>
            </c:ext>
          </c:extLst>
        </c:ser>
        <c:ser>
          <c:idx val="3"/>
          <c:order val="3"/>
          <c:tx>
            <c:strRef>
              <c:f>QualityReview!$F$1</c:f>
              <c:strCache>
                <c:ptCount val="1"/>
                <c:pt idx="0">
                  <c:v>inconcise</c:v>
                </c:pt>
              </c:strCache>
            </c:strRef>
          </c:tx>
          <c:spPr>
            <a:prstGeom prst="rect">
              <a:avLst/>
            </a:prstGeom>
            <a:solidFill>
              <a:schemeClr val="accent6">
                <a:lumMod val="60000"/>
              </a:schemeClr>
            </a:solidFill>
            <a:ln>
              <a:noFill/>
            </a:ln>
          </c:spPr>
          <c:invertIfNegative val="0"/>
          <c:cat>
            <c:multiLvlStrRef>
              <c:f>QualityReview!$A$2:$B$13</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QualityReview!$F$2:$F$13</c:f>
              <c:numCache>
                <c:formatCode>General</c:formatCode>
                <c:ptCount val="12"/>
                <c:pt idx="0">
                  <c:v>53.488372093023251</c:v>
                </c:pt>
                <c:pt idx="1">
                  <c:v>51.162790697674424</c:v>
                </c:pt>
                <c:pt idx="2">
                  <c:v>34.883720930232556</c:v>
                </c:pt>
                <c:pt idx="3">
                  <c:v>39.534883720930232</c:v>
                </c:pt>
                <c:pt idx="4">
                  <c:v>13.953488372093023</c:v>
                </c:pt>
                <c:pt idx="5">
                  <c:v>25.581395348837212</c:v>
                </c:pt>
                <c:pt idx="6">
                  <c:v>6.9767441860465116</c:v>
                </c:pt>
                <c:pt idx="7">
                  <c:v>11.627906976744185</c:v>
                </c:pt>
                <c:pt idx="8">
                  <c:v>23.255813953488371</c:v>
                </c:pt>
                <c:pt idx="9">
                  <c:v>11.627906976744185</c:v>
                </c:pt>
                <c:pt idx="10">
                  <c:v>6.9767441860465116</c:v>
                </c:pt>
                <c:pt idx="11">
                  <c:v>9.3023255813953494</c:v>
                </c:pt>
              </c:numCache>
            </c:numRef>
          </c:val>
          <c:extLst>
            <c:ext xmlns:c16="http://schemas.microsoft.com/office/drawing/2014/chart" uri="{C3380CC4-5D6E-409C-BE32-E72D297353CC}">
              <c16:uniqueId val="{00000003-7EF7-7042-AE08-F93448A05520}"/>
            </c:ext>
          </c:extLst>
        </c:ser>
        <c:ser>
          <c:idx val="4"/>
          <c:order val="4"/>
          <c:tx>
            <c:strRef>
              <c:f>QualityReview!$G$1</c:f>
              <c:strCache>
                <c:ptCount val="1"/>
                <c:pt idx="0">
                  <c:v>none</c:v>
                </c:pt>
              </c:strCache>
            </c:strRef>
          </c:tx>
          <c:spPr>
            <a:prstGeom prst="rect">
              <a:avLst/>
            </a:prstGeom>
            <a:solidFill>
              <a:schemeClr val="accent5">
                <a:lumMod val="60000"/>
              </a:schemeClr>
            </a:solidFill>
            <a:ln>
              <a:noFill/>
            </a:ln>
          </c:spPr>
          <c:invertIfNegative val="0"/>
          <c:cat>
            <c:multiLvlStrRef>
              <c:f>QualityReview!$A$2:$B$13</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QualityReview!$G$2:$G$13</c:f>
              <c:numCache>
                <c:formatCode>General</c:formatCode>
                <c:ptCount val="12"/>
                <c:pt idx="0">
                  <c:v>6.9767441860465116</c:v>
                </c:pt>
                <c:pt idx="1">
                  <c:v>16.279069767441861</c:v>
                </c:pt>
                <c:pt idx="2">
                  <c:v>25.581395348837212</c:v>
                </c:pt>
                <c:pt idx="3">
                  <c:v>25.581395348837212</c:v>
                </c:pt>
                <c:pt idx="4">
                  <c:v>13.953488372093023</c:v>
                </c:pt>
                <c:pt idx="5">
                  <c:v>16.279069767441861</c:v>
                </c:pt>
                <c:pt idx="6">
                  <c:v>27.906976744186046</c:v>
                </c:pt>
                <c:pt idx="7">
                  <c:v>39.534883720930232</c:v>
                </c:pt>
                <c:pt idx="8">
                  <c:v>30.232558139534881</c:v>
                </c:pt>
                <c:pt idx="9">
                  <c:v>41.860465116279073</c:v>
                </c:pt>
                <c:pt idx="10">
                  <c:v>27.906976744186046</c:v>
                </c:pt>
                <c:pt idx="11">
                  <c:v>25.581395348837212</c:v>
                </c:pt>
              </c:numCache>
            </c:numRef>
          </c:val>
          <c:extLst>
            <c:ext xmlns:c16="http://schemas.microsoft.com/office/drawing/2014/chart" uri="{C3380CC4-5D6E-409C-BE32-E72D297353CC}">
              <c16:uniqueId val="{00000004-7EF7-7042-AE08-F93448A05520}"/>
            </c:ext>
          </c:extLst>
        </c:ser>
        <c:dLbls>
          <c:showLegendKey val="0"/>
          <c:showVal val="0"/>
          <c:showCatName val="0"/>
          <c:showSerName val="0"/>
          <c:showPercent val="0"/>
          <c:showBubbleSize val="0"/>
        </c:dLbls>
        <c:gapWidth val="219"/>
        <c:overlap val="-27"/>
        <c:axId val="852054160"/>
        <c:axId val="852058424"/>
      </c:barChart>
      <c:catAx>
        <c:axId val="852054160"/>
        <c:scaling>
          <c:orientation val="minMax"/>
        </c:scaling>
        <c:delete val="0"/>
        <c:axPos val="b"/>
        <c:numFmt formatCode="General" sourceLinked="1"/>
        <c:majorTickMark val="none"/>
        <c:minorTickMark val="none"/>
        <c:tickLblPos val="nextTo"/>
        <c:spPr>
          <a:prstGeom prst="rect">
            <a:avLst/>
          </a:prstGeom>
          <a:noFill/>
          <a:ln w="9525" cap="flat" cmpd="sng" algn="ctr">
            <a:solidFill>
              <a:schemeClr val="tx1">
                <a:lumMod val="15000"/>
                <a:lumOff val="85000"/>
              </a:schemeClr>
            </a:solidFill>
            <a:round/>
          </a:ln>
        </c:spPr>
        <c:txPr>
          <a:bodyPr rot="-60000000" spcFirstLastPara="1" vertOverflow="ellipsis" vert="horz" wrap="square" anchor="ctr" anchorCtr="1"/>
          <a:lstStyle/>
          <a:p>
            <a:pPr>
              <a:defRPr lang="en-US" sz="900" b="0" i="0" u="none" strike="noStrike">
                <a:solidFill>
                  <a:sysClr val="windowText" lastClr="000000">
                    <a:lumMod val="65000"/>
                    <a:lumOff val="35000"/>
                  </a:sysClr>
                </a:solidFill>
                <a:latin typeface="Calibri"/>
                <a:ea typeface="Calibri"/>
                <a:cs typeface="Calibri"/>
              </a:defRPr>
            </a:pPr>
            <a:endParaRPr lang="en-DE"/>
          </a:p>
        </c:txPr>
        <c:crossAx val="852058424"/>
        <c:crosses val="autoZero"/>
        <c:auto val="1"/>
        <c:lblAlgn val="ctr"/>
        <c:lblOffset val="100"/>
        <c:noMultiLvlLbl val="0"/>
      </c:catAx>
      <c:valAx>
        <c:axId val="852058424"/>
        <c:scaling>
          <c:orientation val="minMax"/>
        </c:scaling>
        <c:delete val="0"/>
        <c:axPos val="l"/>
        <c:majorGridlines>
          <c:spPr>
            <a:prstGeom prst="rect">
              <a:avLst/>
            </a:prstGeom>
            <a:ln w="9525" cap="flat" cmpd="sng" algn="ctr">
              <a:solidFill>
                <a:schemeClr val="tx1">
                  <a:lumMod val="15000"/>
                  <a:lumOff val="85000"/>
                </a:schemeClr>
              </a:solidFill>
              <a:round/>
            </a:ln>
          </c:spPr>
        </c:majorGridlines>
        <c:title>
          <c:tx>
            <c:rich>
              <a:bodyPr rot="-5400000" spcFirstLastPara="1" vertOverflow="ellipsis" vert="horz" wrap="square" anchor="ctr" anchorCtr="1"/>
              <a:lstStyle/>
              <a:p>
                <a:pPr marL="0" marR="0" lvl="0" indent="0" algn="ctr" defTabSz="914400">
                  <a:lnSpc>
                    <a:spcPct val="100000"/>
                  </a:lnSpc>
                  <a:spcBef>
                    <a:spcPts val="0"/>
                  </a:spcBef>
                  <a:spcAft>
                    <a:spcPts val="0"/>
                  </a:spcAft>
                  <a:buClrTx/>
                  <a:buSzTx/>
                  <a:buFontTx/>
                  <a:defRPr/>
                </a:pPr>
                <a:r>
                  <a:rPr lang="en-US" sz="1100" b="1" i="0" u="none" strike="noStrike">
                    <a:solidFill>
                      <a:sysClr val="windowText" lastClr="000000">
                        <a:lumMod val="65000"/>
                        <a:lumOff val="35000"/>
                      </a:sysClr>
                    </a:solidFill>
                    <a:latin typeface="Calibri"/>
                    <a:ea typeface="Calibri"/>
                    <a:cs typeface="Calibri"/>
                  </a:rPr>
                  <a:t>% Review per Requirement</a:t>
                </a:r>
                <a:endParaRPr lang="en-US"/>
              </a:p>
            </c:rich>
          </c:tx>
          <c:overlay val="0"/>
          <c:spPr>
            <a:prstGeom prst="rect">
              <a:avLst/>
            </a:prstGeom>
            <a:noFill/>
            <a:ln>
              <a:noFill/>
            </a:ln>
          </c:spPr>
        </c:title>
        <c:numFmt formatCode="General" sourceLinked="1"/>
        <c:majorTickMark val="none"/>
        <c:minorTickMark val="none"/>
        <c:tickLblPos val="nextTo"/>
        <c:spPr>
          <a:prstGeom prst="rect">
            <a:avLst/>
          </a:prstGeom>
          <a:noFill/>
          <a:ln>
            <a:noFill/>
          </a:ln>
        </c:spPr>
        <c:txPr>
          <a:bodyPr rot="-6000000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crossAx val="852054160"/>
        <c:crosses val="autoZero"/>
        <c:crossBetween val="between"/>
      </c:valAx>
      <c:spPr>
        <a:prstGeom prst="rect">
          <a:avLst/>
        </a:prstGeom>
        <a:noFill/>
        <a:ln>
          <a:noFill/>
        </a:ln>
      </c:spPr>
    </c:plotArea>
    <c:legend>
      <c:legendPos val="b"/>
      <c:legendEntry>
        <c:idx val="3"/>
        <c:txPr>
          <a:bodyPr rot="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legendEntry>
      <c:overlay val="0"/>
      <c:spPr>
        <a:prstGeom prst="rect">
          <a:avLst/>
        </a:prstGeom>
        <a:noFill/>
        <a:ln>
          <a:noFill/>
        </a:ln>
      </c:spPr>
      <c:txPr>
        <a:bodyPr rot="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legend>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 l="0" r="0" t="0" header="0" footer="0"/>
    <c:pageSetup paperSize="3" orientation="landscape" horizontalDpi="1200" verticalDpi="1200"/>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QualityReview!$C$39</c:f>
              <c:strCache>
                <c:ptCount val="1"/>
                <c:pt idx="0">
                  <c:v>vague</c:v>
                </c:pt>
              </c:strCache>
            </c:strRef>
          </c:tx>
          <c:spPr>
            <a:prstGeom prst="rect">
              <a:avLst/>
            </a:prstGeom>
            <a:solidFill>
              <a:schemeClr val="accent6"/>
            </a:solidFill>
            <a:ln>
              <a:noFill/>
            </a:ln>
          </c:spPr>
          <c:invertIfNegative val="0"/>
          <c:cat>
            <c:multiLvlStrRef>
              <c:f>QualityReview!$A$40:$B$51</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QualityReview!$C$40:$C$51</c:f>
              <c:numCache>
                <c:formatCode>General</c:formatCode>
                <c:ptCount val="12"/>
                <c:pt idx="0">
                  <c:v>41.860465116279073</c:v>
                </c:pt>
                <c:pt idx="1">
                  <c:v>41.860465116279073</c:v>
                </c:pt>
                <c:pt idx="2">
                  <c:v>41.860465116279073</c:v>
                </c:pt>
                <c:pt idx="3">
                  <c:v>79.069767441860463</c:v>
                </c:pt>
                <c:pt idx="4">
                  <c:v>62.790697674418603</c:v>
                </c:pt>
                <c:pt idx="5">
                  <c:v>39.534883720930232</c:v>
                </c:pt>
                <c:pt idx="6">
                  <c:v>25.581395348837212</c:v>
                </c:pt>
                <c:pt idx="7">
                  <c:v>65.116279069767444</c:v>
                </c:pt>
                <c:pt idx="8">
                  <c:v>37.209302325581397</c:v>
                </c:pt>
                <c:pt idx="9">
                  <c:v>72.093023255813961</c:v>
                </c:pt>
                <c:pt idx="10">
                  <c:v>34.883720930232556</c:v>
                </c:pt>
                <c:pt idx="11">
                  <c:v>72.093023255813961</c:v>
                </c:pt>
              </c:numCache>
            </c:numRef>
          </c:val>
          <c:extLst>
            <c:ext xmlns:c16="http://schemas.microsoft.com/office/drawing/2014/chart" uri="{C3380CC4-5D6E-409C-BE32-E72D297353CC}">
              <c16:uniqueId val="{00000000-5664-6B46-82C2-89BBB08E1054}"/>
            </c:ext>
          </c:extLst>
        </c:ser>
        <c:ser>
          <c:idx val="1"/>
          <c:order val="1"/>
          <c:tx>
            <c:strRef>
              <c:f>QualityReview!$D$39</c:f>
              <c:strCache>
                <c:ptCount val="1"/>
                <c:pt idx="0">
                  <c:v>incomplete</c:v>
                </c:pt>
              </c:strCache>
            </c:strRef>
          </c:tx>
          <c:spPr>
            <a:prstGeom prst="rect">
              <a:avLst/>
            </a:prstGeom>
            <a:solidFill>
              <a:schemeClr val="accent5"/>
            </a:solidFill>
            <a:ln>
              <a:noFill/>
            </a:ln>
          </c:spPr>
          <c:invertIfNegative val="0"/>
          <c:cat>
            <c:multiLvlStrRef>
              <c:f>QualityReview!$A$40:$B$51</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QualityReview!$D$40:$D$51</c:f>
              <c:numCache>
                <c:formatCode>General</c:formatCode>
                <c:ptCount val="12"/>
                <c:pt idx="0">
                  <c:v>25.581395348837212</c:v>
                </c:pt>
                <c:pt idx="1">
                  <c:v>95.348837209302332</c:v>
                </c:pt>
                <c:pt idx="2">
                  <c:v>16.279069767441861</c:v>
                </c:pt>
                <c:pt idx="3">
                  <c:v>83.720930232558146</c:v>
                </c:pt>
                <c:pt idx="4">
                  <c:v>25.581395348837212</c:v>
                </c:pt>
                <c:pt idx="5">
                  <c:v>67.441860465116278</c:v>
                </c:pt>
                <c:pt idx="6">
                  <c:v>39.534883720930232</c:v>
                </c:pt>
                <c:pt idx="7">
                  <c:v>74.418604651162781</c:v>
                </c:pt>
                <c:pt idx="8">
                  <c:v>20.930232558139537</c:v>
                </c:pt>
                <c:pt idx="9">
                  <c:v>79.069767441860463</c:v>
                </c:pt>
                <c:pt idx="10">
                  <c:v>69.767441860465112</c:v>
                </c:pt>
                <c:pt idx="11">
                  <c:v>69.767441860465112</c:v>
                </c:pt>
              </c:numCache>
            </c:numRef>
          </c:val>
          <c:extLst>
            <c:ext xmlns:c16="http://schemas.microsoft.com/office/drawing/2014/chart" uri="{C3380CC4-5D6E-409C-BE32-E72D297353CC}">
              <c16:uniqueId val="{00000001-5664-6B46-82C2-89BBB08E1054}"/>
            </c:ext>
          </c:extLst>
        </c:ser>
        <c:ser>
          <c:idx val="2"/>
          <c:order val="2"/>
          <c:tx>
            <c:strRef>
              <c:f>QualityReview!$E$39</c:f>
              <c:strCache>
                <c:ptCount val="1"/>
                <c:pt idx="0">
                  <c:v>incorrect</c:v>
                </c:pt>
              </c:strCache>
            </c:strRef>
          </c:tx>
          <c:spPr>
            <a:prstGeom prst="rect">
              <a:avLst/>
            </a:prstGeom>
            <a:solidFill>
              <a:schemeClr val="accent4"/>
            </a:solidFill>
            <a:ln>
              <a:noFill/>
            </a:ln>
          </c:spPr>
          <c:invertIfNegative val="0"/>
          <c:cat>
            <c:multiLvlStrRef>
              <c:f>QualityReview!$A$40:$B$51</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QualityReview!$E$40:$E$51</c:f>
              <c:numCache>
                <c:formatCode>General</c:formatCode>
                <c:ptCount val="12"/>
                <c:pt idx="0">
                  <c:v>93.023255813953483</c:v>
                </c:pt>
                <c:pt idx="1">
                  <c:v>90.697674418604649</c:v>
                </c:pt>
                <c:pt idx="2">
                  <c:v>86.04651162790698</c:v>
                </c:pt>
                <c:pt idx="3">
                  <c:v>90.697674418604649</c:v>
                </c:pt>
                <c:pt idx="4">
                  <c:v>93.023255813953483</c:v>
                </c:pt>
                <c:pt idx="5">
                  <c:v>79.069767441860463</c:v>
                </c:pt>
                <c:pt idx="6">
                  <c:v>74.418604651162781</c:v>
                </c:pt>
                <c:pt idx="7">
                  <c:v>90.697674418604649</c:v>
                </c:pt>
                <c:pt idx="8">
                  <c:v>95.348837209302332</c:v>
                </c:pt>
                <c:pt idx="9">
                  <c:v>93.023255813953483</c:v>
                </c:pt>
                <c:pt idx="10">
                  <c:v>86.04651162790698</c:v>
                </c:pt>
                <c:pt idx="11">
                  <c:v>72.093023255813961</c:v>
                </c:pt>
              </c:numCache>
            </c:numRef>
          </c:val>
          <c:extLst>
            <c:ext xmlns:c16="http://schemas.microsoft.com/office/drawing/2014/chart" uri="{C3380CC4-5D6E-409C-BE32-E72D297353CC}">
              <c16:uniqueId val="{00000002-5664-6B46-82C2-89BBB08E1054}"/>
            </c:ext>
          </c:extLst>
        </c:ser>
        <c:ser>
          <c:idx val="3"/>
          <c:order val="3"/>
          <c:tx>
            <c:strRef>
              <c:f>QualityReview!$F$39</c:f>
              <c:strCache>
                <c:ptCount val="1"/>
                <c:pt idx="0">
                  <c:v>inconcise</c:v>
                </c:pt>
              </c:strCache>
            </c:strRef>
          </c:tx>
          <c:spPr>
            <a:prstGeom prst="rect">
              <a:avLst/>
            </a:prstGeom>
            <a:solidFill>
              <a:schemeClr val="accent6">
                <a:lumMod val="60000"/>
              </a:schemeClr>
            </a:solidFill>
            <a:ln>
              <a:noFill/>
            </a:ln>
          </c:spPr>
          <c:invertIfNegative val="0"/>
          <c:cat>
            <c:multiLvlStrRef>
              <c:f>QualityReview!$A$40:$B$51</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QualityReview!$F$40:$F$51</c:f>
              <c:numCache>
                <c:formatCode>General</c:formatCode>
                <c:ptCount val="12"/>
                <c:pt idx="0">
                  <c:v>46.511627906976749</c:v>
                </c:pt>
                <c:pt idx="1">
                  <c:v>48.837209302325576</c:v>
                </c:pt>
                <c:pt idx="2">
                  <c:v>65.116279069767444</c:v>
                </c:pt>
                <c:pt idx="3">
                  <c:v>39.534883720930232</c:v>
                </c:pt>
                <c:pt idx="4">
                  <c:v>13.953488372093023</c:v>
                </c:pt>
                <c:pt idx="5">
                  <c:v>74.418604651162781</c:v>
                </c:pt>
                <c:pt idx="6">
                  <c:v>93.023255813953483</c:v>
                </c:pt>
                <c:pt idx="7">
                  <c:v>88.372093023255815</c:v>
                </c:pt>
                <c:pt idx="8">
                  <c:v>23.255813953488371</c:v>
                </c:pt>
                <c:pt idx="9">
                  <c:v>88.372093023255815</c:v>
                </c:pt>
                <c:pt idx="10">
                  <c:v>93.023255813953483</c:v>
                </c:pt>
                <c:pt idx="11">
                  <c:v>90.697674418604649</c:v>
                </c:pt>
              </c:numCache>
            </c:numRef>
          </c:val>
          <c:extLst>
            <c:ext xmlns:c16="http://schemas.microsoft.com/office/drawing/2014/chart" uri="{C3380CC4-5D6E-409C-BE32-E72D297353CC}">
              <c16:uniqueId val="{00000003-5664-6B46-82C2-89BBB08E1054}"/>
            </c:ext>
          </c:extLst>
        </c:ser>
        <c:ser>
          <c:idx val="4"/>
          <c:order val="4"/>
          <c:tx>
            <c:strRef>
              <c:f>QualityReview!$G$39</c:f>
              <c:strCache>
                <c:ptCount val="1"/>
                <c:pt idx="0">
                  <c:v>none</c:v>
                </c:pt>
              </c:strCache>
            </c:strRef>
          </c:tx>
          <c:spPr>
            <a:prstGeom prst="rect">
              <a:avLst/>
            </a:prstGeom>
            <a:solidFill>
              <a:schemeClr val="accent5">
                <a:lumMod val="60000"/>
              </a:schemeClr>
            </a:solidFill>
            <a:ln>
              <a:noFill/>
            </a:ln>
          </c:spPr>
          <c:invertIfNegative val="0"/>
          <c:cat>
            <c:multiLvlStrRef>
              <c:f>QualityReview!$A$40:$B$51</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QualityReview!$G$40:$G$51</c:f>
              <c:numCache>
                <c:formatCode>General</c:formatCode>
                <c:ptCount val="12"/>
                <c:pt idx="0">
                  <c:v>93.023255813953483</c:v>
                </c:pt>
                <c:pt idx="1">
                  <c:v>83.720930232558146</c:v>
                </c:pt>
                <c:pt idx="2">
                  <c:v>74.418604651162781</c:v>
                </c:pt>
                <c:pt idx="3">
                  <c:v>74.418604651162781</c:v>
                </c:pt>
                <c:pt idx="4">
                  <c:v>86.04651162790698</c:v>
                </c:pt>
                <c:pt idx="5">
                  <c:v>83.720930232558146</c:v>
                </c:pt>
                <c:pt idx="6">
                  <c:v>72.093023255813961</c:v>
                </c:pt>
                <c:pt idx="7">
                  <c:v>39.534883720930232</c:v>
                </c:pt>
                <c:pt idx="8">
                  <c:v>69.767441860465112</c:v>
                </c:pt>
                <c:pt idx="9">
                  <c:v>41.860465116279073</c:v>
                </c:pt>
                <c:pt idx="10">
                  <c:v>27.906976744186046</c:v>
                </c:pt>
                <c:pt idx="11">
                  <c:v>74.418604651162781</c:v>
                </c:pt>
              </c:numCache>
            </c:numRef>
          </c:val>
          <c:extLst>
            <c:ext xmlns:c16="http://schemas.microsoft.com/office/drawing/2014/chart" uri="{C3380CC4-5D6E-409C-BE32-E72D297353CC}">
              <c16:uniqueId val="{00000004-5664-6B46-82C2-89BBB08E1054}"/>
            </c:ext>
          </c:extLst>
        </c:ser>
        <c:dLbls>
          <c:showLegendKey val="0"/>
          <c:showVal val="0"/>
          <c:showCatName val="0"/>
          <c:showSerName val="0"/>
          <c:showPercent val="0"/>
          <c:showBubbleSize val="0"/>
        </c:dLbls>
        <c:gapWidth val="219"/>
        <c:overlap val="-27"/>
        <c:axId val="778566511"/>
        <c:axId val="778574191"/>
      </c:barChart>
      <c:catAx>
        <c:axId val="778566511"/>
        <c:scaling>
          <c:orientation val="minMax"/>
        </c:scaling>
        <c:delete val="0"/>
        <c:axPos val="b"/>
        <c:numFmt formatCode="General" sourceLinked="1"/>
        <c:majorTickMark val="none"/>
        <c:minorTickMark val="none"/>
        <c:tickLblPos val="nextTo"/>
        <c:spPr>
          <a:prstGeom prst="rect">
            <a:avLst/>
          </a:prstGeom>
          <a:noFill/>
          <a:ln w="9525" cap="flat" cmpd="sng" algn="ctr">
            <a:solidFill>
              <a:schemeClr val="tx1">
                <a:lumMod val="15000"/>
                <a:lumOff val="85000"/>
              </a:schemeClr>
            </a:solidFill>
            <a:round/>
          </a:ln>
        </c:spPr>
        <c:txPr>
          <a:bodyPr rot="-60000000" spcFirstLastPara="1" vertOverflow="ellipsis" vert="horz" wrap="square" anchor="ctr" anchorCtr="1"/>
          <a:lstStyle/>
          <a:p>
            <a:pPr algn="ctr">
              <a:defRPr lang="en-US" sz="900" b="0" i="0" u="none" strike="noStrike">
                <a:solidFill>
                  <a:sysClr val="windowText" lastClr="000000">
                    <a:lumMod val="65000"/>
                    <a:lumOff val="35000"/>
                  </a:sysClr>
                </a:solidFill>
                <a:latin typeface="Calibri"/>
                <a:ea typeface="Calibri"/>
                <a:cs typeface="Calibri"/>
              </a:defRPr>
            </a:pPr>
            <a:endParaRPr lang="en-DE"/>
          </a:p>
        </c:txPr>
        <c:crossAx val="778574191"/>
        <c:crosses val="autoZero"/>
        <c:auto val="1"/>
        <c:lblAlgn val="ctr"/>
        <c:lblOffset val="100"/>
        <c:noMultiLvlLbl val="0"/>
      </c:catAx>
      <c:valAx>
        <c:axId val="778574191"/>
        <c:scaling>
          <c:orientation val="minMax"/>
          <c:max val="100"/>
        </c:scaling>
        <c:delete val="0"/>
        <c:axPos val="l"/>
        <c:majorGridlines>
          <c:spPr>
            <a:prstGeom prst="rect">
              <a:avLst/>
            </a:prstGeom>
            <a:ln w="9525" cap="flat" cmpd="sng" algn="ctr">
              <a:solidFill>
                <a:schemeClr val="tx1">
                  <a:lumMod val="15000"/>
                  <a:lumOff val="85000"/>
                </a:schemeClr>
              </a:solidFill>
              <a:round/>
            </a:ln>
          </c:spPr>
        </c:majorGridlines>
        <c:title>
          <c:tx>
            <c:rich>
              <a:bodyPr rot="-5400000" spcFirstLastPara="1" vertOverflow="ellipsis" vert="horz" wrap="square" anchor="ctr" anchorCtr="1"/>
              <a:lstStyle/>
              <a:p>
                <a:pPr marL="0" marR="0" lvl="0" indent="0" algn="ctr" defTabSz="914400">
                  <a:lnSpc>
                    <a:spcPct val="100000"/>
                  </a:lnSpc>
                  <a:spcBef>
                    <a:spcPts val="0"/>
                  </a:spcBef>
                  <a:spcAft>
                    <a:spcPts val="0"/>
                  </a:spcAft>
                  <a:buClrTx/>
                  <a:buSzTx/>
                  <a:buFontTx/>
                  <a:defRPr/>
                </a:pPr>
                <a:r>
                  <a:rPr lang="en-US" sz="1100" b="1" i="0" u="none" strike="noStrike">
                    <a:solidFill>
                      <a:sysClr val="windowText" lastClr="000000">
                        <a:lumMod val="65000"/>
                        <a:lumOff val="35000"/>
                      </a:sysClr>
                    </a:solidFill>
                    <a:latin typeface="Calibri"/>
                    <a:ea typeface="Calibri"/>
                    <a:cs typeface="Calibri"/>
                  </a:rPr>
                  <a:t>% Review Accuracy</a:t>
                </a:r>
                <a:endParaRPr lang="en-US"/>
              </a:p>
            </c:rich>
          </c:tx>
          <c:overlay val="0"/>
          <c:spPr>
            <a:prstGeom prst="rect">
              <a:avLst/>
            </a:prstGeom>
            <a:noFill/>
            <a:ln>
              <a:noFill/>
            </a:ln>
          </c:spPr>
        </c:title>
        <c:numFmt formatCode="General" sourceLinked="1"/>
        <c:majorTickMark val="none"/>
        <c:minorTickMark val="none"/>
        <c:tickLblPos val="nextTo"/>
        <c:spPr>
          <a:prstGeom prst="rect">
            <a:avLst/>
          </a:prstGeom>
          <a:noFill/>
          <a:ln>
            <a:noFill/>
          </a:ln>
        </c:spPr>
        <c:txPr>
          <a:bodyPr rot="-6000000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crossAx val="778566511"/>
        <c:crosses val="autoZero"/>
        <c:crossBetween val="between"/>
      </c:valAx>
      <c:spPr>
        <a:prstGeom prst="rect">
          <a:avLst/>
        </a:prstGeom>
        <a:noFill/>
        <a:ln>
          <a:noFill/>
        </a:ln>
      </c:spPr>
    </c:plotArea>
    <c:legend>
      <c:legendPos val="b"/>
      <c:overlay val="0"/>
      <c:spPr>
        <a:prstGeom prst="rect">
          <a:avLst/>
        </a:prstGeom>
        <a:noFill/>
        <a:ln>
          <a:noFill/>
        </a:ln>
      </c:spPr>
      <c:txPr>
        <a:bodyPr rot="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legend>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78740157499999996" l="0.7" r="0.7" t="0.78740157499999996"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prstGeom prst="rect">
              <a:avLst/>
            </a:prstGeom>
            <a:solidFill>
              <a:schemeClr val="accent6"/>
            </a:solidFill>
            <a:ln>
              <a:noFill/>
            </a:ln>
          </c:spPr>
          <c:invertIfNegative val="0"/>
          <c:dPt>
            <c:idx val="1"/>
            <c:invertIfNegative val="0"/>
            <c:bubble3D val="0"/>
            <c:spPr>
              <a:prstGeom prst="rect">
                <a:avLst/>
              </a:prstGeom>
              <a:solidFill>
                <a:schemeClr val="accent5"/>
              </a:solidFill>
              <a:ln>
                <a:noFill/>
              </a:ln>
            </c:spPr>
            <c:extLst>
              <c:ext xmlns:c16="http://schemas.microsoft.com/office/drawing/2014/chart" uri="{C3380CC4-5D6E-409C-BE32-E72D297353CC}">
                <c16:uniqueId val="{00000001-19BC-FE47-9B2A-512C86DCE4A2}"/>
              </c:ext>
            </c:extLst>
          </c:dPt>
          <c:dPt>
            <c:idx val="2"/>
            <c:invertIfNegative val="0"/>
            <c:bubble3D val="0"/>
            <c:spPr>
              <a:prstGeom prst="rect">
                <a:avLst/>
              </a:prstGeom>
              <a:solidFill>
                <a:schemeClr val="accent4"/>
              </a:solidFill>
              <a:ln>
                <a:noFill/>
              </a:ln>
            </c:spPr>
            <c:extLst>
              <c:ext xmlns:c16="http://schemas.microsoft.com/office/drawing/2014/chart" uri="{C3380CC4-5D6E-409C-BE32-E72D297353CC}">
                <c16:uniqueId val="{00000003-19BC-FE47-9B2A-512C86DCE4A2}"/>
              </c:ext>
            </c:extLst>
          </c:dPt>
          <c:dPt>
            <c:idx val="3"/>
            <c:invertIfNegative val="0"/>
            <c:bubble3D val="0"/>
            <c:spPr>
              <a:prstGeom prst="rect">
                <a:avLst/>
              </a:prstGeom>
              <a:solidFill>
                <a:schemeClr val="accent6">
                  <a:lumMod val="50000"/>
                </a:schemeClr>
              </a:solidFill>
              <a:ln>
                <a:noFill/>
              </a:ln>
            </c:spPr>
            <c:extLst>
              <c:ext xmlns:c16="http://schemas.microsoft.com/office/drawing/2014/chart" uri="{C3380CC4-5D6E-409C-BE32-E72D297353CC}">
                <c16:uniqueId val="{00000005-19BC-FE47-9B2A-512C86DCE4A2}"/>
              </c:ext>
            </c:extLst>
          </c:dPt>
          <c:dPt>
            <c:idx val="4"/>
            <c:invertIfNegative val="0"/>
            <c:bubble3D val="0"/>
            <c:spPr>
              <a:prstGeom prst="rect">
                <a:avLst/>
              </a:prstGeom>
              <a:solidFill>
                <a:schemeClr val="accent5">
                  <a:lumMod val="50000"/>
                </a:schemeClr>
              </a:solidFill>
              <a:ln>
                <a:noFill/>
              </a:ln>
            </c:spPr>
            <c:extLst>
              <c:ext xmlns:c16="http://schemas.microsoft.com/office/drawing/2014/chart" uri="{C3380CC4-5D6E-409C-BE32-E72D297353CC}">
                <c16:uniqueId val="{00000007-19BC-FE47-9B2A-512C86DCE4A2}"/>
              </c:ext>
            </c:extLst>
          </c:dPt>
          <c:dPt>
            <c:idx val="5"/>
            <c:invertIfNegative val="0"/>
            <c:bubble3D val="0"/>
            <c:spPr>
              <a:prstGeom prst="rect">
                <a:avLst/>
              </a:prstGeom>
              <a:solidFill>
                <a:schemeClr val="accent4">
                  <a:lumMod val="50000"/>
                </a:schemeClr>
              </a:solidFill>
              <a:ln>
                <a:noFill/>
              </a:ln>
            </c:spPr>
            <c:extLst>
              <c:ext xmlns:c16="http://schemas.microsoft.com/office/drawing/2014/chart" uri="{C3380CC4-5D6E-409C-BE32-E72D297353CC}">
                <c16:uniqueId val="{00000009-19BC-FE47-9B2A-512C86DCE4A2}"/>
              </c:ext>
            </c:extLst>
          </c:dPt>
          <c:cat>
            <c:strRef>
              <c:f>QualityReview!$C$54:$H$54</c:f>
              <c:strCache>
                <c:ptCount val="6"/>
                <c:pt idx="0">
                  <c:v>vague</c:v>
                </c:pt>
                <c:pt idx="1">
                  <c:v>incomplete</c:v>
                </c:pt>
                <c:pt idx="2">
                  <c:v>incorrect</c:v>
                </c:pt>
                <c:pt idx="3">
                  <c:v>inconcise</c:v>
                </c:pt>
                <c:pt idx="4">
                  <c:v>none</c:v>
                </c:pt>
                <c:pt idx="5">
                  <c:v>overall</c:v>
                </c:pt>
              </c:strCache>
            </c:strRef>
          </c:cat>
          <c:val>
            <c:numRef>
              <c:f>QualityReview!$C$62:$H$62</c:f>
              <c:numCache>
                <c:formatCode>General</c:formatCode>
                <c:ptCount val="6"/>
                <c:pt idx="0">
                  <c:v>0.51162790697674421</c:v>
                </c:pt>
                <c:pt idx="1">
                  <c:v>0.556201550387597</c:v>
                </c:pt>
                <c:pt idx="2">
                  <c:v>0.87015503875968991</c:v>
                </c:pt>
                <c:pt idx="3">
                  <c:v>0.63759689922480622</c:v>
                </c:pt>
                <c:pt idx="4">
                  <c:v>0.68410852713178305</c:v>
                </c:pt>
                <c:pt idx="5">
                  <c:v>0.65193798449612417</c:v>
                </c:pt>
              </c:numCache>
            </c:numRef>
          </c:val>
          <c:extLst>
            <c:ext xmlns:c16="http://schemas.microsoft.com/office/drawing/2014/chart" uri="{C3380CC4-5D6E-409C-BE32-E72D297353CC}">
              <c16:uniqueId val="{0000000A-19BC-FE47-9B2A-512C86DCE4A2}"/>
            </c:ext>
          </c:extLst>
        </c:ser>
        <c:dLbls>
          <c:showLegendKey val="0"/>
          <c:showVal val="0"/>
          <c:showCatName val="0"/>
          <c:showSerName val="0"/>
          <c:showPercent val="0"/>
          <c:showBubbleSize val="0"/>
        </c:dLbls>
        <c:gapWidth val="219"/>
        <c:overlap val="-27"/>
        <c:axId val="1747848672"/>
        <c:axId val="1747849152"/>
      </c:barChart>
      <c:catAx>
        <c:axId val="1747848672"/>
        <c:scaling>
          <c:orientation val="minMax"/>
        </c:scaling>
        <c:delete val="0"/>
        <c:axPos val="b"/>
        <c:numFmt formatCode="General" sourceLinked="1"/>
        <c:majorTickMark val="none"/>
        <c:minorTickMark val="none"/>
        <c:tickLblPos val="nextTo"/>
        <c:spPr>
          <a:prstGeom prst="rect">
            <a:avLst/>
          </a:prstGeom>
          <a:noFill/>
          <a:ln w="9525" cap="flat" cmpd="sng" algn="ctr">
            <a:solidFill>
              <a:schemeClr val="tx1">
                <a:lumMod val="15000"/>
                <a:lumOff val="85000"/>
              </a:schemeClr>
            </a:solidFill>
            <a:round/>
          </a:ln>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n-DE"/>
          </a:p>
        </c:txPr>
        <c:crossAx val="1747849152"/>
        <c:crosses val="autoZero"/>
        <c:auto val="1"/>
        <c:lblAlgn val="ctr"/>
        <c:lblOffset val="100"/>
        <c:noMultiLvlLbl val="0"/>
      </c:catAx>
      <c:valAx>
        <c:axId val="1747849152"/>
        <c:scaling>
          <c:orientation val="minMax"/>
          <c:max val="0.9"/>
        </c:scaling>
        <c:delete val="0"/>
        <c:axPos val="l"/>
        <c:majorGridlines>
          <c:spPr>
            <a:prstGeom prst="rect">
              <a:avLst/>
            </a:prstGeom>
            <a:ln w="9525" cap="flat" cmpd="sng" algn="ctr">
              <a:solidFill>
                <a:schemeClr val="tx1">
                  <a:lumMod val="15000"/>
                  <a:lumOff val="85000"/>
                </a:schemeClr>
              </a:solidFill>
              <a:round/>
            </a:ln>
          </c:spPr>
        </c:majorGridlines>
        <c:title>
          <c:tx>
            <c:rich>
              <a:bodyPr rot="-5400000" spcFirstLastPara="1" vertOverflow="ellipsis" vert="horz" wrap="square" anchor="ctr" anchorCtr="1"/>
              <a:lstStyle/>
              <a:p>
                <a:pPr>
                  <a:defRPr lang="en-US" sz="1100" b="1" i="0" u="none" strike="noStrike">
                    <a:solidFill>
                      <a:sysClr val="windowText" lastClr="000000">
                        <a:lumMod val="65000"/>
                        <a:lumOff val="35000"/>
                      </a:sysClr>
                    </a:solidFill>
                    <a:latin typeface="Calibri"/>
                    <a:ea typeface="Calibri"/>
                    <a:cs typeface="Calibri"/>
                  </a:defRPr>
                </a:pPr>
                <a:r>
                  <a:rPr lang="en-US" sz="1100" b="1" i="0" u="none" strike="noStrike">
                    <a:solidFill>
                      <a:sysClr val="windowText" lastClr="000000">
                        <a:lumMod val="65000"/>
                        <a:lumOff val="35000"/>
                      </a:sysClr>
                    </a:solidFill>
                    <a:latin typeface="Calibri"/>
                    <a:ea typeface="Calibri"/>
                    <a:cs typeface="Calibri"/>
                  </a:rPr>
                  <a:t>Review Accuracy</a:t>
                </a:r>
              </a:p>
            </c:rich>
          </c:tx>
          <c:overlay val="0"/>
          <c:spPr>
            <a:prstGeom prst="rect">
              <a:avLst/>
            </a:prstGeom>
            <a:noFill/>
            <a:ln>
              <a:noFill/>
            </a:ln>
          </c:spPr>
        </c:title>
        <c:numFmt formatCode="General" sourceLinked="1"/>
        <c:majorTickMark val="none"/>
        <c:minorTickMark val="none"/>
        <c:tickLblPos val="nextTo"/>
        <c:spPr>
          <a:prstGeom prst="rect">
            <a:avLst/>
          </a:prstGeom>
          <a:noFill/>
          <a:ln>
            <a:noFill/>
          </a:ln>
        </c:spPr>
        <c:txPr>
          <a:bodyPr rot="-6000000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crossAx val="1747848672"/>
        <c:crosses val="autoZero"/>
        <c:crossBetween val="between"/>
      </c:valAx>
      <c:spPr>
        <a:prstGeom prst="rect">
          <a:avLst/>
        </a:prstGeom>
        <a:noFill/>
        <a:ln>
          <a:noFill/>
        </a:ln>
      </c:spPr>
    </c:plotArea>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78740157499999996" l="0.7" r="0.7" t="0.78740157499999996"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QualityReview!$B$55</c:f>
              <c:strCache>
                <c:ptCount val="1"/>
                <c:pt idx="0">
                  <c:v>Free</c:v>
                </c:pt>
              </c:strCache>
            </c:strRef>
          </c:tx>
          <c:spPr>
            <a:prstGeom prst="rect">
              <a:avLst/>
            </a:prstGeom>
            <a:solidFill>
              <a:schemeClr val="accent1"/>
            </a:solidFill>
            <a:ln>
              <a:noFill/>
            </a:ln>
          </c:spPr>
          <c:invertIfNegative val="0"/>
          <c:cat>
            <c:strRef>
              <c:f>QualityReview!$C$54:$H$54</c:f>
              <c:strCache>
                <c:ptCount val="6"/>
                <c:pt idx="0">
                  <c:v>vague</c:v>
                </c:pt>
                <c:pt idx="1">
                  <c:v>incomplete</c:v>
                </c:pt>
                <c:pt idx="2">
                  <c:v>incorrect</c:v>
                </c:pt>
                <c:pt idx="3">
                  <c:v>inconcise</c:v>
                </c:pt>
                <c:pt idx="4">
                  <c:v>none</c:v>
                </c:pt>
                <c:pt idx="5">
                  <c:v>overall</c:v>
                </c:pt>
              </c:strCache>
            </c:strRef>
          </c:cat>
          <c:val>
            <c:numRef>
              <c:f>QualityReview!$C$55:$H$55</c:f>
              <c:numCache>
                <c:formatCode>General</c:formatCode>
                <c:ptCount val="6"/>
                <c:pt idx="0">
                  <c:v>0.51162790697674421</c:v>
                </c:pt>
                <c:pt idx="1">
                  <c:v>0.55232558139534882</c:v>
                </c:pt>
                <c:pt idx="2">
                  <c:v>0.90116279069767447</c:v>
                </c:pt>
                <c:pt idx="3">
                  <c:v>0.52325581395348841</c:v>
                </c:pt>
                <c:pt idx="4">
                  <c:v>0.81395348837209303</c:v>
                </c:pt>
                <c:pt idx="5">
                  <c:v>0.66046511627906979</c:v>
                </c:pt>
              </c:numCache>
            </c:numRef>
          </c:val>
          <c:extLst>
            <c:ext xmlns:c16="http://schemas.microsoft.com/office/drawing/2014/chart" uri="{C3380CC4-5D6E-409C-BE32-E72D297353CC}">
              <c16:uniqueId val="{00000000-5890-F24C-A7B2-66B5AAC02939}"/>
            </c:ext>
          </c:extLst>
        </c:ser>
        <c:ser>
          <c:idx val="1"/>
          <c:order val="1"/>
          <c:tx>
            <c:strRef>
              <c:f>QualityReview!$B$56</c:f>
              <c:strCache>
                <c:ptCount val="1"/>
                <c:pt idx="0">
                  <c:v>EARS</c:v>
                </c:pt>
              </c:strCache>
            </c:strRef>
          </c:tx>
          <c:spPr>
            <a:prstGeom prst="rect">
              <a:avLst/>
            </a:prstGeom>
            <a:solidFill>
              <a:schemeClr val="accent2"/>
            </a:solidFill>
            <a:ln>
              <a:noFill/>
            </a:ln>
          </c:spPr>
          <c:invertIfNegative val="0"/>
          <c:cat>
            <c:strRef>
              <c:f>QualityReview!$C$54:$H$54</c:f>
              <c:strCache>
                <c:ptCount val="6"/>
                <c:pt idx="0">
                  <c:v>vague</c:v>
                </c:pt>
                <c:pt idx="1">
                  <c:v>incomplete</c:v>
                </c:pt>
                <c:pt idx="2">
                  <c:v>incorrect</c:v>
                </c:pt>
                <c:pt idx="3">
                  <c:v>inconcise</c:v>
                </c:pt>
                <c:pt idx="4">
                  <c:v>none</c:v>
                </c:pt>
                <c:pt idx="5">
                  <c:v>overall</c:v>
                </c:pt>
              </c:strCache>
            </c:strRef>
          </c:cat>
          <c:val>
            <c:numRef>
              <c:f>QualityReview!$C$56:$H$56</c:f>
              <c:numCache>
                <c:formatCode>General</c:formatCode>
                <c:ptCount val="6"/>
                <c:pt idx="0">
                  <c:v>0.48255813953488375</c:v>
                </c:pt>
                <c:pt idx="1">
                  <c:v>0.51744186046511631</c:v>
                </c:pt>
                <c:pt idx="2">
                  <c:v>0.84302325581395354</c:v>
                </c:pt>
                <c:pt idx="3">
                  <c:v>0.67441860465116277</c:v>
                </c:pt>
                <c:pt idx="4">
                  <c:v>0.70348837209302328</c:v>
                </c:pt>
                <c:pt idx="5">
                  <c:v>0.64418604651162792</c:v>
                </c:pt>
              </c:numCache>
            </c:numRef>
          </c:val>
          <c:extLst>
            <c:ext xmlns:c16="http://schemas.microsoft.com/office/drawing/2014/chart" uri="{C3380CC4-5D6E-409C-BE32-E72D297353CC}">
              <c16:uniqueId val="{00000001-5890-F24C-A7B2-66B5AAC02939}"/>
            </c:ext>
          </c:extLst>
        </c:ser>
        <c:ser>
          <c:idx val="2"/>
          <c:order val="2"/>
          <c:tx>
            <c:strRef>
              <c:f>QualityReview!$B$57</c:f>
              <c:strCache>
                <c:ptCount val="1"/>
                <c:pt idx="0">
                  <c:v>MASTER</c:v>
                </c:pt>
              </c:strCache>
            </c:strRef>
          </c:tx>
          <c:spPr>
            <a:prstGeom prst="rect">
              <a:avLst/>
            </a:prstGeom>
            <a:solidFill>
              <a:schemeClr val="accent3"/>
            </a:solidFill>
            <a:ln>
              <a:noFill/>
            </a:ln>
          </c:spPr>
          <c:invertIfNegative val="0"/>
          <c:cat>
            <c:strRef>
              <c:f>QualityReview!$C$54:$H$54</c:f>
              <c:strCache>
                <c:ptCount val="6"/>
                <c:pt idx="0">
                  <c:v>vague</c:v>
                </c:pt>
                <c:pt idx="1">
                  <c:v>incomplete</c:v>
                </c:pt>
                <c:pt idx="2">
                  <c:v>incorrect</c:v>
                </c:pt>
                <c:pt idx="3">
                  <c:v>inconcise</c:v>
                </c:pt>
                <c:pt idx="4">
                  <c:v>none</c:v>
                </c:pt>
                <c:pt idx="5">
                  <c:v>overall</c:v>
                </c:pt>
              </c:strCache>
            </c:strRef>
          </c:cat>
          <c:val>
            <c:numRef>
              <c:f>QualityReview!$C$57:$H$57</c:f>
              <c:numCache>
                <c:formatCode>General</c:formatCode>
                <c:ptCount val="6"/>
                <c:pt idx="0">
                  <c:v>0.54069767441860461</c:v>
                </c:pt>
                <c:pt idx="1">
                  <c:v>0.59883720930232553</c:v>
                </c:pt>
                <c:pt idx="2">
                  <c:v>0.86627906976744184</c:v>
                </c:pt>
                <c:pt idx="3">
                  <c:v>0.73837209302325579</c:v>
                </c:pt>
                <c:pt idx="4">
                  <c:v>0.52325581395348841</c:v>
                </c:pt>
                <c:pt idx="5">
                  <c:v>0.65348837209302313</c:v>
                </c:pt>
              </c:numCache>
            </c:numRef>
          </c:val>
          <c:extLst>
            <c:ext xmlns:c16="http://schemas.microsoft.com/office/drawing/2014/chart" uri="{C3380CC4-5D6E-409C-BE32-E72D297353CC}">
              <c16:uniqueId val="{00000002-5890-F24C-A7B2-66B5AAC02939}"/>
            </c:ext>
          </c:extLst>
        </c:ser>
        <c:dLbls>
          <c:showLegendKey val="0"/>
          <c:showVal val="0"/>
          <c:showCatName val="0"/>
          <c:showSerName val="0"/>
          <c:showPercent val="0"/>
          <c:showBubbleSize val="0"/>
        </c:dLbls>
        <c:gapWidth val="219"/>
        <c:overlap val="-27"/>
        <c:axId val="1747840992"/>
        <c:axId val="1747839552"/>
      </c:barChart>
      <c:catAx>
        <c:axId val="1747840992"/>
        <c:scaling>
          <c:orientation val="minMax"/>
        </c:scaling>
        <c:delete val="0"/>
        <c:axPos val="b"/>
        <c:numFmt formatCode="General" sourceLinked="1"/>
        <c:majorTickMark val="none"/>
        <c:minorTickMark val="none"/>
        <c:tickLblPos val="nextTo"/>
        <c:spPr>
          <a:prstGeom prst="rect">
            <a:avLst/>
          </a:prstGeom>
          <a:noFill/>
          <a:ln w="9525" cap="flat" cmpd="sng" algn="ctr">
            <a:solidFill>
              <a:schemeClr val="tx1">
                <a:lumMod val="15000"/>
                <a:lumOff val="85000"/>
              </a:schemeClr>
            </a:solidFill>
            <a:round/>
          </a:ln>
        </c:spPr>
        <c:txPr>
          <a:bodyPr rot="-60000000" spcFirstLastPara="1" vertOverflow="ellipsis" vert="horz" wrap="square" anchor="ctr" anchorCtr="1"/>
          <a:lstStyle/>
          <a:p>
            <a:pPr>
              <a:defRPr sz="1050" b="0" i="0" u="none" strike="noStrike">
                <a:solidFill>
                  <a:schemeClr val="tx1">
                    <a:lumMod val="65000"/>
                    <a:lumOff val="35000"/>
                  </a:schemeClr>
                </a:solidFill>
                <a:latin typeface="+mn-lt"/>
                <a:ea typeface="+mn-ea"/>
                <a:cs typeface="+mn-cs"/>
              </a:defRPr>
            </a:pPr>
            <a:endParaRPr lang="en-DE"/>
          </a:p>
        </c:txPr>
        <c:crossAx val="1747839552"/>
        <c:crosses val="autoZero"/>
        <c:auto val="1"/>
        <c:lblAlgn val="ctr"/>
        <c:lblOffset val="100"/>
        <c:noMultiLvlLbl val="0"/>
      </c:catAx>
      <c:valAx>
        <c:axId val="1747839552"/>
        <c:scaling>
          <c:orientation val="minMax"/>
          <c:max val="0.9"/>
        </c:scaling>
        <c:delete val="0"/>
        <c:axPos val="l"/>
        <c:majorGridlines>
          <c:spPr>
            <a:prstGeom prst="rect">
              <a:avLst/>
            </a:prstGeom>
            <a:ln w="9525" cap="flat" cmpd="sng" algn="ctr">
              <a:solidFill>
                <a:schemeClr val="tx1">
                  <a:lumMod val="15000"/>
                  <a:lumOff val="85000"/>
                </a:schemeClr>
              </a:solidFill>
              <a:round/>
            </a:ln>
          </c:spPr>
        </c:majorGridlines>
        <c:title>
          <c:tx>
            <c:rich>
              <a:bodyPr rot="-5400000" spcFirstLastPara="1" vertOverflow="ellipsis" vert="horz" wrap="square" anchor="ctr" anchorCtr="1"/>
              <a:lstStyle/>
              <a:p>
                <a:pPr algn="ctr">
                  <a:defRPr lang="en-US" sz="1100" b="1" i="0" u="none" strike="noStrike">
                    <a:solidFill>
                      <a:sysClr val="windowText" lastClr="000000">
                        <a:lumMod val="65000"/>
                        <a:lumOff val="35000"/>
                      </a:sysClr>
                    </a:solidFill>
                    <a:latin typeface="Calibri"/>
                    <a:ea typeface="Calibri"/>
                    <a:cs typeface="Calibri"/>
                  </a:defRPr>
                </a:pPr>
                <a:r>
                  <a:rPr lang="en-US" sz="1100" b="1" i="0" u="none" strike="noStrike">
                    <a:solidFill>
                      <a:sysClr val="windowText" lastClr="000000">
                        <a:lumMod val="65000"/>
                        <a:lumOff val="35000"/>
                      </a:sysClr>
                    </a:solidFill>
                    <a:latin typeface="Calibri"/>
                    <a:ea typeface="Calibri"/>
                    <a:cs typeface="Calibri"/>
                  </a:rPr>
                  <a:t>Review Accuracy</a:t>
                </a:r>
                <a:endParaRPr lang="en-US"/>
              </a:p>
            </c:rich>
          </c:tx>
          <c:overlay val="0"/>
          <c:spPr>
            <a:prstGeom prst="rect">
              <a:avLst/>
            </a:prstGeom>
            <a:noFill/>
            <a:ln>
              <a:noFill/>
            </a:ln>
          </c:spPr>
        </c:title>
        <c:numFmt formatCode="General" sourceLinked="1"/>
        <c:majorTickMark val="none"/>
        <c:minorTickMark val="none"/>
        <c:tickLblPos val="nextTo"/>
        <c:spPr>
          <a:prstGeom prst="rect">
            <a:avLst/>
          </a:prstGeom>
          <a:noFill/>
          <a:ln>
            <a:noFill/>
          </a:ln>
        </c:spPr>
        <c:txPr>
          <a:bodyPr rot="-60000000" spcFirstLastPara="1" vertOverflow="ellipsis" vert="horz" wrap="square" anchor="ctr" anchorCtr="1"/>
          <a:lstStyle/>
          <a:p>
            <a:pPr algn="ctr">
              <a:defRPr lang="en-US" sz="1200" b="0" i="0" u="none" strike="noStrike">
                <a:solidFill>
                  <a:sysClr val="windowText" lastClr="000000">
                    <a:lumMod val="65000"/>
                    <a:lumOff val="35000"/>
                  </a:sysClr>
                </a:solidFill>
                <a:latin typeface="Calibri"/>
                <a:ea typeface="Calibri"/>
                <a:cs typeface="Calibri"/>
              </a:defRPr>
            </a:pPr>
            <a:endParaRPr lang="en-DE"/>
          </a:p>
        </c:txPr>
        <c:crossAx val="1747840992"/>
        <c:crosses val="autoZero"/>
        <c:crossBetween val="between"/>
      </c:valAx>
      <c:spPr>
        <a:prstGeom prst="rect">
          <a:avLst/>
        </a:prstGeom>
        <a:noFill/>
        <a:ln>
          <a:noFill/>
        </a:ln>
      </c:spPr>
    </c:plotArea>
    <c:legend>
      <c:legendPos val="b"/>
      <c:overlay val="0"/>
      <c:spPr>
        <a:prstGeom prst="rect">
          <a:avLst/>
        </a:prstGeom>
        <a:noFill/>
        <a:ln>
          <a:noFill/>
        </a:ln>
      </c:spPr>
      <c:txPr>
        <a:bodyPr rot="0" spcFirstLastPara="1" vertOverflow="ellipsis" vert="horz" wrap="square" anchor="ctr" anchorCtr="1"/>
        <a:lstStyle/>
        <a:p>
          <a:pPr>
            <a:defRPr sz="1100" b="0" i="0" u="none" strike="noStrike">
              <a:solidFill>
                <a:schemeClr val="tx1">
                  <a:lumMod val="65000"/>
                  <a:lumOff val="35000"/>
                </a:schemeClr>
              </a:solidFill>
              <a:latin typeface="+mn-lt"/>
              <a:ea typeface="+mn-ea"/>
              <a:cs typeface="+mn-cs"/>
            </a:defRPr>
          </a:pPr>
          <a:endParaRPr lang="en-DE"/>
        </a:p>
      </c:txPr>
    </c:legend>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 l="0" r="0" t="0" header="0" footer="0"/>
    <c:pageSetup paperSize="3" orientation="landscape"/>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QualityReview!$C$54</c:f>
              <c:strCache>
                <c:ptCount val="1"/>
                <c:pt idx="0">
                  <c:v>vague</c:v>
                </c:pt>
              </c:strCache>
            </c:strRef>
          </c:tx>
          <c:spPr>
            <a:prstGeom prst="rect">
              <a:avLst/>
            </a:prstGeom>
            <a:solidFill>
              <a:schemeClr val="accent6"/>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(QualityReview!$C$63:$C$65,QualityReview!$C$70:$C$72)</c:f>
              <c:numCache>
                <c:formatCode>General</c:formatCode>
                <c:ptCount val="6"/>
                <c:pt idx="0">
                  <c:v>0.50657894736842102</c:v>
                </c:pt>
                <c:pt idx="1">
                  <c:v>0.48026315789473684</c:v>
                </c:pt>
                <c:pt idx="2">
                  <c:v>0.54605263157894735</c:v>
                </c:pt>
                <c:pt idx="3">
                  <c:v>0.5</c:v>
                </c:pt>
                <c:pt idx="4">
                  <c:v>0.625</c:v>
                </c:pt>
                <c:pt idx="5">
                  <c:v>0.5625</c:v>
                </c:pt>
              </c:numCache>
            </c:numRef>
          </c:val>
          <c:extLst>
            <c:ext xmlns:c16="http://schemas.microsoft.com/office/drawing/2014/chart" uri="{C3380CC4-5D6E-409C-BE32-E72D297353CC}">
              <c16:uniqueId val="{00000000-0AEA-E347-B0BA-02F2F9276DE6}"/>
            </c:ext>
          </c:extLst>
        </c:ser>
        <c:ser>
          <c:idx val="1"/>
          <c:order val="1"/>
          <c:tx>
            <c:strRef>
              <c:f>QualityReview!$D$54</c:f>
              <c:strCache>
                <c:ptCount val="1"/>
                <c:pt idx="0">
                  <c:v>incomplete</c:v>
                </c:pt>
              </c:strCache>
            </c:strRef>
          </c:tx>
          <c:spPr>
            <a:prstGeom prst="rect">
              <a:avLst/>
            </a:prstGeom>
            <a:solidFill>
              <a:schemeClr val="accent5"/>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(QualityReview!$D$63:$D$65,QualityReview!$D$70:$D$72)</c:f>
              <c:numCache>
                <c:formatCode>General</c:formatCode>
                <c:ptCount val="6"/>
                <c:pt idx="0">
                  <c:v>0.55921052631578949</c:v>
                </c:pt>
                <c:pt idx="1">
                  <c:v>0.49342105263157893</c:v>
                </c:pt>
                <c:pt idx="2">
                  <c:v>0.60526315789473684</c:v>
                </c:pt>
                <c:pt idx="3">
                  <c:v>0.5625</c:v>
                </c:pt>
                <c:pt idx="4">
                  <c:v>0.75</c:v>
                </c:pt>
                <c:pt idx="5">
                  <c:v>0.5</c:v>
                </c:pt>
              </c:numCache>
            </c:numRef>
          </c:val>
          <c:extLst>
            <c:ext xmlns:c16="http://schemas.microsoft.com/office/drawing/2014/chart" uri="{C3380CC4-5D6E-409C-BE32-E72D297353CC}">
              <c16:uniqueId val="{00000001-0AEA-E347-B0BA-02F2F9276DE6}"/>
            </c:ext>
          </c:extLst>
        </c:ser>
        <c:ser>
          <c:idx val="2"/>
          <c:order val="2"/>
          <c:tx>
            <c:strRef>
              <c:f>QualityReview!$E$54</c:f>
              <c:strCache>
                <c:ptCount val="1"/>
                <c:pt idx="0">
                  <c:v>incorrect</c:v>
                </c:pt>
              </c:strCache>
            </c:strRef>
          </c:tx>
          <c:spPr>
            <a:prstGeom prst="rect">
              <a:avLst/>
            </a:prstGeom>
            <a:solidFill>
              <a:schemeClr val="accent4"/>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(QualityReview!$E$63:$E$65,QualityReview!$E$70:$E$72)</c:f>
              <c:numCache>
                <c:formatCode>General</c:formatCode>
                <c:ptCount val="6"/>
                <c:pt idx="0">
                  <c:v>0.88815789473684215</c:v>
                </c:pt>
                <c:pt idx="1">
                  <c:v>0.82894736842105265</c:v>
                </c:pt>
                <c:pt idx="2">
                  <c:v>0.85526315789473684</c:v>
                </c:pt>
                <c:pt idx="3">
                  <c:v>1</c:v>
                </c:pt>
                <c:pt idx="4">
                  <c:v>1</c:v>
                </c:pt>
                <c:pt idx="5">
                  <c:v>0.9375</c:v>
                </c:pt>
              </c:numCache>
            </c:numRef>
          </c:val>
          <c:extLst>
            <c:ext xmlns:c16="http://schemas.microsoft.com/office/drawing/2014/chart" uri="{C3380CC4-5D6E-409C-BE32-E72D297353CC}">
              <c16:uniqueId val="{00000002-0AEA-E347-B0BA-02F2F9276DE6}"/>
            </c:ext>
          </c:extLst>
        </c:ser>
        <c:ser>
          <c:idx val="3"/>
          <c:order val="3"/>
          <c:tx>
            <c:strRef>
              <c:f>QualityReview!$F$54</c:f>
              <c:strCache>
                <c:ptCount val="1"/>
                <c:pt idx="0">
                  <c:v>inconcise</c:v>
                </c:pt>
              </c:strCache>
            </c:strRef>
          </c:tx>
          <c:spPr>
            <a:prstGeom prst="rect">
              <a:avLst/>
            </a:prstGeom>
            <a:solidFill>
              <a:schemeClr val="accent6">
                <a:lumMod val="60000"/>
              </a:schemeClr>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(QualityReview!$F$63:$F$65,QualityReview!$F$70:$F$72)</c:f>
              <c:numCache>
                <c:formatCode>General</c:formatCode>
                <c:ptCount val="6"/>
                <c:pt idx="0">
                  <c:v>0.5</c:v>
                </c:pt>
                <c:pt idx="1">
                  <c:v>0.65789473684210531</c:v>
                </c:pt>
                <c:pt idx="2">
                  <c:v>0.73026315789473684</c:v>
                </c:pt>
                <c:pt idx="3">
                  <c:v>0.8125</c:v>
                </c:pt>
                <c:pt idx="4">
                  <c:v>0.875</c:v>
                </c:pt>
                <c:pt idx="5">
                  <c:v>0.875</c:v>
                </c:pt>
              </c:numCache>
            </c:numRef>
          </c:val>
          <c:extLst>
            <c:ext xmlns:c16="http://schemas.microsoft.com/office/drawing/2014/chart" uri="{C3380CC4-5D6E-409C-BE32-E72D297353CC}">
              <c16:uniqueId val="{00000003-0AEA-E347-B0BA-02F2F9276DE6}"/>
            </c:ext>
          </c:extLst>
        </c:ser>
        <c:ser>
          <c:idx val="4"/>
          <c:order val="4"/>
          <c:tx>
            <c:strRef>
              <c:f>QualityReview!$G$54</c:f>
              <c:strCache>
                <c:ptCount val="1"/>
                <c:pt idx="0">
                  <c:v>none</c:v>
                </c:pt>
              </c:strCache>
            </c:strRef>
          </c:tx>
          <c:spPr>
            <a:prstGeom prst="rect">
              <a:avLst/>
            </a:prstGeom>
            <a:solidFill>
              <a:schemeClr val="accent5">
                <a:lumMod val="60000"/>
              </a:schemeClr>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(QualityReview!$G$63:$G$65,QualityReview!$G$70:$G$72)</c:f>
              <c:numCache>
                <c:formatCode>General</c:formatCode>
                <c:ptCount val="6"/>
                <c:pt idx="0">
                  <c:v>0.80921052631578949</c:v>
                </c:pt>
                <c:pt idx="1">
                  <c:v>0.67763157894736847</c:v>
                </c:pt>
                <c:pt idx="2">
                  <c:v>0.53289473684210531</c:v>
                </c:pt>
                <c:pt idx="3">
                  <c:v>0.8125</c:v>
                </c:pt>
                <c:pt idx="4">
                  <c:v>0.9375</c:v>
                </c:pt>
                <c:pt idx="5">
                  <c:v>0.4375</c:v>
                </c:pt>
              </c:numCache>
            </c:numRef>
          </c:val>
          <c:extLst>
            <c:ext xmlns:c16="http://schemas.microsoft.com/office/drawing/2014/chart" uri="{C3380CC4-5D6E-409C-BE32-E72D297353CC}">
              <c16:uniqueId val="{00000004-0AEA-E347-B0BA-02F2F9276DE6}"/>
            </c:ext>
          </c:extLst>
        </c:ser>
        <c:ser>
          <c:idx val="5"/>
          <c:order val="5"/>
          <c:tx>
            <c:strRef>
              <c:f>QualityReview!$H$54</c:f>
              <c:strCache>
                <c:ptCount val="1"/>
                <c:pt idx="0">
                  <c:v>overall</c:v>
                </c:pt>
              </c:strCache>
            </c:strRef>
          </c:tx>
          <c:spPr>
            <a:prstGeom prst="rect">
              <a:avLst/>
            </a:prstGeom>
            <a:solidFill>
              <a:schemeClr val="accent4">
                <a:lumMod val="60000"/>
              </a:schemeClr>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(QualityReview!$H$63:$H$65,QualityReview!$H$70:$H$72)</c:f>
              <c:numCache>
                <c:formatCode>General</c:formatCode>
                <c:ptCount val="6"/>
                <c:pt idx="0">
                  <c:v>0.65263157894736845</c:v>
                </c:pt>
                <c:pt idx="1">
                  <c:v>0.62763157894736843</c:v>
                </c:pt>
                <c:pt idx="2">
                  <c:v>0.65394736842105261</c:v>
                </c:pt>
                <c:pt idx="3">
                  <c:v>0.73750000000000004</c:v>
                </c:pt>
                <c:pt idx="4">
                  <c:v>0.83750000000000002</c:v>
                </c:pt>
                <c:pt idx="5">
                  <c:v>0.66249999999999998</c:v>
                </c:pt>
              </c:numCache>
            </c:numRef>
          </c:val>
          <c:extLst>
            <c:ext xmlns:c16="http://schemas.microsoft.com/office/drawing/2014/chart" uri="{C3380CC4-5D6E-409C-BE32-E72D297353CC}">
              <c16:uniqueId val="{00000005-0AEA-E347-B0BA-02F2F9276DE6}"/>
            </c:ext>
          </c:extLst>
        </c:ser>
        <c:dLbls>
          <c:showLegendKey val="0"/>
          <c:showVal val="0"/>
          <c:showCatName val="0"/>
          <c:showSerName val="0"/>
          <c:showPercent val="0"/>
          <c:showBubbleSize val="0"/>
        </c:dLbls>
        <c:gapWidth val="219"/>
        <c:overlap val="-27"/>
        <c:axId val="1794303728"/>
        <c:axId val="1794299888"/>
      </c:barChart>
      <c:catAx>
        <c:axId val="1794303728"/>
        <c:scaling>
          <c:orientation val="minMax"/>
        </c:scaling>
        <c:delete val="0"/>
        <c:axPos val="b"/>
        <c:numFmt formatCode="General" sourceLinked="1"/>
        <c:majorTickMark val="none"/>
        <c:minorTickMark val="none"/>
        <c:tickLblPos val="nextTo"/>
        <c:spPr>
          <a:prstGeom prst="rect">
            <a:avLst/>
          </a:prstGeom>
          <a:noFill/>
          <a:ln w="9525" cap="flat" cmpd="sng" algn="ctr">
            <a:solidFill>
              <a:schemeClr val="tx1">
                <a:lumMod val="15000"/>
                <a:lumOff val="85000"/>
              </a:schemeClr>
            </a:solidFill>
            <a:round/>
          </a:ln>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n-DE"/>
          </a:p>
        </c:txPr>
        <c:crossAx val="1794299888"/>
        <c:crosses val="autoZero"/>
        <c:auto val="1"/>
        <c:lblAlgn val="ctr"/>
        <c:lblOffset val="100"/>
        <c:noMultiLvlLbl val="0"/>
      </c:catAx>
      <c:valAx>
        <c:axId val="1794299888"/>
        <c:scaling>
          <c:orientation val="minMax"/>
          <c:max val="1"/>
        </c:scaling>
        <c:delete val="0"/>
        <c:axPos val="l"/>
        <c:majorGridlines>
          <c:spPr>
            <a:prstGeom prst="rect">
              <a:avLst/>
            </a:prstGeom>
            <a:ln w="9525" cap="flat" cmpd="sng" algn="ctr">
              <a:solidFill>
                <a:schemeClr val="tx1">
                  <a:lumMod val="15000"/>
                  <a:lumOff val="85000"/>
                </a:schemeClr>
              </a:solidFill>
              <a:round/>
            </a:ln>
          </c:spPr>
        </c:majorGridlines>
        <c:title>
          <c:tx>
            <c:rich>
              <a:bodyPr rot="-5400000" spcFirstLastPara="1" vertOverflow="ellipsis" vert="horz" wrap="square" anchor="ctr" anchorCtr="1"/>
              <a:lstStyle/>
              <a:p>
                <a:pPr marL="0" marR="0" lvl="0" indent="0" algn="ctr" defTabSz="914400">
                  <a:lnSpc>
                    <a:spcPct val="100000"/>
                  </a:lnSpc>
                  <a:spcBef>
                    <a:spcPts val="0"/>
                  </a:spcBef>
                  <a:spcAft>
                    <a:spcPts val="0"/>
                  </a:spcAft>
                  <a:buClrTx/>
                  <a:buSzTx/>
                  <a:buFontTx/>
                  <a:defRPr/>
                </a:pPr>
                <a:r>
                  <a:rPr lang="en-US" sz="1100" b="1" i="0" u="none" strike="noStrike">
                    <a:solidFill>
                      <a:sysClr val="windowText" lastClr="000000">
                        <a:lumMod val="65000"/>
                        <a:lumOff val="35000"/>
                      </a:sysClr>
                    </a:solidFill>
                    <a:latin typeface="Calibri"/>
                    <a:ea typeface="Calibri"/>
                    <a:cs typeface="Calibri"/>
                  </a:rPr>
                  <a:t>Review Accuracy</a:t>
                </a:r>
                <a:endParaRPr/>
              </a:p>
            </c:rich>
          </c:tx>
          <c:overlay val="0"/>
          <c:spPr>
            <a:prstGeom prst="rect">
              <a:avLst/>
            </a:prstGeom>
            <a:noFill/>
            <a:ln>
              <a:noFill/>
            </a:ln>
          </c:spPr>
        </c:title>
        <c:numFmt formatCode="General" sourceLinked="1"/>
        <c:majorTickMark val="none"/>
        <c:minorTickMark val="none"/>
        <c:tickLblPos val="nextTo"/>
        <c:spPr>
          <a:prstGeom prst="rect">
            <a:avLst/>
          </a:prstGeom>
          <a:noFill/>
          <a:ln>
            <a:noFill/>
          </a:ln>
        </c:spPr>
        <c:txPr>
          <a:bodyPr rot="-60000000" spcFirstLastPara="1" vertOverflow="ellipsis" vert="horz" wrap="square" anchor="ctr" anchorCtr="1"/>
          <a:lstStyle/>
          <a:p>
            <a:pPr algn="ctr">
              <a:defRPr lang="en-US" sz="1200" b="0" i="0" u="none" strike="noStrike">
                <a:solidFill>
                  <a:sysClr val="windowText" lastClr="000000">
                    <a:lumMod val="65000"/>
                    <a:lumOff val="35000"/>
                  </a:sysClr>
                </a:solidFill>
                <a:latin typeface="Calibri"/>
                <a:ea typeface="Calibri"/>
                <a:cs typeface="Calibri"/>
              </a:defRPr>
            </a:pPr>
            <a:endParaRPr lang="en-DE"/>
          </a:p>
        </c:txPr>
        <c:crossAx val="1794303728"/>
        <c:crosses val="autoZero"/>
        <c:crossBetween val="between"/>
      </c:valAx>
      <c:spPr>
        <a:prstGeom prst="rect">
          <a:avLst/>
        </a:prstGeom>
        <a:noFill/>
        <a:ln>
          <a:noFill/>
        </a:ln>
      </c:spPr>
    </c:plotArea>
    <c:legend>
      <c:legendPos val="b"/>
      <c:overlay val="0"/>
      <c:spPr>
        <a:prstGeom prst="rect">
          <a:avLst/>
        </a:prstGeom>
        <a:noFill/>
        <a:ln>
          <a:noFill/>
        </a:ln>
      </c:spPr>
      <c:txPr>
        <a:bodyPr rot="0" spcFirstLastPara="1" vertOverflow="ellipsis" vert="horz" wrap="square" anchor="ctr" anchorCtr="1"/>
        <a:lstStyle/>
        <a:p>
          <a:pPr>
            <a:defRPr sz="1000" b="0" i="0" u="none" strike="noStrike">
              <a:solidFill>
                <a:schemeClr val="tx1">
                  <a:lumMod val="65000"/>
                  <a:lumOff val="35000"/>
                </a:schemeClr>
              </a:solidFill>
              <a:latin typeface="+mn-lt"/>
              <a:ea typeface="+mn-ea"/>
              <a:cs typeface="+mn-cs"/>
            </a:defRPr>
          </a:pPr>
          <a:endParaRPr lang="en-DE"/>
        </a:p>
      </c:txPr>
    </c:legend>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 l="0" r="0" t="0" header="0" footer="0"/>
    <c:pageSetup paperSize="3" orientation="landscape"/>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data id="1">
      <cx:strDim type="cat">
        <cx:f>_xlchart.v1.3</cx:f>
      </cx:strDim>
      <cx:numDim type="val">
        <cx:f>_xlchart.v1.7</cx:f>
      </cx:numDim>
    </cx:data>
  </cx:chartData>
  <cx:chart>
    <cx:plotArea>
      <cx:plotAreaRegion>
        <cx:series layoutId="boxWhisker" uniqueId="{ABDF4257-AF50-4EDF-B7A8-5B645CDC4E13}">
          <cx:spPr>
            <a:solidFill>
              <a:schemeClr val="accent2"/>
            </a:solidFill>
            <a:ln>
              <a:solidFill>
                <a:schemeClr val="accent2">
                  <a:lumMod val="75000"/>
                </a:schemeClr>
              </a:solidFill>
            </a:ln>
          </cx:spPr>
          <cx:dataId val="0"/>
          <cx:layoutPr>
            <cx:visibility meanLine="0" meanMarker="1" nonoutliers="0" outliers="1"/>
            <cx:statistics quartileMethod="exclusive"/>
          </cx:layoutPr>
        </cx:series>
        <cx:series layoutId="boxWhisker" uniqueId="{0485DB69-88EC-4AF5-9347-4FD62BC4B4F5}">
          <cx:spPr>
            <a:solidFill>
              <a:schemeClr val="accent3"/>
            </a:solidFill>
            <a:ln>
              <a:solidFill>
                <a:schemeClr val="accent3">
                  <a:lumMod val="75000"/>
                </a:schemeClr>
              </a:solidFill>
            </a:ln>
          </cx:spPr>
          <cx:dataId val="1"/>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lang="en-DE" sz="1400" b="1" i="0" u="none" strike="noStrike" kern="1200" spc="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defRPr>
            </a:pPr>
            <a:endParaRPr lang="en-DE" sz="1400" b="1" i="0" u="none" strike="noStrike" kern="1200" spc="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endParaRPr>
          </a:p>
        </cx:txPr>
      </cx:axis>
      <cx:axis id="1">
        <cx:valScaling/>
        <cx:majorGridlines/>
        <cx:tickLabels/>
        <cx:numFmt formatCode="m &quot;min&quot;" sourceLinked="0"/>
        <cx:txPr>
          <a:bodyPr vertOverflow="overflow" horzOverflow="overflow" wrap="square" lIns="0" tIns="0" rIns="0" bIns="0"/>
          <a:lstStyle/>
          <a:p>
            <a:pPr algn="ctr" rtl="0">
              <a:defRPr lang="en-DE" sz="1200" b="0" i="0" u="none" strike="noStrike" kern="1200" spc="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defRPr>
            </a:pPr>
            <a:endParaRPr lang="en-DE" sz="1200" b="0" i="0" u="none" strike="noStrike" kern="1200" spc="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endParaRPr>
          </a:p>
        </cx:txPr>
      </cx:axis>
    </cx:plotArea>
  </cx:chart>
  <cx:spPr>
    <a:ln>
      <a:noFill/>
    </a:ln>
  </cx:spPr>
  <cx:printSettings>
    <cx:headerFooter alignWithMargins="1" differentOddEven="0" differentFirst="0"/>
    <cx:pageMargins l="0.69999999999999996" r="0.69999999999999996" t="0.78740157499999996" b="0.78740157499999996" header="0.29999999999999999" footer="0.29999999999999999"/>
    <cx:pageSetup paperSize="9" firstPageNumber="1" orientation="landscape" blackAndWhite="0" draft="0" useFirstPageNumber="0" horizontalDpi="-3" verticalDpi="0" copies="1"/>
  </cx:printSettings>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11.xml.rels><?xml version="1.0" encoding="UTF-8" standalone="yes"?>
<Relationships xmlns="http://schemas.openxmlformats.org/package/2006/relationships"><Relationship Id="rId1" Type="http://schemas.microsoft.com/office/2014/relationships/chartEx" Target="../charts/chartEx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5" Type="http://schemas.openxmlformats.org/officeDocument/2006/relationships/chart" Target="../charts/chart26.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2</xdr:col>
      <xdr:colOff>295274</xdr:colOff>
      <xdr:row>1</xdr:row>
      <xdr:rowOff>57150</xdr:rowOff>
    </xdr:from>
    <xdr:to>
      <xdr:col>7</xdr:col>
      <xdr:colOff>676275</xdr:colOff>
      <xdr:row>14</xdr:row>
      <xdr:rowOff>123824</xdr:rowOff>
    </xdr:to>
    <xdr:graphicFrame macro="">
      <xdr:nvGraphicFramePr>
        <xdr:cNvPr id="4" name="Diagramm 1">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28575</xdr:colOff>
      <xdr:row>17</xdr:row>
      <xdr:rowOff>66675</xdr:rowOff>
    </xdr:from>
    <xdr:to>
      <xdr:col>9</xdr:col>
      <xdr:colOff>514350</xdr:colOff>
      <xdr:row>35</xdr:row>
      <xdr:rowOff>28575</xdr:rowOff>
    </xdr:to>
    <xdr:graphicFrame macro="">
      <xdr:nvGraphicFramePr>
        <xdr:cNvPr id="5" name="Diagramm 2">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828676</xdr:colOff>
      <xdr:row>17</xdr:row>
      <xdr:rowOff>57151</xdr:rowOff>
    </xdr:from>
    <xdr:to>
      <xdr:col>13</xdr:col>
      <xdr:colOff>466725</xdr:colOff>
      <xdr:row>35</xdr:row>
      <xdr:rowOff>95251</xdr:rowOff>
    </xdr:to>
    <xdr:graphicFrame macro="">
      <xdr:nvGraphicFramePr>
        <xdr:cNvPr id="6" name="Diagramm 4">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514350</xdr:colOff>
      <xdr:row>11</xdr:row>
      <xdr:rowOff>161925</xdr:rowOff>
    </xdr:from>
    <xdr:to>
      <xdr:col>10</xdr:col>
      <xdr:colOff>133350</xdr:colOff>
      <xdr:row>26</xdr:row>
      <xdr:rowOff>47625</xdr:rowOff>
    </xdr:to>
    <xdr:graphicFrame macro="">
      <xdr:nvGraphicFramePr>
        <xdr:cNvPr id="2" name="Diagramm 1">
          <a:extLst>
            <a:ext uri="{FF2B5EF4-FFF2-40B4-BE49-F238E27FC236}">
              <a16:creationId xmlns:a16="http://schemas.microsoft.com/office/drawing/2014/main" id="{7BB86D18-0FBC-4FC0-B708-8E3454D43B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12</xdr:row>
      <xdr:rowOff>0</xdr:rowOff>
    </xdr:from>
    <xdr:to>
      <xdr:col>16</xdr:col>
      <xdr:colOff>457200</xdr:colOff>
      <xdr:row>26</xdr:row>
      <xdr:rowOff>66675</xdr:rowOff>
    </xdr:to>
    <xdr:graphicFrame macro="">
      <xdr:nvGraphicFramePr>
        <xdr:cNvPr id="3" name="Diagramm 2">
          <a:extLst>
            <a:ext uri="{FF2B5EF4-FFF2-40B4-BE49-F238E27FC236}">
              <a16:creationId xmlns:a16="http://schemas.microsoft.com/office/drawing/2014/main" id="{7E3F1C38-E4A0-43D0-B4CE-AA40293FE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514350</xdr:colOff>
      <xdr:row>11</xdr:row>
      <xdr:rowOff>161925</xdr:rowOff>
    </xdr:from>
    <xdr:to>
      <xdr:col>10</xdr:col>
      <xdr:colOff>133350</xdr:colOff>
      <xdr:row>26</xdr:row>
      <xdr:rowOff>47625</xdr:rowOff>
    </xdr:to>
    <xdr:graphicFrame macro="">
      <xdr:nvGraphicFramePr>
        <xdr:cNvPr id="3" name="Diagramm 2">
          <a:extLst>
            <a:ext uri="{FF2B5EF4-FFF2-40B4-BE49-F238E27FC236}">
              <a16:creationId xmlns:a16="http://schemas.microsoft.com/office/drawing/2014/main" id="{44060F1E-E2C7-45A3-8C65-A26FC5C27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12</xdr:row>
      <xdr:rowOff>0</xdr:rowOff>
    </xdr:from>
    <xdr:to>
      <xdr:col>16</xdr:col>
      <xdr:colOff>457200</xdr:colOff>
      <xdr:row>26</xdr:row>
      <xdr:rowOff>66675</xdr:rowOff>
    </xdr:to>
    <xdr:graphicFrame macro="">
      <xdr:nvGraphicFramePr>
        <xdr:cNvPr id="4" name="Diagramm 3">
          <a:extLst>
            <a:ext uri="{FF2B5EF4-FFF2-40B4-BE49-F238E27FC236}">
              <a16:creationId xmlns:a16="http://schemas.microsoft.com/office/drawing/2014/main" id="{2B6D0BBC-57C3-49CD-89D6-053701BA1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514350</xdr:colOff>
      <xdr:row>11</xdr:row>
      <xdr:rowOff>161925</xdr:rowOff>
    </xdr:from>
    <xdr:to>
      <xdr:col>10</xdr:col>
      <xdr:colOff>133350</xdr:colOff>
      <xdr:row>26</xdr:row>
      <xdr:rowOff>47625</xdr:rowOff>
    </xdr:to>
    <xdr:graphicFrame macro="">
      <xdr:nvGraphicFramePr>
        <xdr:cNvPr id="3" name="Diagramm 2">
          <a:extLst>
            <a:ext uri="{FF2B5EF4-FFF2-40B4-BE49-F238E27FC236}">
              <a16:creationId xmlns:a16="http://schemas.microsoft.com/office/drawing/2014/main" id="{8D8BA983-7464-4401-B64C-5FC2E4E038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12</xdr:row>
      <xdr:rowOff>0</xdr:rowOff>
    </xdr:from>
    <xdr:to>
      <xdr:col>16</xdr:col>
      <xdr:colOff>457200</xdr:colOff>
      <xdr:row>26</xdr:row>
      <xdr:rowOff>66675</xdr:rowOff>
    </xdr:to>
    <xdr:graphicFrame macro="">
      <xdr:nvGraphicFramePr>
        <xdr:cNvPr id="4" name="Diagramm 3">
          <a:extLst>
            <a:ext uri="{FF2B5EF4-FFF2-40B4-BE49-F238E27FC236}">
              <a16:creationId xmlns:a16="http://schemas.microsoft.com/office/drawing/2014/main" id="{F4369A1E-2936-42A4-B675-5782B10807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514350</xdr:colOff>
      <xdr:row>11</xdr:row>
      <xdr:rowOff>161925</xdr:rowOff>
    </xdr:from>
    <xdr:to>
      <xdr:col>10</xdr:col>
      <xdr:colOff>133350</xdr:colOff>
      <xdr:row>26</xdr:row>
      <xdr:rowOff>47625</xdr:rowOff>
    </xdr:to>
    <xdr:graphicFrame macro="">
      <xdr:nvGraphicFramePr>
        <xdr:cNvPr id="2" name="Diagramm 1">
          <a:extLst>
            <a:ext uri="{FF2B5EF4-FFF2-40B4-BE49-F238E27FC236}">
              <a16:creationId xmlns:a16="http://schemas.microsoft.com/office/drawing/2014/main" id="{5FD0FD28-124A-42BF-BE9A-8767A25D7D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12</xdr:row>
      <xdr:rowOff>0</xdr:rowOff>
    </xdr:from>
    <xdr:to>
      <xdr:col>16</xdr:col>
      <xdr:colOff>457200</xdr:colOff>
      <xdr:row>26</xdr:row>
      <xdr:rowOff>66675</xdr:rowOff>
    </xdr:to>
    <xdr:graphicFrame macro="">
      <xdr:nvGraphicFramePr>
        <xdr:cNvPr id="3" name="Diagramm 2">
          <a:extLst>
            <a:ext uri="{FF2B5EF4-FFF2-40B4-BE49-F238E27FC236}">
              <a16:creationId xmlns:a16="http://schemas.microsoft.com/office/drawing/2014/main" id="{01D25ECB-CCED-4690-9722-412B0E52C4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514350</xdr:colOff>
      <xdr:row>11</xdr:row>
      <xdr:rowOff>161925</xdr:rowOff>
    </xdr:from>
    <xdr:to>
      <xdr:col>10</xdr:col>
      <xdr:colOff>133350</xdr:colOff>
      <xdr:row>26</xdr:row>
      <xdr:rowOff>47625</xdr:rowOff>
    </xdr:to>
    <xdr:graphicFrame macro="">
      <xdr:nvGraphicFramePr>
        <xdr:cNvPr id="3" name="Diagramm 2">
          <a:extLst>
            <a:ext uri="{FF2B5EF4-FFF2-40B4-BE49-F238E27FC236}">
              <a16:creationId xmlns:a16="http://schemas.microsoft.com/office/drawing/2014/main" id="{11CF8A9E-66DC-433F-B69F-E63EFD864F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12</xdr:row>
      <xdr:rowOff>0</xdr:rowOff>
    </xdr:from>
    <xdr:to>
      <xdr:col>16</xdr:col>
      <xdr:colOff>457200</xdr:colOff>
      <xdr:row>26</xdr:row>
      <xdr:rowOff>66675</xdr:rowOff>
    </xdr:to>
    <xdr:graphicFrame macro="">
      <xdr:nvGraphicFramePr>
        <xdr:cNvPr id="4" name="Diagramm 3">
          <a:extLst>
            <a:ext uri="{FF2B5EF4-FFF2-40B4-BE49-F238E27FC236}">
              <a16:creationId xmlns:a16="http://schemas.microsoft.com/office/drawing/2014/main" id="{BA7C3200-0D92-4CCA-842C-B9BBC1F21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514350</xdr:colOff>
      <xdr:row>11</xdr:row>
      <xdr:rowOff>161925</xdr:rowOff>
    </xdr:from>
    <xdr:to>
      <xdr:col>7</xdr:col>
      <xdr:colOff>552450</xdr:colOff>
      <xdr:row>26</xdr:row>
      <xdr:rowOff>47625</xdr:rowOff>
    </xdr:to>
    <xdr:graphicFrame macro="">
      <xdr:nvGraphicFramePr>
        <xdr:cNvPr id="2" name="Diagramm 1">
          <a:extLst>
            <a:ext uri="{FF2B5EF4-FFF2-40B4-BE49-F238E27FC236}">
              <a16:creationId xmlns:a16="http://schemas.microsoft.com/office/drawing/2014/main" id="{B7B4E3D1-0230-459A-96F9-F0D6F8A83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838199</xdr:colOff>
      <xdr:row>12</xdr:row>
      <xdr:rowOff>0</xdr:rowOff>
    </xdr:from>
    <xdr:to>
      <xdr:col>14</xdr:col>
      <xdr:colOff>190500</xdr:colOff>
      <xdr:row>26</xdr:row>
      <xdr:rowOff>66675</xdr:rowOff>
    </xdr:to>
    <xdr:graphicFrame macro="">
      <xdr:nvGraphicFramePr>
        <xdr:cNvPr id="3" name="Diagramm 2">
          <a:extLst>
            <a:ext uri="{FF2B5EF4-FFF2-40B4-BE49-F238E27FC236}">
              <a16:creationId xmlns:a16="http://schemas.microsoft.com/office/drawing/2014/main" id="{504B0959-D64D-4549-A2F9-DE76DE0801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514350</xdr:colOff>
      <xdr:row>11</xdr:row>
      <xdr:rowOff>161925</xdr:rowOff>
    </xdr:from>
    <xdr:to>
      <xdr:col>10</xdr:col>
      <xdr:colOff>133350</xdr:colOff>
      <xdr:row>26</xdr:row>
      <xdr:rowOff>47625</xdr:rowOff>
    </xdr:to>
    <xdr:graphicFrame macro="">
      <xdr:nvGraphicFramePr>
        <xdr:cNvPr id="3" name="Diagramm 2">
          <a:extLst>
            <a:ext uri="{FF2B5EF4-FFF2-40B4-BE49-F238E27FC236}">
              <a16:creationId xmlns:a16="http://schemas.microsoft.com/office/drawing/2014/main" id="{F35DF2D0-B333-46B1-BE82-18DA0706F5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12</xdr:row>
      <xdr:rowOff>0</xdr:rowOff>
    </xdr:from>
    <xdr:to>
      <xdr:col>16</xdr:col>
      <xdr:colOff>457200</xdr:colOff>
      <xdr:row>26</xdr:row>
      <xdr:rowOff>66675</xdr:rowOff>
    </xdr:to>
    <xdr:graphicFrame macro="">
      <xdr:nvGraphicFramePr>
        <xdr:cNvPr id="4" name="Diagramm 3">
          <a:extLst>
            <a:ext uri="{FF2B5EF4-FFF2-40B4-BE49-F238E27FC236}">
              <a16:creationId xmlns:a16="http://schemas.microsoft.com/office/drawing/2014/main" id="{F281F2BD-D709-45A6-962D-0D59A4A177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514350</xdr:colOff>
      <xdr:row>11</xdr:row>
      <xdr:rowOff>161925</xdr:rowOff>
    </xdr:from>
    <xdr:to>
      <xdr:col>10</xdr:col>
      <xdr:colOff>133350</xdr:colOff>
      <xdr:row>26</xdr:row>
      <xdr:rowOff>47625</xdr:rowOff>
    </xdr:to>
    <xdr:graphicFrame macro="">
      <xdr:nvGraphicFramePr>
        <xdr:cNvPr id="2" name="Diagramm 1">
          <a:extLst>
            <a:ext uri="{FF2B5EF4-FFF2-40B4-BE49-F238E27FC236}">
              <a16:creationId xmlns:a16="http://schemas.microsoft.com/office/drawing/2014/main" id="{ECD136B8-BA76-4D2F-9744-B60C99EE9E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12</xdr:row>
      <xdr:rowOff>0</xdr:rowOff>
    </xdr:from>
    <xdr:to>
      <xdr:col>16</xdr:col>
      <xdr:colOff>457200</xdr:colOff>
      <xdr:row>26</xdr:row>
      <xdr:rowOff>66675</xdr:rowOff>
    </xdr:to>
    <xdr:graphicFrame macro="">
      <xdr:nvGraphicFramePr>
        <xdr:cNvPr id="3" name="Diagramm 2">
          <a:extLst>
            <a:ext uri="{FF2B5EF4-FFF2-40B4-BE49-F238E27FC236}">
              <a16:creationId xmlns:a16="http://schemas.microsoft.com/office/drawing/2014/main" id="{CFFEFDD9-9134-4F30-B0CD-69520D6857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638175</xdr:colOff>
      <xdr:row>13</xdr:row>
      <xdr:rowOff>104775</xdr:rowOff>
    </xdr:from>
    <xdr:to>
      <xdr:col>9</xdr:col>
      <xdr:colOff>457200</xdr:colOff>
      <xdr:row>27</xdr:row>
      <xdr:rowOff>133350</xdr:rowOff>
    </xdr:to>
    <xdr:graphicFrame macro="">
      <xdr:nvGraphicFramePr>
        <xdr:cNvPr id="2" name="Diagramm 1">
          <a:extLst>
            <a:ext uri="{FF2B5EF4-FFF2-40B4-BE49-F238E27FC236}">
              <a16:creationId xmlns:a16="http://schemas.microsoft.com/office/drawing/2014/main" id="{833E3AE4-72D0-494A-B887-1445CB3AFF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47625</xdr:colOff>
      <xdr:row>13</xdr:row>
      <xdr:rowOff>0</xdr:rowOff>
    </xdr:from>
    <xdr:to>
      <xdr:col>15</xdr:col>
      <xdr:colOff>142875</xdr:colOff>
      <xdr:row>27</xdr:row>
      <xdr:rowOff>28575</xdr:rowOff>
    </xdr:to>
    <xdr:graphicFrame macro="">
      <xdr:nvGraphicFramePr>
        <xdr:cNvPr id="3" name="Diagramm 2">
          <a:extLst>
            <a:ext uri="{FF2B5EF4-FFF2-40B4-BE49-F238E27FC236}">
              <a16:creationId xmlns:a16="http://schemas.microsoft.com/office/drawing/2014/main" id="{7F8BC583-7185-4F44-B556-874C58C1C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1028700</xdr:colOff>
      <xdr:row>19</xdr:row>
      <xdr:rowOff>104775</xdr:rowOff>
    </xdr:from>
    <xdr:to>
      <xdr:col>13</xdr:col>
      <xdr:colOff>638175</xdr:colOff>
      <xdr:row>34</xdr:row>
      <xdr:rowOff>57150</xdr:rowOff>
    </xdr:to>
    <mc:AlternateContent xmlns:mc="http://schemas.openxmlformats.org/markup-compatibility/2006">
      <mc:Choice xmlns:cx1="http://schemas.microsoft.com/office/drawing/2015/9/8/chartex" Requires="cx1">
        <xdr:graphicFrame macro="">
          <xdr:nvGraphicFramePr>
            <xdr:cNvPr id="2" name="Diagramm 1">
              <a:extLst>
                <a:ext uri="{FF2B5EF4-FFF2-40B4-BE49-F238E27FC236}">
                  <a16:creationId xmlns:a16="http://schemas.microsoft.com/office/drawing/2014/main" id="{B7CE6D34-F397-5945-812E-535EEBC109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05800" y="3676650"/>
              <a:ext cx="3733800" cy="2667000"/>
            </a:xfrm>
            <a:prstGeom prst="rect">
              <a:avLst/>
            </a:prstGeom>
            <a:solidFill>
              <a:prstClr val="white"/>
            </a:solidFill>
            <a:ln w="1">
              <a:solidFill>
                <a:prstClr val="green"/>
              </a:solidFill>
            </a:ln>
          </xdr:spPr>
          <xdr:txBody>
            <a:bodyPr vertOverflow="clip" horzOverflow="clip"/>
            <a:lstStyle/>
            <a:p>
              <a:r>
                <a:rPr lang="en-DE" sz="1100"/>
                <a:t>Dieses Diagramm ist in Ihrer Version von Excel nicht verfügbar.
Wenn Sie diese Form bearbeiten oder diese Arbeitsmappe in einem anderen Dateiformat speichern, wird das Diagramm dauerhaft beschädigt.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9</xdr:col>
      <xdr:colOff>9525</xdr:colOff>
      <xdr:row>21</xdr:row>
      <xdr:rowOff>28575</xdr:rowOff>
    </xdr:from>
    <xdr:to>
      <xdr:col>14</xdr:col>
      <xdr:colOff>390525</xdr:colOff>
      <xdr:row>36</xdr:row>
      <xdr:rowOff>57150</xdr:rowOff>
    </xdr:to>
    <xdr:graphicFrame macro="">
      <xdr:nvGraphicFramePr>
        <xdr:cNvPr id="4" name="Diagramm 5">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28575</xdr:colOff>
      <xdr:row>56</xdr:row>
      <xdr:rowOff>85725</xdr:rowOff>
    </xdr:from>
    <xdr:to>
      <xdr:col>14</xdr:col>
      <xdr:colOff>409575</xdr:colOff>
      <xdr:row>73</xdr:row>
      <xdr:rowOff>85725</xdr:rowOff>
    </xdr:to>
    <xdr:graphicFrame macro="">
      <xdr:nvGraphicFramePr>
        <xdr:cNvPr id="5" name="Diagramm 1">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742949</xdr:colOff>
      <xdr:row>50</xdr:row>
      <xdr:rowOff>142875</xdr:rowOff>
    </xdr:from>
    <xdr:to>
      <xdr:col>20</xdr:col>
      <xdr:colOff>285749</xdr:colOff>
      <xdr:row>66</xdr:row>
      <xdr:rowOff>142875</xdr:rowOff>
    </xdr:to>
    <xdr:graphicFrame macro="">
      <xdr:nvGraphicFramePr>
        <xdr:cNvPr id="6" name="Diagramm 2">
          <a:extLst>
            <a:ext uri="{FF2B5EF4-FFF2-40B4-BE49-F238E27FC236}">
              <a16:creationId xmlns:a16="http://schemas.microsoft.com/office/drawing/2014/main" id="{00000000-0008-0000-05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752474</xdr:colOff>
      <xdr:row>74</xdr:row>
      <xdr:rowOff>123824</xdr:rowOff>
    </xdr:from>
    <xdr:to>
      <xdr:col>20</xdr:col>
      <xdr:colOff>295274</xdr:colOff>
      <xdr:row>90</xdr:row>
      <xdr:rowOff>123824</xdr:rowOff>
    </xdr:to>
    <xdr:graphicFrame macro="">
      <xdr:nvGraphicFramePr>
        <xdr:cNvPr id="7" name="Diagramm 3">
          <a:extLst>
            <a:ext uri="{FF2B5EF4-FFF2-40B4-BE49-F238E27FC236}">
              <a16:creationId xmlns:a16="http://schemas.microsoft.com/office/drawing/2014/main" id="{00000000-0008-0000-0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733425</xdr:colOff>
      <xdr:row>75</xdr:row>
      <xdr:rowOff>0</xdr:rowOff>
    </xdr:from>
    <xdr:to>
      <xdr:col>14</xdr:col>
      <xdr:colOff>276224</xdr:colOff>
      <xdr:row>91</xdr:row>
      <xdr:rowOff>0</xdr:rowOff>
    </xdr:to>
    <xdr:graphicFrame macro="">
      <xdr:nvGraphicFramePr>
        <xdr:cNvPr id="8" name="Diagramm 9">
          <a:extLst>
            <a:ext uri="{FF2B5EF4-FFF2-40B4-BE49-F238E27FC236}">
              <a16:creationId xmlns:a16="http://schemas.microsoft.com/office/drawing/2014/main" id="{00000000-0008-0000-05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44"/>
  <sheetViews>
    <sheetView topLeftCell="AP1" workbookViewId="0">
      <selection activeCell="BN1" sqref="BN1"/>
    </sheetView>
  </sheetViews>
  <sheetFormatPr baseColWidth="10" defaultColWidth="9" defaultRowHeight="14.25" x14ac:dyDescent="0.2"/>
  <cols>
    <col min="9" max="9" width="7.125" bestFit="1" customWidth="1"/>
    <col min="10" max="10" width="10.125" bestFit="1" customWidth="1"/>
    <col min="38" max="39" width="10.125" bestFit="1" customWidth="1"/>
    <col min="42" max="42" width="10.125" bestFit="1" customWidth="1"/>
    <col min="43" max="43" width="9" bestFit="1" customWidth="1"/>
    <col min="44" max="44" width="10.125" bestFit="1" customWidth="1"/>
    <col min="47" max="47" width="10.125" bestFit="1" customWidth="1"/>
    <col min="71" max="71" width="10.125" bestFit="1" customWidth="1"/>
  </cols>
  <sheetData>
    <row r="1" spans="1:71" ht="409.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13</v>
      </c>
      <c r="AA1" s="1" t="s">
        <v>15</v>
      </c>
      <c r="AB1" s="1" t="s">
        <v>14</v>
      </c>
      <c r="AC1" s="1" t="s">
        <v>20</v>
      </c>
      <c r="AD1" s="1" t="s">
        <v>19</v>
      </c>
      <c r="AE1" s="1" t="s">
        <v>21</v>
      </c>
      <c r="AF1" s="1" t="s">
        <v>22</v>
      </c>
      <c r="AG1" s="1" t="s">
        <v>25</v>
      </c>
      <c r="AH1" s="1" t="s">
        <v>26</v>
      </c>
      <c r="AI1" s="1" t="s">
        <v>17</v>
      </c>
      <c r="AJ1" s="1" t="s">
        <v>16</v>
      </c>
      <c r="AK1" s="1" t="s">
        <v>18</v>
      </c>
      <c r="AL1" s="1" t="s">
        <v>27</v>
      </c>
      <c r="AM1" s="1" t="s">
        <v>28</v>
      </c>
      <c r="AN1" s="1" t="s">
        <v>29</v>
      </c>
      <c r="AO1" s="1" t="s">
        <v>30</v>
      </c>
      <c r="AP1" s="1" t="s">
        <v>31</v>
      </c>
      <c r="AQ1" s="1" t="s">
        <v>32</v>
      </c>
      <c r="AR1" s="1" t="s">
        <v>28</v>
      </c>
      <c r="AS1" s="1" t="s">
        <v>33</v>
      </c>
      <c r="AT1" s="1" t="s">
        <v>34</v>
      </c>
      <c r="AU1" s="1" t="s">
        <v>31</v>
      </c>
      <c r="AV1" s="1" t="s">
        <v>35</v>
      </c>
      <c r="AW1" s="1" t="s">
        <v>36</v>
      </c>
      <c r="AX1" s="1" t="s">
        <v>37</v>
      </c>
      <c r="AY1" s="1" t="s">
        <v>38</v>
      </c>
      <c r="AZ1" s="1" t="s">
        <v>39</v>
      </c>
      <c r="BA1" s="1" t="s">
        <v>40</v>
      </c>
      <c r="BB1" s="1" t="s">
        <v>41</v>
      </c>
      <c r="BC1" s="1" t="s">
        <v>42</v>
      </c>
      <c r="BD1" s="1" t="s">
        <v>43</v>
      </c>
      <c r="BE1" s="1" t="s">
        <v>44</v>
      </c>
      <c r="BF1" s="1" t="s">
        <v>45</v>
      </c>
      <c r="BG1" s="1" t="s">
        <v>46</v>
      </c>
      <c r="BH1" s="1" t="s">
        <v>47</v>
      </c>
      <c r="BI1" s="1" t="s">
        <v>48</v>
      </c>
      <c r="BJ1" s="1" t="s">
        <v>49</v>
      </c>
      <c r="BK1" s="1" t="s">
        <v>50</v>
      </c>
      <c r="BL1" s="1" t="s">
        <v>51</v>
      </c>
      <c r="BM1" s="1" t="s">
        <v>52</v>
      </c>
      <c r="BN1" s="1" t="s">
        <v>53</v>
      </c>
      <c r="BO1" s="1" t="s">
        <v>54</v>
      </c>
      <c r="BP1" s="1" t="s">
        <v>55</v>
      </c>
      <c r="BQ1" s="1" t="s">
        <v>56</v>
      </c>
      <c r="BR1" s="1" t="s">
        <v>57</v>
      </c>
      <c r="BS1" s="1" t="s">
        <v>31</v>
      </c>
    </row>
    <row r="2" spans="1:71" ht="318.75" x14ac:dyDescent="0.2">
      <c r="A2" s="1" t="s">
        <v>58</v>
      </c>
      <c r="B2" s="1" t="s">
        <v>59</v>
      </c>
      <c r="C2" s="1" t="s">
        <v>60</v>
      </c>
      <c r="D2" s="1" t="s">
        <v>60</v>
      </c>
      <c r="E2" s="1" t="s">
        <v>60</v>
      </c>
      <c r="F2" s="1" t="s">
        <v>59</v>
      </c>
      <c r="G2" s="1" t="s">
        <v>60</v>
      </c>
      <c r="H2" s="1" t="s">
        <v>60</v>
      </c>
      <c r="I2" s="2">
        <f t="shared" ref="I2:I44" si="0">BS2-J2</f>
        <v>1.3888888888888895E-2</v>
      </c>
      <c r="J2" s="3">
        <v>0.43888888888888888</v>
      </c>
      <c r="K2" s="4">
        <v>5</v>
      </c>
      <c r="L2" s="4">
        <v>3</v>
      </c>
      <c r="M2" s="4">
        <v>1</v>
      </c>
      <c r="N2" s="4">
        <v>5</v>
      </c>
      <c r="O2" s="4">
        <v>3</v>
      </c>
      <c r="P2" s="4">
        <v>1</v>
      </c>
      <c r="Q2" s="4">
        <v>1</v>
      </c>
      <c r="R2" s="4">
        <v>5</v>
      </c>
      <c r="S2" s="4">
        <v>3</v>
      </c>
      <c r="T2" s="4">
        <v>1</v>
      </c>
      <c r="U2" s="4">
        <v>5</v>
      </c>
      <c r="V2" s="4">
        <v>2</v>
      </c>
      <c r="W2" s="4">
        <v>3</v>
      </c>
      <c r="X2" s="4">
        <v>5</v>
      </c>
      <c r="Y2" s="4">
        <v>1</v>
      </c>
      <c r="Z2" s="1"/>
      <c r="AA2" s="1" t="s">
        <v>61</v>
      </c>
      <c r="AB2" s="1" t="s">
        <v>61</v>
      </c>
      <c r="AC2" s="1"/>
      <c r="AD2" s="1" t="s">
        <v>62</v>
      </c>
      <c r="AE2" s="1" t="s">
        <v>63</v>
      </c>
      <c r="AF2" s="1"/>
      <c r="AG2" s="1" t="s">
        <v>63</v>
      </c>
      <c r="AH2" s="1" t="s">
        <v>61</v>
      </c>
      <c r="AI2" s="1" t="s">
        <v>61</v>
      </c>
      <c r="AJ2" s="1" t="s">
        <v>61</v>
      </c>
      <c r="AK2" s="1" t="s">
        <v>64</v>
      </c>
      <c r="AL2" s="2">
        <f t="shared" ref="AL2:AL44" si="1">AP2-AM2</f>
        <v>2.0833333333333814E-3</v>
      </c>
      <c r="AM2" s="3">
        <v>0.44722222222222219</v>
      </c>
      <c r="AN2" s="1" t="s">
        <v>65</v>
      </c>
      <c r="AO2" s="1" t="s">
        <v>66</v>
      </c>
      <c r="AP2" s="3">
        <v>0.44930555555555557</v>
      </c>
      <c r="AQ2" s="5">
        <f t="shared" ref="AQ2:AQ44" si="2">AU2-AR2</f>
        <v>2.0833333333333259E-3</v>
      </c>
      <c r="AR2" s="3">
        <v>0.44930555555555557</v>
      </c>
      <c r="AS2" s="1" t="s">
        <v>67</v>
      </c>
      <c r="AT2" s="1" t="s">
        <v>68</v>
      </c>
      <c r="AU2" s="3">
        <v>0.4513888888888889</v>
      </c>
      <c r="AV2" s="1" t="s">
        <v>69</v>
      </c>
      <c r="AW2" s="1" t="s">
        <v>70</v>
      </c>
      <c r="AX2" s="1" t="s">
        <v>69</v>
      </c>
      <c r="AY2" s="1" t="s">
        <v>70</v>
      </c>
      <c r="AZ2" s="1" t="s">
        <v>69</v>
      </c>
      <c r="BA2" s="1" t="s">
        <v>70</v>
      </c>
      <c r="BB2" s="1" t="s">
        <v>70</v>
      </c>
      <c r="BC2" s="1" t="s">
        <v>69</v>
      </c>
      <c r="BD2" s="1" t="s">
        <v>70</v>
      </c>
      <c r="BE2" s="1" t="s">
        <v>70</v>
      </c>
      <c r="BF2" s="1" t="s">
        <v>69</v>
      </c>
      <c r="BG2" s="1" t="s">
        <v>71</v>
      </c>
      <c r="BH2" s="1" t="s">
        <v>72</v>
      </c>
      <c r="BI2" s="1" t="s">
        <v>73</v>
      </c>
      <c r="BJ2" s="1" t="s">
        <v>74</v>
      </c>
      <c r="BK2" s="1" t="s">
        <v>75</v>
      </c>
      <c r="BL2" s="1" t="s">
        <v>74</v>
      </c>
      <c r="BM2" s="1" t="s">
        <v>71</v>
      </c>
      <c r="BN2" s="1" t="s">
        <v>72</v>
      </c>
      <c r="BO2" s="1" t="s">
        <v>72</v>
      </c>
      <c r="BP2" s="1" t="s">
        <v>69</v>
      </c>
      <c r="BQ2" s="1" t="s">
        <v>70</v>
      </c>
      <c r="BR2" s="1" t="s">
        <v>70</v>
      </c>
      <c r="BS2" s="3">
        <v>0.45277777777777778</v>
      </c>
    </row>
    <row r="3" spans="1:71" ht="267.75" x14ac:dyDescent="0.2">
      <c r="A3" s="1" t="s">
        <v>58</v>
      </c>
      <c r="B3" s="1" t="s">
        <v>59</v>
      </c>
      <c r="C3" s="1" t="s">
        <v>59</v>
      </c>
      <c r="D3" s="1" t="s">
        <v>59</v>
      </c>
      <c r="E3" s="1" t="s">
        <v>60</v>
      </c>
      <c r="F3" s="1" t="s">
        <v>60</v>
      </c>
      <c r="G3" s="1" t="s">
        <v>60</v>
      </c>
      <c r="H3" s="1" t="s">
        <v>59</v>
      </c>
      <c r="I3" s="2">
        <f t="shared" si="0"/>
        <v>1.388888888888884E-2</v>
      </c>
      <c r="J3" s="3">
        <v>0.43333333333333335</v>
      </c>
      <c r="K3" s="4">
        <v>3</v>
      </c>
      <c r="L3" s="4">
        <v>2</v>
      </c>
      <c r="M3" s="4">
        <v>1</v>
      </c>
      <c r="N3" s="4">
        <v>2</v>
      </c>
      <c r="O3" s="4">
        <v>5</v>
      </c>
      <c r="P3" s="4">
        <v>2</v>
      </c>
      <c r="Q3" s="4">
        <v>2</v>
      </c>
      <c r="R3" s="4">
        <v>4</v>
      </c>
      <c r="S3" s="4">
        <v>3</v>
      </c>
      <c r="T3" s="4">
        <v>2</v>
      </c>
      <c r="U3" s="4">
        <v>1</v>
      </c>
      <c r="V3" s="4">
        <v>3</v>
      </c>
      <c r="W3" s="4">
        <v>5</v>
      </c>
      <c r="X3" s="4">
        <v>3</v>
      </c>
      <c r="Y3" s="4">
        <v>2</v>
      </c>
      <c r="Z3" s="1" t="s">
        <v>64</v>
      </c>
      <c r="AA3" s="1" t="s">
        <v>76</v>
      </c>
      <c r="AB3" s="1" t="s">
        <v>61</v>
      </c>
      <c r="AC3" s="1" t="s">
        <v>62</v>
      </c>
      <c r="AD3" s="1" t="s">
        <v>64</v>
      </c>
      <c r="AE3" s="1" t="s">
        <v>76</v>
      </c>
      <c r="AF3" s="1" t="s">
        <v>76</v>
      </c>
      <c r="AG3" s="1" t="s">
        <v>64</v>
      </c>
      <c r="AH3" s="1" t="s">
        <v>76</v>
      </c>
      <c r="AI3" s="1" t="s">
        <v>76</v>
      </c>
      <c r="AJ3" s="1" t="s">
        <v>76</v>
      </c>
      <c r="AK3" s="1" t="s">
        <v>61</v>
      </c>
      <c r="AL3" s="2">
        <f t="shared" si="1"/>
        <v>5.5555555555555358E-3</v>
      </c>
      <c r="AM3" s="3">
        <v>0.43888888888888888</v>
      </c>
      <c r="AN3" s="1" t="s">
        <v>77</v>
      </c>
      <c r="AO3" s="1" t="s">
        <v>78</v>
      </c>
      <c r="AP3" s="3">
        <v>0.44444444444444442</v>
      </c>
      <c r="AQ3" s="5">
        <f t="shared" si="2"/>
        <v>2.0833333333333814E-3</v>
      </c>
      <c r="AR3" s="3">
        <v>0.44444444444444442</v>
      </c>
      <c r="AS3" s="1" t="s">
        <v>79</v>
      </c>
      <c r="AT3" s="1" t="s">
        <v>80</v>
      </c>
      <c r="AU3" s="3">
        <v>0.4465277777777778</v>
      </c>
      <c r="AV3" s="1" t="s">
        <v>69</v>
      </c>
      <c r="AW3" s="1" t="s">
        <v>69</v>
      </c>
      <c r="AX3" s="1" t="s">
        <v>81</v>
      </c>
      <c r="AY3" s="1" t="s">
        <v>69</v>
      </c>
      <c r="AZ3" s="1" t="s">
        <v>69</v>
      </c>
      <c r="BA3" s="1" t="s">
        <v>69</v>
      </c>
      <c r="BB3" s="1" t="s">
        <v>69</v>
      </c>
      <c r="BC3" s="1" t="s">
        <v>81</v>
      </c>
      <c r="BD3" s="1" t="s">
        <v>70</v>
      </c>
      <c r="BE3" s="1" t="s">
        <v>69</v>
      </c>
      <c r="BF3" s="1" t="s">
        <v>69</v>
      </c>
      <c r="BG3" s="1" t="s">
        <v>82</v>
      </c>
      <c r="BH3" s="1" t="s">
        <v>71</v>
      </c>
      <c r="BI3" s="1" t="s">
        <v>71</v>
      </c>
      <c r="BJ3" s="1" t="s">
        <v>83</v>
      </c>
      <c r="BK3" s="1" t="s">
        <v>75</v>
      </c>
      <c r="BL3" s="1" t="s">
        <v>75</v>
      </c>
      <c r="BM3" s="1" t="s">
        <v>71</v>
      </c>
      <c r="BN3" s="1" t="s">
        <v>72</v>
      </c>
      <c r="BO3" s="1" t="s">
        <v>71</v>
      </c>
      <c r="BP3" s="1" t="s">
        <v>81</v>
      </c>
      <c r="BQ3" s="1" t="s">
        <v>70</v>
      </c>
      <c r="BR3" s="1" t="s">
        <v>69</v>
      </c>
      <c r="BS3" s="3">
        <v>0.44722222222222219</v>
      </c>
    </row>
    <row r="4" spans="1:71" ht="357" x14ac:dyDescent="0.2">
      <c r="A4" s="1" t="s">
        <v>58</v>
      </c>
      <c r="B4" s="1" t="s">
        <v>59</v>
      </c>
      <c r="C4" s="1" t="s">
        <v>59</v>
      </c>
      <c r="D4" s="1" t="s">
        <v>59</v>
      </c>
      <c r="E4" s="1" t="s">
        <v>60</v>
      </c>
      <c r="F4" s="1" t="s">
        <v>59</v>
      </c>
      <c r="G4" s="1" t="s">
        <v>59</v>
      </c>
      <c r="H4" s="1" t="s">
        <v>59</v>
      </c>
      <c r="I4" s="2">
        <f t="shared" si="0"/>
        <v>1.4583333333333393E-2</v>
      </c>
      <c r="J4" s="3">
        <v>0.43541666666666662</v>
      </c>
      <c r="K4" s="4">
        <v>3</v>
      </c>
      <c r="L4" s="4">
        <v>5</v>
      </c>
      <c r="M4" s="4">
        <v>1</v>
      </c>
      <c r="N4" s="4">
        <v>3</v>
      </c>
      <c r="O4" s="4">
        <v>5</v>
      </c>
      <c r="P4" s="4">
        <v>1</v>
      </c>
      <c r="Q4" s="4">
        <v>1</v>
      </c>
      <c r="R4" s="4">
        <v>3</v>
      </c>
      <c r="S4" s="4">
        <v>5</v>
      </c>
      <c r="T4" s="4">
        <v>5</v>
      </c>
      <c r="U4" s="4">
        <v>4</v>
      </c>
      <c r="V4" s="4">
        <v>2</v>
      </c>
      <c r="W4" s="4">
        <v>5</v>
      </c>
      <c r="X4" s="4">
        <v>1</v>
      </c>
      <c r="Y4" s="4">
        <v>1</v>
      </c>
      <c r="Z4" s="1" t="s">
        <v>63</v>
      </c>
      <c r="AA4" s="1" t="s">
        <v>63</v>
      </c>
      <c r="AB4" s="1" t="s">
        <v>64</v>
      </c>
      <c r="AC4" s="1" t="s">
        <v>61</v>
      </c>
      <c r="AD4" s="1" t="s">
        <v>64</v>
      </c>
      <c r="AE4" s="1"/>
      <c r="AF4" s="1"/>
      <c r="AG4" s="1"/>
      <c r="AH4" s="1"/>
      <c r="AI4" s="1"/>
      <c r="AJ4" s="1"/>
      <c r="AK4" s="1"/>
      <c r="AL4" s="2">
        <f t="shared" si="1"/>
        <v>4.8611111111110383E-3</v>
      </c>
      <c r="AM4" s="3">
        <v>0.44236111111111115</v>
      </c>
      <c r="AN4" s="1" t="s">
        <v>84</v>
      </c>
      <c r="AO4" s="1" t="s">
        <v>85</v>
      </c>
      <c r="AP4" s="3">
        <v>0.44722222222222219</v>
      </c>
      <c r="AQ4" s="5">
        <f t="shared" si="2"/>
        <v>2.0833333333333814E-3</v>
      </c>
      <c r="AR4" s="3">
        <v>0.44722222222222219</v>
      </c>
      <c r="AS4" s="1" t="s">
        <v>86</v>
      </c>
      <c r="AT4" s="1" t="s">
        <v>87</v>
      </c>
      <c r="AU4" s="3">
        <v>0.44930555555555557</v>
      </c>
      <c r="AV4" s="1" t="s">
        <v>69</v>
      </c>
      <c r="AW4" s="1" t="s">
        <v>69</v>
      </c>
      <c r="AX4" s="1" t="s">
        <v>69</v>
      </c>
      <c r="AY4" s="1" t="s">
        <v>70</v>
      </c>
      <c r="AZ4" s="1" t="s">
        <v>70</v>
      </c>
      <c r="BA4" s="1" t="s">
        <v>69</v>
      </c>
      <c r="BB4" s="1" t="s">
        <v>69</v>
      </c>
      <c r="BC4" s="1" t="s">
        <v>69</v>
      </c>
      <c r="BD4" s="1" t="s">
        <v>70</v>
      </c>
      <c r="BE4" s="1" t="s">
        <v>70</v>
      </c>
      <c r="BF4" s="1" t="s">
        <v>69</v>
      </c>
      <c r="BG4" s="1" t="s">
        <v>72</v>
      </c>
      <c r="BH4" s="1" t="s">
        <v>72</v>
      </c>
      <c r="BI4" s="1" t="s">
        <v>72</v>
      </c>
      <c r="BJ4" s="1" t="s">
        <v>75</v>
      </c>
      <c r="BK4" s="1" t="s">
        <v>75</v>
      </c>
      <c r="BL4" s="1" t="s">
        <v>75</v>
      </c>
      <c r="BM4" s="1" t="s">
        <v>72</v>
      </c>
      <c r="BN4" s="1" t="s">
        <v>72</v>
      </c>
      <c r="BO4" s="1" t="s">
        <v>72</v>
      </c>
      <c r="BP4" s="1" t="s">
        <v>69</v>
      </c>
      <c r="BQ4" s="1" t="s">
        <v>70</v>
      </c>
      <c r="BR4" s="1" t="s">
        <v>70</v>
      </c>
      <c r="BS4" s="3">
        <v>0.45</v>
      </c>
    </row>
    <row r="5" spans="1:71" ht="382.5" x14ac:dyDescent="0.2">
      <c r="A5" s="1" t="s">
        <v>58</v>
      </c>
      <c r="B5" s="1" t="s">
        <v>60</v>
      </c>
      <c r="C5" s="1" t="s">
        <v>59</v>
      </c>
      <c r="D5" s="1" t="s">
        <v>59</v>
      </c>
      <c r="E5" s="1" t="s">
        <v>60</v>
      </c>
      <c r="F5" s="1" t="s">
        <v>60</v>
      </c>
      <c r="G5" s="1" t="s">
        <v>60</v>
      </c>
      <c r="H5" s="1" t="s">
        <v>59</v>
      </c>
      <c r="I5" s="2">
        <f t="shared" si="0"/>
        <v>1.8749999999999989E-2</v>
      </c>
      <c r="J5" s="3">
        <v>0.43333333333333335</v>
      </c>
      <c r="K5" s="4">
        <v>2</v>
      </c>
      <c r="L5" s="4">
        <v>3</v>
      </c>
      <c r="M5" s="4">
        <v>3</v>
      </c>
      <c r="N5" s="4">
        <v>3</v>
      </c>
      <c r="O5" s="4">
        <v>2</v>
      </c>
      <c r="P5" s="4">
        <v>4</v>
      </c>
      <c r="Q5" s="4">
        <v>2</v>
      </c>
      <c r="R5" s="4">
        <v>4</v>
      </c>
      <c r="S5" s="4">
        <v>2</v>
      </c>
      <c r="T5" s="4">
        <v>2</v>
      </c>
      <c r="U5" s="4">
        <v>3</v>
      </c>
      <c r="V5" s="4">
        <v>2</v>
      </c>
      <c r="W5" s="4">
        <v>5</v>
      </c>
      <c r="X5" s="4">
        <v>5</v>
      </c>
      <c r="Y5" s="4">
        <v>2</v>
      </c>
      <c r="Z5" s="1" t="s">
        <v>88</v>
      </c>
      <c r="AA5" s="1"/>
      <c r="AB5" s="1" t="s">
        <v>61</v>
      </c>
      <c r="AC5" s="1" t="s">
        <v>88</v>
      </c>
      <c r="AD5" s="1" t="s">
        <v>64</v>
      </c>
      <c r="AE5" s="1"/>
      <c r="AF5" s="1"/>
      <c r="AG5" s="1" t="s">
        <v>89</v>
      </c>
      <c r="AH5" s="1"/>
      <c r="AI5" s="1" t="s">
        <v>64</v>
      </c>
      <c r="AJ5" s="1" t="s">
        <v>61</v>
      </c>
      <c r="AK5" s="1" t="s">
        <v>90</v>
      </c>
      <c r="AL5" s="2">
        <f t="shared" si="1"/>
        <v>4.1666666666666519E-3</v>
      </c>
      <c r="AM5" s="3">
        <v>0.44236111111111115</v>
      </c>
      <c r="AN5" s="1" t="s">
        <v>91</v>
      </c>
      <c r="AO5" s="1" t="s">
        <v>92</v>
      </c>
      <c r="AP5" s="3">
        <v>0.4465277777777778</v>
      </c>
      <c r="AQ5" s="5">
        <f t="shared" si="2"/>
        <v>2.7777777777777679E-3</v>
      </c>
      <c r="AR5" s="3">
        <v>0.4465277777777778</v>
      </c>
      <c r="AS5" s="1" t="s">
        <v>93</v>
      </c>
      <c r="AT5" s="1" t="s">
        <v>94</v>
      </c>
      <c r="AU5" s="3">
        <v>0.44930555555555557</v>
      </c>
      <c r="AV5" s="1" t="s">
        <v>70</v>
      </c>
      <c r="AW5" s="1" t="s">
        <v>69</v>
      </c>
      <c r="AX5" s="1" t="s">
        <v>69</v>
      </c>
      <c r="AY5" s="1" t="s">
        <v>70</v>
      </c>
      <c r="AZ5" s="1" t="s">
        <v>70</v>
      </c>
      <c r="BA5" s="1" t="s">
        <v>70</v>
      </c>
      <c r="BB5" s="1" t="s">
        <v>70</v>
      </c>
      <c r="BC5" s="1" t="s">
        <v>69</v>
      </c>
      <c r="BD5" s="1" t="s">
        <v>70</v>
      </c>
      <c r="BE5" s="1" t="s">
        <v>70</v>
      </c>
      <c r="BF5" s="1" t="s">
        <v>70</v>
      </c>
      <c r="BG5" s="1" t="s">
        <v>73</v>
      </c>
      <c r="BH5" s="1" t="s">
        <v>72</v>
      </c>
      <c r="BI5" s="1" t="s">
        <v>72</v>
      </c>
      <c r="BJ5" s="1" t="s">
        <v>74</v>
      </c>
      <c r="BK5" s="1" t="s">
        <v>75</v>
      </c>
      <c r="BL5" s="1" t="s">
        <v>75</v>
      </c>
      <c r="BM5" s="1" t="s">
        <v>72</v>
      </c>
      <c r="BN5" s="1" t="s">
        <v>72</v>
      </c>
      <c r="BO5" s="1" t="s">
        <v>72</v>
      </c>
      <c r="BP5" s="1" t="s">
        <v>70</v>
      </c>
      <c r="BQ5" s="1" t="s">
        <v>70</v>
      </c>
      <c r="BR5" s="1" t="s">
        <v>69</v>
      </c>
      <c r="BS5" s="3">
        <v>0.45208333333333334</v>
      </c>
    </row>
    <row r="6" spans="1:71" ht="408" x14ac:dyDescent="0.2">
      <c r="A6" s="1" t="s">
        <v>58</v>
      </c>
      <c r="B6" s="1" t="s">
        <v>59</v>
      </c>
      <c r="C6" s="1" t="s">
        <v>59</v>
      </c>
      <c r="D6" s="1" t="s">
        <v>59</v>
      </c>
      <c r="E6" s="1" t="s">
        <v>60</v>
      </c>
      <c r="F6" s="1" t="s">
        <v>60</v>
      </c>
      <c r="G6" s="1" t="s">
        <v>59</v>
      </c>
      <c r="H6" s="1" t="s">
        <v>60</v>
      </c>
      <c r="I6" s="2">
        <f t="shared" si="0"/>
        <v>1.8749999999999989E-2</v>
      </c>
      <c r="J6" s="3">
        <v>0.43472222222222223</v>
      </c>
      <c r="K6" s="4">
        <v>4</v>
      </c>
      <c r="L6" s="4">
        <v>4</v>
      </c>
      <c r="M6" s="4">
        <v>3</v>
      </c>
      <c r="N6" s="4">
        <v>2</v>
      </c>
      <c r="O6" s="4">
        <v>3</v>
      </c>
      <c r="P6" s="4">
        <v>2</v>
      </c>
      <c r="Q6" s="4">
        <v>3</v>
      </c>
      <c r="R6" s="4">
        <v>4</v>
      </c>
      <c r="S6" s="4">
        <v>4</v>
      </c>
      <c r="T6" s="4">
        <v>4</v>
      </c>
      <c r="U6" s="4">
        <v>2</v>
      </c>
      <c r="V6" s="4">
        <v>4</v>
      </c>
      <c r="W6" s="4">
        <v>4</v>
      </c>
      <c r="X6" s="4">
        <v>4</v>
      </c>
      <c r="Y6" s="4">
        <v>5</v>
      </c>
      <c r="Z6" s="1" t="s">
        <v>64</v>
      </c>
      <c r="AA6" s="1" t="s">
        <v>88</v>
      </c>
      <c r="AB6" s="1" t="s">
        <v>64</v>
      </c>
      <c r="AC6" s="1" t="s">
        <v>64</v>
      </c>
      <c r="AD6" s="1" t="s">
        <v>64</v>
      </c>
      <c r="AE6" s="1" t="s">
        <v>62</v>
      </c>
      <c r="AF6" s="1" t="s">
        <v>64</v>
      </c>
      <c r="AG6" s="1" t="s">
        <v>76</v>
      </c>
      <c r="AH6" s="1" t="s">
        <v>63</v>
      </c>
      <c r="AI6" s="1"/>
      <c r="AJ6" s="1" t="s">
        <v>90</v>
      </c>
      <c r="AK6" s="1" t="s">
        <v>95</v>
      </c>
      <c r="AL6" s="2">
        <f t="shared" si="1"/>
        <v>3.4722222222222654E-3</v>
      </c>
      <c r="AM6" s="3">
        <v>0.44305555555555554</v>
      </c>
      <c r="AN6" s="1" t="s">
        <v>96</v>
      </c>
      <c r="AO6" s="1" t="s">
        <v>97</v>
      </c>
      <c r="AP6" s="3">
        <v>0.4465277777777778</v>
      </c>
      <c r="AQ6" s="5">
        <f t="shared" si="2"/>
        <v>4.8611111111110938E-3</v>
      </c>
      <c r="AR6" s="3">
        <v>0.4465277777777778</v>
      </c>
      <c r="AS6" s="1" t="s">
        <v>98</v>
      </c>
      <c r="AT6" s="1" t="s">
        <v>99</v>
      </c>
      <c r="AU6" s="3">
        <v>0.4513888888888889</v>
      </c>
      <c r="AV6" s="1" t="s">
        <v>70</v>
      </c>
      <c r="AW6" s="1" t="s">
        <v>69</v>
      </c>
      <c r="AX6" s="1" t="s">
        <v>100</v>
      </c>
      <c r="AY6" s="1" t="s">
        <v>69</v>
      </c>
      <c r="AZ6" s="1" t="s">
        <v>70</v>
      </c>
      <c r="BA6" s="1" t="s">
        <v>100</v>
      </c>
      <c r="BB6" s="1" t="s">
        <v>70</v>
      </c>
      <c r="BC6" s="1" t="s">
        <v>70</v>
      </c>
      <c r="BD6" s="1" t="s">
        <v>70</v>
      </c>
      <c r="BE6" s="1" t="s">
        <v>70</v>
      </c>
      <c r="BF6" s="1" t="s">
        <v>81</v>
      </c>
      <c r="BG6" s="1" t="s">
        <v>73</v>
      </c>
      <c r="BH6" s="1" t="s">
        <v>72</v>
      </c>
      <c r="BI6" s="1" t="s">
        <v>71</v>
      </c>
      <c r="BJ6" s="1" t="s">
        <v>101</v>
      </c>
      <c r="BK6" s="1" t="s">
        <v>74</v>
      </c>
      <c r="BL6" s="1" t="s">
        <v>75</v>
      </c>
      <c r="BM6" s="1" t="s">
        <v>73</v>
      </c>
      <c r="BN6" s="1" t="s">
        <v>71</v>
      </c>
      <c r="BO6" s="1" t="s">
        <v>71</v>
      </c>
      <c r="BP6" s="1" t="s">
        <v>81</v>
      </c>
      <c r="BQ6" s="1" t="s">
        <v>100</v>
      </c>
      <c r="BR6" s="1" t="s">
        <v>70</v>
      </c>
      <c r="BS6" s="3">
        <v>0.45347222222222222</v>
      </c>
    </row>
    <row r="7" spans="1:71" ht="242.25" x14ac:dyDescent="0.2">
      <c r="A7" s="1" t="s">
        <v>58</v>
      </c>
      <c r="B7" s="1" t="s">
        <v>59</v>
      </c>
      <c r="C7" s="1" t="s">
        <v>59</v>
      </c>
      <c r="D7" s="1" t="s">
        <v>59</v>
      </c>
      <c r="E7" s="1" t="s">
        <v>60</v>
      </c>
      <c r="F7" s="1" t="s">
        <v>59</v>
      </c>
      <c r="G7" s="1" t="s">
        <v>60</v>
      </c>
      <c r="H7" s="1" t="s">
        <v>60</v>
      </c>
      <c r="I7" s="2">
        <f t="shared" si="0"/>
        <v>2.0138888888888928E-2</v>
      </c>
      <c r="J7" s="3">
        <v>0.43402777777777773</v>
      </c>
      <c r="K7" s="4">
        <v>5</v>
      </c>
      <c r="L7" s="4">
        <v>3</v>
      </c>
      <c r="M7" s="4">
        <v>3</v>
      </c>
      <c r="N7" s="4">
        <v>3</v>
      </c>
      <c r="O7" s="4">
        <v>4</v>
      </c>
      <c r="P7" s="4">
        <v>5</v>
      </c>
      <c r="Q7" s="4">
        <v>3</v>
      </c>
      <c r="R7" s="4">
        <v>4</v>
      </c>
      <c r="S7" s="4">
        <v>5</v>
      </c>
      <c r="T7" s="4">
        <v>3</v>
      </c>
      <c r="U7" s="4">
        <v>2</v>
      </c>
      <c r="V7" s="4">
        <v>5</v>
      </c>
      <c r="W7" s="4">
        <v>4</v>
      </c>
      <c r="X7" s="4">
        <v>3</v>
      </c>
      <c r="Y7" s="4">
        <v>5</v>
      </c>
      <c r="Z7" s="1" t="s">
        <v>64</v>
      </c>
      <c r="AA7" s="1" t="s">
        <v>88</v>
      </c>
      <c r="AB7" s="1"/>
      <c r="AC7" s="1"/>
      <c r="AD7" s="1" t="s">
        <v>64</v>
      </c>
      <c r="AE7" s="1" t="s">
        <v>64</v>
      </c>
      <c r="AF7" s="1" t="s">
        <v>102</v>
      </c>
      <c r="AG7" s="1" t="s">
        <v>102</v>
      </c>
      <c r="AH7" s="1" t="s">
        <v>64</v>
      </c>
      <c r="AI7" s="1" t="s">
        <v>102</v>
      </c>
      <c r="AJ7" s="1" t="s">
        <v>61</v>
      </c>
      <c r="AK7" s="1" t="s">
        <v>64</v>
      </c>
      <c r="AL7" s="2">
        <f t="shared" si="1"/>
        <v>4.1666666666666519E-3</v>
      </c>
      <c r="AM7" s="3">
        <v>0.4465277777777778</v>
      </c>
      <c r="AN7" s="1" t="s">
        <v>103</v>
      </c>
      <c r="AO7" s="1" t="s">
        <v>104</v>
      </c>
      <c r="AP7" s="3">
        <v>0.45069444444444445</v>
      </c>
      <c r="AQ7" s="5">
        <f t="shared" si="2"/>
        <v>2.0833333333333259E-3</v>
      </c>
      <c r="AR7" s="3">
        <v>0.45069444444444445</v>
      </c>
      <c r="AS7" s="1" t="s">
        <v>105</v>
      </c>
      <c r="AT7" s="1" t="s">
        <v>106</v>
      </c>
      <c r="AU7" s="3">
        <v>0.45277777777777778</v>
      </c>
      <c r="AV7" s="1" t="s">
        <v>69</v>
      </c>
      <c r="AW7" s="1" t="s">
        <v>70</v>
      </c>
      <c r="AX7" s="1" t="s">
        <v>100</v>
      </c>
      <c r="AY7" s="1" t="s">
        <v>70</v>
      </c>
      <c r="AZ7" s="1" t="s">
        <v>69</v>
      </c>
      <c r="BA7" s="1" t="s">
        <v>70</v>
      </c>
      <c r="BB7" s="1" t="s">
        <v>70</v>
      </c>
      <c r="BC7" s="1" t="s">
        <v>100</v>
      </c>
      <c r="BD7" s="1" t="s">
        <v>100</v>
      </c>
      <c r="BE7" s="1" t="s">
        <v>70</v>
      </c>
      <c r="BF7" s="1" t="s">
        <v>69</v>
      </c>
      <c r="BG7" s="1" t="s">
        <v>73</v>
      </c>
      <c r="BH7" s="1" t="s">
        <v>71</v>
      </c>
      <c r="BI7" s="1" t="s">
        <v>72</v>
      </c>
      <c r="BJ7" s="1" t="s">
        <v>101</v>
      </c>
      <c r="BK7" s="1" t="s">
        <v>75</v>
      </c>
      <c r="BL7" s="1" t="s">
        <v>74</v>
      </c>
      <c r="BM7" s="1" t="s">
        <v>73</v>
      </c>
      <c r="BN7" s="1" t="s">
        <v>71</v>
      </c>
      <c r="BO7" s="1" t="s">
        <v>73</v>
      </c>
      <c r="BP7" s="1" t="s">
        <v>69</v>
      </c>
      <c r="BQ7" s="1" t="s">
        <v>69</v>
      </c>
      <c r="BR7" s="1" t="s">
        <v>100</v>
      </c>
      <c r="BS7" s="3">
        <v>0.45416666666666666</v>
      </c>
    </row>
    <row r="8" spans="1:71" ht="242.25" x14ac:dyDescent="0.2">
      <c r="A8" s="1" t="s">
        <v>58</v>
      </c>
      <c r="B8" s="1" t="s">
        <v>59</v>
      </c>
      <c r="C8" s="1" t="s">
        <v>59</v>
      </c>
      <c r="D8" s="1" t="s">
        <v>59</v>
      </c>
      <c r="E8" s="1" t="s">
        <v>60</v>
      </c>
      <c r="F8" s="1" t="s">
        <v>60</v>
      </c>
      <c r="G8" s="1" t="s">
        <v>60</v>
      </c>
      <c r="H8" s="1" t="s">
        <v>60</v>
      </c>
      <c r="I8" s="2">
        <f t="shared" si="0"/>
        <v>2.430555555555558E-2</v>
      </c>
      <c r="J8" s="3">
        <v>0.4375</v>
      </c>
      <c r="K8" s="4">
        <v>3</v>
      </c>
      <c r="L8" s="4">
        <v>4</v>
      </c>
      <c r="M8" s="4">
        <v>2</v>
      </c>
      <c r="N8" s="4">
        <v>2</v>
      </c>
      <c r="O8" s="4">
        <v>2</v>
      </c>
      <c r="P8" s="4">
        <v>1</v>
      </c>
      <c r="Q8" s="4">
        <v>4</v>
      </c>
      <c r="R8" s="4">
        <v>4</v>
      </c>
      <c r="S8" s="4">
        <v>2</v>
      </c>
      <c r="T8" s="4">
        <v>3</v>
      </c>
      <c r="U8" s="4">
        <v>2</v>
      </c>
      <c r="V8" s="4">
        <v>4</v>
      </c>
      <c r="W8" s="4">
        <v>4</v>
      </c>
      <c r="X8" s="4">
        <v>3</v>
      </c>
      <c r="Y8" s="4">
        <v>5</v>
      </c>
      <c r="Z8" s="1" t="s">
        <v>63</v>
      </c>
      <c r="AA8" s="1" t="s">
        <v>64</v>
      </c>
      <c r="AB8" s="1" t="s">
        <v>64</v>
      </c>
      <c r="AC8" s="1" t="s">
        <v>61</v>
      </c>
      <c r="AD8" s="1" t="s">
        <v>76</v>
      </c>
      <c r="AE8" s="1" t="s">
        <v>64</v>
      </c>
      <c r="AF8" s="1" t="s">
        <v>76</v>
      </c>
      <c r="AG8" s="1"/>
      <c r="AH8" s="1" t="s">
        <v>64</v>
      </c>
      <c r="AI8" s="1" t="s">
        <v>63</v>
      </c>
      <c r="AJ8" s="1" t="s">
        <v>64</v>
      </c>
      <c r="AK8" s="1" t="s">
        <v>76</v>
      </c>
      <c r="AL8" s="2">
        <f t="shared" si="1"/>
        <v>6.9444444444444753E-3</v>
      </c>
      <c r="AM8" s="3">
        <v>0.44444444444444442</v>
      </c>
      <c r="AN8" s="1" t="s">
        <v>107</v>
      </c>
      <c r="AO8" s="1" t="s">
        <v>108</v>
      </c>
      <c r="AP8" s="3">
        <v>0.4513888888888889</v>
      </c>
      <c r="AQ8" s="5">
        <f t="shared" si="2"/>
        <v>3.4722222222222099E-3</v>
      </c>
      <c r="AR8" s="3">
        <v>0.4513888888888889</v>
      </c>
      <c r="AS8" s="1" t="s">
        <v>109</v>
      </c>
      <c r="AT8" s="1" t="s">
        <v>110</v>
      </c>
      <c r="AU8" s="3">
        <v>0.4548611111111111</v>
      </c>
      <c r="AV8" s="1" t="s">
        <v>70</v>
      </c>
      <c r="AW8" s="1" t="s">
        <v>70</v>
      </c>
      <c r="AX8" s="1" t="s">
        <v>70</v>
      </c>
      <c r="AY8" s="1" t="s">
        <v>100</v>
      </c>
      <c r="AZ8" s="1" t="s">
        <v>100</v>
      </c>
      <c r="BA8" s="1" t="s">
        <v>70</v>
      </c>
      <c r="BB8" s="1" t="s">
        <v>70</v>
      </c>
      <c r="BC8" s="1" t="s">
        <v>70</v>
      </c>
      <c r="BD8" s="1" t="s">
        <v>100</v>
      </c>
      <c r="BE8" s="1" t="s">
        <v>70</v>
      </c>
      <c r="BF8" s="1" t="s">
        <v>69</v>
      </c>
      <c r="BG8" s="1" t="s">
        <v>72</v>
      </c>
      <c r="BH8" s="1" t="s">
        <v>71</v>
      </c>
      <c r="BI8" s="1" t="s">
        <v>71</v>
      </c>
      <c r="BJ8" s="1" t="s">
        <v>74</v>
      </c>
      <c r="BK8" s="1" t="s">
        <v>75</v>
      </c>
      <c r="BL8" s="1" t="s">
        <v>75</v>
      </c>
      <c r="BM8" s="1" t="s">
        <v>71</v>
      </c>
      <c r="BN8" s="1" t="s">
        <v>72</v>
      </c>
      <c r="BO8" s="1" t="s">
        <v>72</v>
      </c>
      <c r="BP8" s="1" t="s">
        <v>70</v>
      </c>
      <c r="BQ8" s="1" t="s">
        <v>100</v>
      </c>
      <c r="BR8" s="1" t="s">
        <v>70</v>
      </c>
      <c r="BS8" s="3">
        <v>0.46180555555555558</v>
      </c>
    </row>
    <row r="9" spans="1:71" ht="344.25" x14ac:dyDescent="0.2">
      <c r="A9" s="1" t="s">
        <v>58</v>
      </c>
      <c r="B9" s="1" t="s">
        <v>59</v>
      </c>
      <c r="C9" s="1" t="s">
        <v>59</v>
      </c>
      <c r="D9" s="1" t="s">
        <v>59</v>
      </c>
      <c r="E9" s="1" t="s">
        <v>60</v>
      </c>
      <c r="F9" s="1" t="s">
        <v>59</v>
      </c>
      <c r="G9" s="1" t="s">
        <v>59</v>
      </c>
      <c r="H9" s="1" t="s">
        <v>59</v>
      </c>
      <c r="I9" s="2">
        <f t="shared" si="0"/>
        <v>2.0138888888888873E-2</v>
      </c>
      <c r="J9" s="3">
        <v>0.43472222222222223</v>
      </c>
      <c r="K9" s="4">
        <v>3</v>
      </c>
      <c r="L9" s="4">
        <v>2</v>
      </c>
      <c r="M9" s="4">
        <v>1</v>
      </c>
      <c r="N9" s="4">
        <v>3</v>
      </c>
      <c r="O9" s="4">
        <v>2</v>
      </c>
      <c r="P9" s="4">
        <v>1</v>
      </c>
      <c r="Q9" s="4">
        <v>4</v>
      </c>
      <c r="R9" s="4">
        <v>3</v>
      </c>
      <c r="S9" s="4">
        <v>3</v>
      </c>
      <c r="T9" s="4">
        <v>3</v>
      </c>
      <c r="U9" s="4">
        <v>2</v>
      </c>
      <c r="V9" s="4">
        <v>2</v>
      </c>
      <c r="W9" s="4">
        <v>3</v>
      </c>
      <c r="X9" s="4">
        <v>3</v>
      </c>
      <c r="Y9" s="4">
        <v>4</v>
      </c>
      <c r="Z9" s="1" t="s">
        <v>64</v>
      </c>
      <c r="AA9" s="1" t="s">
        <v>64</v>
      </c>
      <c r="AB9" s="1"/>
      <c r="AC9" s="1"/>
      <c r="AD9" s="1"/>
      <c r="AE9" s="1" t="s">
        <v>64</v>
      </c>
      <c r="AF9" s="1"/>
      <c r="AG9" s="1" t="s">
        <v>64</v>
      </c>
      <c r="AH9" s="1" t="s">
        <v>61</v>
      </c>
      <c r="AI9" s="1"/>
      <c r="AJ9" s="1"/>
      <c r="AK9" s="1" t="s">
        <v>76</v>
      </c>
      <c r="AL9" s="2">
        <f t="shared" si="1"/>
        <v>4.8611111111111494E-3</v>
      </c>
      <c r="AM9" s="3">
        <v>0.44444444444444442</v>
      </c>
      <c r="AN9" s="1" t="s">
        <v>111</v>
      </c>
      <c r="AO9" s="1" t="s">
        <v>112</v>
      </c>
      <c r="AP9" s="3">
        <v>0.44930555555555557</v>
      </c>
      <c r="AQ9" s="5">
        <f t="shared" si="2"/>
        <v>4.1666666666666519E-3</v>
      </c>
      <c r="AR9" s="3">
        <v>0.44930555555555557</v>
      </c>
      <c r="AS9" s="1" t="s">
        <v>113</v>
      </c>
      <c r="AT9" s="1" t="s">
        <v>114</v>
      </c>
      <c r="AU9" s="3">
        <v>0.45347222222222222</v>
      </c>
      <c r="AV9" s="1" t="s">
        <v>70</v>
      </c>
      <c r="AW9" s="1" t="s">
        <v>70</v>
      </c>
      <c r="AX9" s="1" t="s">
        <v>69</v>
      </c>
      <c r="AY9" s="1" t="s">
        <v>69</v>
      </c>
      <c r="AZ9" s="1" t="s">
        <v>69</v>
      </c>
      <c r="BA9" s="1" t="s">
        <v>70</v>
      </c>
      <c r="BB9" s="1" t="s">
        <v>70</v>
      </c>
      <c r="BC9" s="1" t="s">
        <v>69</v>
      </c>
      <c r="BD9" s="1" t="s">
        <v>69</v>
      </c>
      <c r="BE9" s="1" t="s">
        <v>69</v>
      </c>
      <c r="BF9" s="1" t="s">
        <v>69</v>
      </c>
      <c r="BG9" s="1" t="s">
        <v>71</v>
      </c>
      <c r="BH9" s="1" t="s">
        <v>72</v>
      </c>
      <c r="BI9" s="1" t="s">
        <v>72</v>
      </c>
      <c r="BJ9" s="1" t="s">
        <v>101</v>
      </c>
      <c r="BK9" s="1" t="s">
        <v>75</v>
      </c>
      <c r="BL9" s="1" t="s">
        <v>75</v>
      </c>
      <c r="BM9" s="1" t="s">
        <v>71</v>
      </c>
      <c r="BN9" s="1" t="s">
        <v>72</v>
      </c>
      <c r="BO9" s="1" t="s">
        <v>72</v>
      </c>
      <c r="BP9" s="1" t="s">
        <v>81</v>
      </c>
      <c r="BQ9" s="1" t="s">
        <v>70</v>
      </c>
      <c r="BR9" s="1" t="s">
        <v>69</v>
      </c>
      <c r="BS9" s="3">
        <v>0.4548611111111111</v>
      </c>
    </row>
    <row r="10" spans="1:71" ht="242.25" x14ac:dyDescent="0.2">
      <c r="A10" s="1" t="s">
        <v>58</v>
      </c>
      <c r="B10" s="1" t="s">
        <v>59</v>
      </c>
      <c r="C10" s="1" t="s">
        <v>59</v>
      </c>
      <c r="D10" s="1" t="s">
        <v>59</v>
      </c>
      <c r="E10" s="1" t="s">
        <v>60</v>
      </c>
      <c r="F10" s="1" t="s">
        <v>60</v>
      </c>
      <c r="G10" s="1" t="s">
        <v>60</v>
      </c>
      <c r="H10" s="1" t="s">
        <v>59</v>
      </c>
      <c r="I10" s="2">
        <f t="shared" si="0"/>
        <v>2.0138888888888928E-2</v>
      </c>
      <c r="J10" s="3">
        <v>0.43541666666666662</v>
      </c>
      <c r="K10" s="4">
        <v>2</v>
      </c>
      <c r="L10" s="4">
        <v>3</v>
      </c>
      <c r="M10" s="4">
        <v>5</v>
      </c>
      <c r="N10" s="4">
        <v>5</v>
      </c>
      <c r="O10" s="4">
        <v>3</v>
      </c>
      <c r="P10" s="4">
        <v>2</v>
      </c>
      <c r="Q10" s="4">
        <v>3</v>
      </c>
      <c r="R10" s="4">
        <v>5</v>
      </c>
      <c r="S10" s="4">
        <v>3</v>
      </c>
      <c r="T10" s="4">
        <v>3</v>
      </c>
      <c r="U10" s="4">
        <v>5</v>
      </c>
      <c r="V10" s="4">
        <v>3</v>
      </c>
      <c r="W10" s="4">
        <v>4</v>
      </c>
      <c r="X10" s="4">
        <v>5</v>
      </c>
      <c r="Y10" s="4">
        <v>3</v>
      </c>
      <c r="Z10" s="1" t="s">
        <v>64</v>
      </c>
      <c r="AA10" s="1" t="s">
        <v>64</v>
      </c>
      <c r="AB10" s="1" t="s">
        <v>64</v>
      </c>
      <c r="AC10" s="1" t="s">
        <v>64</v>
      </c>
      <c r="AD10" s="1" t="s">
        <v>76</v>
      </c>
      <c r="AE10" s="1" t="s">
        <v>102</v>
      </c>
      <c r="AF10" s="1"/>
      <c r="AG10" s="1" t="s">
        <v>61</v>
      </c>
      <c r="AH10" s="1"/>
      <c r="AI10" s="1"/>
      <c r="AJ10" s="1" t="s">
        <v>61</v>
      </c>
      <c r="AK10" s="1" t="s">
        <v>89</v>
      </c>
      <c r="AL10" s="2">
        <f t="shared" si="1"/>
        <v>4.1666666666667074E-3</v>
      </c>
      <c r="AM10" s="3">
        <v>0.44722222222222219</v>
      </c>
      <c r="AN10" s="1" t="s">
        <v>115</v>
      </c>
      <c r="AO10" s="1" t="s">
        <v>116</v>
      </c>
      <c r="AP10" s="3">
        <v>0.4513888888888889</v>
      </c>
      <c r="AQ10" s="5">
        <f t="shared" si="2"/>
        <v>2.0833333333333259E-3</v>
      </c>
      <c r="AR10" s="3">
        <v>0.45208333333333334</v>
      </c>
      <c r="AS10" s="1" t="s">
        <v>117</v>
      </c>
      <c r="AT10" s="1" t="s">
        <v>118</v>
      </c>
      <c r="AU10" s="3">
        <v>0.45416666666666666</v>
      </c>
      <c r="AV10" s="1" t="s">
        <v>69</v>
      </c>
      <c r="AW10" s="1" t="s">
        <v>69</v>
      </c>
      <c r="AX10" s="1" t="s">
        <v>69</v>
      </c>
      <c r="AY10" s="1" t="s">
        <v>70</v>
      </c>
      <c r="AZ10" s="1" t="s">
        <v>70</v>
      </c>
      <c r="BA10" s="1" t="s">
        <v>70</v>
      </c>
      <c r="BB10" s="1" t="s">
        <v>70</v>
      </c>
      <c r="BC10" s="1" t="s">
        <v>70</v>
      </c>
      <c r="BD10" s="1" t="s">
        <v>70</v>
      </c>
      <c r="BE10" s="1" t="s">
        <v>70</v>
      </c>
      <c r="BF10" s="1" t="s">
        <v>70</v>
      </c>
      <c r="BG10" s="1" t="s">
        <v>71</v>
      </c>
      <c r="BH10" s="1" t="s">
        <v>72</v>
      </c>
      <c r="BI10" s="1" t="s">
        <v>71</v>
      </c>
      <c r="BJ10" s="1" t="s">
        <v>75</v>
      </c>
      <c r="BK10" s="1" t="s">
        <v>75</v>
      </c>
      <c r="BL10" s="1" t="s">
        <v>75</v>
      </c>
      <c r="BM10" s="1" t="s">
        <v>71</v>
      </c>
      <c r="BN10" s="1" t="s">
        <v>72</v>
      </c>
      <c r="BO10" s="1" t="s">
        <v>72</v>
      </c>
      <c r="BP10" s="1" t="s">
        <v>69</v>
      </c>
      <c r="BQ10" s="1" t="s">
        <v>70</v>
      </c>
      <c r="BR10" s="1" t="s">
        <v>69</v>
      </c>
      <c r="BS10" s="3">
        <v>0.45555555555555555</v>
      </c>
    </row>
    <row r="11" spans="1:71" ht="357" x14ac:dyDescent="0.2">
      <c r="A11" s="1" t="s">
        <v>58</v>
      </c>
      <c r="B11" s="1" t="s">
        <v>60</v>
      </c>
      <c r="C11" s="1" t="s">
        <v>60</v>
      </c>
      <c r="D11" s="1" t="s">
        <v>60</v>
      </c>
      <c r="E11" s="1" t="s">
        <v>60</v>
      </c>
      <c r="F11" s="1" t="s">
        <v>60</v>
      </c>
      <c r="G11" s="1" t="s">
        <v>60</v>
      </c>
      <c r="H11" s="1" t="s">
        <v>60</v>
      </c>
      <c r="I11" s="2">
        <f t="shared" si="0"/>
        <v>6.9444444444445308E-3</v>
      </c>
      <c r="J11" s="3">
        <v>0.53680555555555554</v>
      </c>
      <c r="K11" s="4">
        <v>3</v>
      </c>
      <c r="L11" s="4">
        <v>3</v>
      </c>
      <c r="M11" s="4">
        <v>3</v>
      </c>
      <c r="N11" s="4">
        <v>3</v>
      </c>
      <c r="O11" s="4">
        <v>3</v>
      </c>
      <c r="P11" s="4">
        <v>3</v>
      </c>
      <c r="Q11" s="4">
        <v>3</v>
      </c>
      <c r="R11" s="4">
        <v>3</v>
      </c>
      <c r="S11" s="4">
        <v>3</v>
      </c>
      <c r="T11" s="4">
        <v>3</v>
      </c>
      <c r="U11" s="4">
        <v>3</v>
      </c>
      <c r="V11" s="4">
        <v>3</v>
      </c>
      <c r="W11" s="4">
        <v>3</v>
      </c>
      <c r="X11" s="4">
        <v>3</v>
      </c>
      <c r="Y11" s="4">
        <v>3</v>
      </c>
      <c r="Z11" s="1" t="s">
        <v>102</v>
      </c>
      <c r="AA11" s="1" t="s">
        <v>61</v>
      </c>
      <c r="AB11" s="1" t="s">
        <v>64</v>
      </c>
      <c r="AC11" s="1"/>
      <c r="AD11" s="1"/>
      <c r="AE11" s="1"/>
      <c r="AF11" s="1"/>
      <c r="AG11" s="1"/>
      <c r="AH11" s="1"/>
      <c r="AI11" s="1"/>
      <c r="AJ11" s="1"/>
      <c r="AK11" s="1"/>
      <c r="AL11" s="2">
        <f t="shared" si="1"/>
        <v>1.388888888888884E-3</v>
      </c>
      <c r="AM11" s="3">
        <v>0.53888888888888886</v>
      </c>
      <c r="AN11" s="1" t="s">
        <v>84</v>
      </c>
      <c r="AO11" s="1" t="s">
        <v>119</v>
      </c>
      <c r="AP11" s="3">
        <v>0.54027777777777775</v>
      </c>
      <c r="AQ11" s="5">
        <f t="shared" si="2"/>
        <v>2.7777777777777679E-3</v>
      </c>
      <c r="AR11" s="3">
        <v>0.54027777777777775</v>
      </c>
      <c r="AS11" s="1" t="s">
        <v>120</v>
      </c>
      <c r="AT11" s="1" t="s">
        <v>121</v>
      </c>
      <c r="AU11" s="3">
        <v>0.54305555555555551</v>
      </c>
      <c r="AV11" s="1" t="s">
        <v>69</v>
      </c>
      <c r="AW11" s="1" t="s">
        <v>69</v>
      </c>
      <c r="AX11" s="1" t="s">
        <v>69</v>
      </c>
      <c r="AY11" s="1" t="s">
        <v>70</v>
      </c>
      <c r="AZ11" s="1" t="s">
        <v>70</v>
      </c>
      <c r="BA11" s="1" t="s">
        <v>69</v>
      </c>
      <c r="BB11" s="1" t="s">
        <v>70</v>
      </c>
      <c r="BC11" s="1" t="s">
        <v>70</v>
      </c>
      <c r="BD11" s="1" t="s">
        <v>70</v>
      </c>
      <c r="BE11" s="1" t="s">
        <v>70</v>
      </c>
      <c r="BF11" s="1" t="s">
        <v>69</v>
      </c>
      <c r="BG11" s="1" t="s">
        <v>72</v>
      </c>
      <c r="BH11" s="1" t="s">
        <v>82</v>
      </c>
      <c r="BI11" s="1" t="s">
        <v>71</v>
      </c>
      <c r="BJ11" s="1" t="s">
        <v>74</v>
      </c>
      <c r="BK11" s="1" t="s">
        <v>83</v>
      </c>
      <c r="BL11" s="1" t="s">
        <v>75</v>
      </c>
      <c r="BM11" s="1" t="s">
        <v>72</v>
      </c>
      <c r="BN11" s="1" t="s">
        <v>71</v>
      </c>
      <c r="BO11" s="1" t="s">
        <v>71</v>
      </c>
      <c r="BP11" s="1" t="s">
        <v>69</v>
      </c>
      <c r="BQ11" s="1" t="s">
        <v>70</v>
      </c>
      <c r="BR11" s="1" t="s">
        <v>70</v>
      </c>
      <c r="BS11" s="3">
        <v>0.54375000000000007</v>
      </c>
    </row>
    <row r="12" spans="1:71" ht="191.25" x14ac:dyDescent="0.2">
      <c r="A12" s="1" t="s">
        <v>58</v>
      </c>
      <c r="B12" s="1" t="s">
        <v>59</v>
      </c>
      <c r="C12" s="1" t="s">
        <v>60</v>
      </c>
      <c r="D12" s="1" t="s">
        <v>60</v>
      </c>
      <c r="E12" s="1" t="s">
        <v>60</v>
      </c>
      <c r="F12" s="1" t="s">
        <v>59</v>
      </c>
      <c r="G12" s="1" t="s">
        <v>59</v>
      </c>
      <c r="H12" s="1" t="s">
        <v>59</v>
      </c>
      <c r="I12" s="2">
        <f t="shared" si="0"/>
        <v>1.8055555555555602E-2</v>
      </c>
      <c r="J12" s="3">
        <v>0.52986111111111112</v>
      </c>
      <c r="K12" s="4">
        <v>3</v>
      </c>
      <c r="L12" s="4">
        <v>5</v>
      </c>
      <c r="M12" s="4">
        <v>2</v>
      </c>
      <c r="N12" s="4">
        <v>3</v>
      </c>
      <c r="O12" s="4">
        <v>2</v>
      </c>
      <c r="P12" s="4">
        <v>5</v>
      </c>
      <c r="Q12" s="4">
        <v>5</v>
      </c>
      <c r="R12" s="4">
        <v>3</v>
      </c>
      <c r="S12" s="4">
        <v>4</v>
      </c>
      <c r="T12" s="4">
        <v>4</v>
      </c>
      <c r="U12" s="4">
        <v>5</v>
      </c>
      <c r="V12" s="4">
        <v>3</v>
      </c>
      <c r="W12" s="4">
        <v>3</v>
      </c>
      <c r="X12" s="4">
        <v>4</v>
      </c>
      <c r="Y12" s="4">
        <v>5</v>
      </c>
      <c r="Z12" s="1" t="s">
        <v>102</v>
      </c>
      <c r="AA12" s="1" t="s">
        <v>64</v>
      </c>
      <c r="AB12" s="1" t="s">
        <v>102</v>
      </c>
      <c r="AC12" s="1" t="s">
        <v>64</v>
      </c>
      <c r="AD12" s="1"/>
      <c r="AE12" s="1" t="s">
        <v>76</v>
      </c>
      <c r="AF12" s="1" t="s">
        <v>102</v>
      </c>
      <c r="AG12" s="1"/>
      <c r="AH12" s="1"/>
      <c r="AI12" s="1" t="s">
        <v>64</v>
      </c>
      <c r="AJ12" s="1" t="s">
        <v>64</v>
      </c>
      <c r="AK12" s="1" t="s">
        <v>122</v>
      </c>
      <c r="AL12" s="2">
        <f t="shared" si="1"/>
        <v>4.1666666666666519E-3</v>
      </c>
      <c r="AM12" s="3">
        <v>0.53680555555555554</v>
      </c>
      <c r="AN12" s="1" t="s">
        <v>123</v>
      </c>
      <c r="AO12" s="1" t="s">
        <v>124</v>
      </c>
      <c r="AP12" s="3">
        <v>0.54097222222222219</v>
      </c>
      <c r="AQ12" s="5">
        <f t="shared" si="2"/>
        <v>8.3333333333334147E-3</v>
      </c>
      <c r="AR12" s="3">
        <v>0.54097222222222219</v>
      </c>
      <c r="AS12" s="1" t="s">
        <v>125</v>
      </c>
      <c r="AT12" s="1" t="s">
        <v>126</v>
      </c>
      <c r="AU12" s="3">
        <v>0.5493055555555556</v>
      </c>
      <c r="AV12" s="1" t="s">
        <v>70</v>
      </c>
      <c r="AW12" s="1" t="s">
        <v>70</v>
      </c>
      <c r="AX12" s="1" t="s">
        <v>70</v>
      </c>
      <c r="AY12" s="1" t="s">
        <v>100</v>
      </c>
      <c r="AZ12" s="1" t="s">
        <v>70</v>
      </c>
      <c r="BA12" s="1" t="s">
        <v>70</v>
      </c>
      <c r="BB12" s="1" t="s">
        <v>100</v>
      </c>
      <c r="BC12" s="1" t="s">
        <v>69</v>
      </c>
      <c r="BD12" s="1" t="s">
        <v>70</v>
      </c>
      <c r="BE12" s="1" t="s">
        <v>70</v>
      </c>
      <c r="BF12" s="1" t="s">
        <v>70</v>
      </c>
      <c r="BG12" s="1" t="s">
        <v>72</v>
      </c>
      <c r="BH12" s="1" t="s">
        <v>82</v>
      </c>
      <c r="BI12" s="1" t="s">
        <v>71</v>
      </c>
      <c r="BJ12" s="1" t="s">
        <v>74</v>
      </c>
      <c r="BK12" s="1" t="s">
        <v>83</v>
      </c>
      <c r="BL12" s="1" t="s">
        <v>83</v>
      </c>
      <c r="BM12" s="1" t="s">
        <v>71</v>
      </c>
      <c r="BN12" s="1" t="s">
        <v>72</v>
      </c>
      <c r="BO12" s="1" t="s">
        <v>73</v>
      </c>
      <c r="BP12" s="1" t="s">
        <v>70</v>
      </c>
      <c r="BQ12" s="1" t="s">
        <v>100</v>
      </c>
      <c r="BR12" s="1" t="s">
        <v>70</v>
      </c>
      <c r="BS12" s="3">
        <v>0.54791666666666672</v>
      </c>
    </row>
    <row r="13" spans="1:71" ht="331.5" x14ac:dyDescent="0.2">
      <c r="A13" s="1" t="s">
        <v>58</v>
      </c>
      <c r="B13" s="1" t="s">
        <v>59</v>
      </c>
      <c r="C13" s="1" t="s">
        <v>59</v>
      </c>
      <c r="D13" s="1" t="s">
        <v>59</v>
      </c>
      <c r="E13" s="1" t="s">
        <v>60</v>
      </c>
      <c r="F13" s="1" t="s">
        <v>59</v>
      </c>
      <c r="G13" s="1" t="s">
        <v>59</v>
      </c>
      <c r="H13" s="1" t="s">
        <v>59</v>
      </c>
      <c r="I13" s="2">
        <f t="shared" si="0"/>
        <v>2.2916666666666696E-2</v>
      </c>
      <c r="J13" s="3">
        <v>0.52916666666666667</v>
      </c>
      <c r="K13" s="4">
        <v>5</v>
      </c>
      <c r="L13" s="4">
        <v>3</v>
      </c>
      <c r="M13" s="4">
        <v>1</v>
      </c>
      <c r="N13" s="4">
        <v>5</v>
      </c>
      <c r="O13" s="4">
        <v>1</v>
      </c>
      <c r="P13" s="4">
        <v>1</v>
      </c>
      <c r="Q13" s="4">
        <v>5</v>
      </c>
      <c r="R13" s="4">
        <v>1</v>
      </c>
      <c r="S13" s="4">
        <v>1</v>
      </c>
      <c r="T13" s="4">
        <v>3</v>
      </c>
      <c r="U13" s="4">
        <v>1</v>
      </c>
      <c r="V13" s="4">
        <v>5</v>
      </c>
      <c r="W13" s="4">
        <v>5</v>
      </c>
      <c r="X13" s="4">
        <v>1</v>
      </c>
      <c r="Y13" s="4">
        <v>1</v>
      </c>
      <c r="Z13" s="1" t="s">
        <v>64</v>
      </c>
      <c r="AA13" s="1" t="s">
        <v>64</v>
      </c>
      <c r="AB13" s="1"/>
      <c r="AC13" s="1" t="s">
        <v>88</v>
      </c>
      <c r="AD13" s="1" t="s">
        <v>127</v>
      </c>
      <c r="AE13" s="1" t="s">
        <v>127</v>
      </c>
      <c r="AF13" s="1"/>
      <c r="AG13" s="1" t="s">
        <v>102</v>
      </c>
      <c r="AH13" s="1" t="s">
        <v>102</v>
      </c>
      <c r="AI13" s="1" t="s">
        <v>76</v>
      </c>
      <c r="AJ13" s="1" t="s">
        <v>88</v>
      </c>
      <c r="AK13" s="1" t="s">
        <v>62</v>
      </c>
      <c r="AL13" s="2">
        <f t="shared" si="1"/>
        <v>4.8611111111112049E-3</v>
      </c>
      <c r="AM13" s="3">
        <v>0.54027777777777775</v>
      </c>
      <c r="AN13" s="1" t="s">
        <v>128</v>
      </c>
      <c r="AO13" s="1" t="s">
        <v>129</v>
      </c>
      <c r="AP13" s="3">
        <v>0.54513888888888895</v>
      </c>
      <c r="AQ13" s="5">
        <f t="shared" si="2"/>
        <v>4.8611111111112049E-3</v>
      </c>
      <c r="AR13" s="3">
        <v>0.54583333333333328</v>
      </c>
      <c r="AS13" s="1" t="s">
        <v>130</v>
      </c>
      <c r="AT13" s="1" t="s">
        <v>131</v>
      </c>
      <c r="AU13" s="3">
        <v>0.55069444444444449</v>
      </c>
      <c r="AV13" s="1" t="s">
        <v>100</v>
      </c>
      <c r="AW13" s="1" t="s">
        <v>69</v>
      </c>
      <c r="AX13" s="1" t="s">
        <v>81</v>
      </c>
      <c r="AY13" s="1" t="s">
        <v>70</v>
      </c>
      <c r="AZ13" s="1" t="s">
        <v>100</v>
      </c>
      <c r="BA13" s="1" t="s">
        <v>100</v>
      </c>
      <c r="BB13" s="1" t="s">
        <v>70</v>
      </c>
      <c r="BC13" s="1" t="s">
        <v>69</v>
      </c>
      <c r="BD13" s="1" t="s">
        <v>70</v>
      </c>
      <c r="BE13" s="1" t="s">
        <v>69</v>
      </c>
      <c r="BF13" s="1" t="s">
        <v>81</v>
      </c>
      <c r="BG13" s="1" t="s">
        <v>71</v>
      </c>
      <c r="BH13" s="1" t="s">
        <v>72</v>
      </c>
      <c r="BI13" s="1" t="s">
        <v>71</v>
      </c>
      <c r="BJ13" s="1" t="s">
        <v>83</v>
      </c>
      <c r="BK13" s="1" t="s">
        <v>74</v>
      </c>
      <c r="BL13" s="1" t="s">
        <v>75</v>
      </c>
      <c r="BM13" s="1" t="s">
        <v>71</v>
      </c>
      <c r="BN13" s="1" t="s">
        <v>73</v>
      </c>
      <c r="BO13" s="1" t="s">
        <v>72</v>
      </c>
      <c r="BP13" s="1" t="s">
        <v>81</v>
      </c>
      <c r="BQ13" s="1" t="s">
        <v>100</v>
      </c>
      <c r="BR13" s="1" t="s">
        <v>70</v>
      </c>
      <c r="BS13" s="3">
        <v>0.55208333333333337</v>
      </c>
    </row>
    <row r="14" spans="1:71" ht="382.5" x14ac:dyDescent="0.2">
      <c r="A14" s="1" t="s">
        <v>58</v>
      </c>
      <c r="B14" s="1" t="s">
        <v>59</v>
      </c>
      <c r="C14" s="1" t="s">
        <v>59</v>
      </c>
      <c r="D14" s="1" t="s">
        <v>59</v>
      </c>
      <c r="E14" s="1" t="s">
        <v>60</v>
      </c>
      <c r="F14" s="1" t="s">
        <v>59</v>
      </c>
      <c r="G14" s="1" t="s">
        <v>59</v>
      </c>
      <c r="H14" s="1" t="s">
        <v>59</v>
      </c>
      <c r="I14" s="2">
        <f t="shared" si="0"/>
        <v>2.9861111111111116E-2</v>
      </c>
      <c r="J14" s="3">
        <v>0.52916666666666667</v>
      </c>
      <c r="K14" s="4">
        <v>5</v>
      </c>
      <c r="L14" s="4">
        <v>3</v>
      </c>
      <c r="M14" s="4">
        <v>1</v>
      </c>
      <c r="N14" s="4">
        <v>5</v>
      </c>
      <c r="O14" s="4">
        <v>3</v>
      </c>
      <c r="P14" s="4">
        <v>1</v>
      </c>
      <c r="Q14" s="4">
        <v>1</v>
      </c>
      <c r="R14" s="4">
        <v>5</v>
      </c>
      <c r="S14" s="4">
        <v>3</v>
      </c>
      <c r="T14" s="4">
        <v>5</v>
      </c>
      <c r="U14" s="4">
        <v>1</v>
      </c>
      <c r="V14" s="4">
        <v>4</v>
      </c>
      <c r="W14" s="4">
        <v>1</v>
      </c>
      <c r="X14" s="4">
        <v>3</v>
      </c>
      <c r="Y14" s="4">
        <v>5</v>
      </c>
      <c r="Z14" s="1" t="s">
        <v>89</v>
      </c>
      <c r="AA14" s="1" t="s">
        <v>132</v>
      </c>
      <c r="AB14" s="1" t="s">
        <v>132</v>
      </c>
      <c r="AC14" s="1" t="s">
        <v>95</v>
      </c>
      <c r="AD14" s="1" t="s">
        <v>102</v>
      </c>
      <c r="AE14" s="1" t="s">
        <v>95</v>
      </c>
      <c r="AF14" s="1" t="s">
        <v>95</v>
      </c>
      <c r="AG14" s="1"/>
      <c r="AH14" s="1" t="s">
        <v>95</v>
      </c>
      <c r="AI14" s="1" t="s">
        <v>88</v>
      </c>
      <c r="AJ14" s="1" t="s">
        <v>61</v>
      </c>
      <c r="AK14" s="1" t="s">
        <v>64</v>
      </c>
      <c r="AL14" s="2">
        <f t="shared" si="1"/>
        <v>6.2500000000000888E-3</v>
      </c>
      <c r="AM14" s="3">
        <v>0.54305555555555551</v>
      </c>
      <c r="AN14" s="1" t="s">
        <v>133</v>
      </c>
      <c r="AO14" s="1" t="s">
        <v>134</v>
      </c>
      <c r="AP14" s="3">
        <v>0.5493055555555556</v>
      </c>
      <c r="AQ14" s="5">
        <f t="shared" si="2"/>
        <v>5.5555555555556468E-3</v>
      </c>
      <c r="AR14" s="3">
        <v>0.54999999999999993</v>
      </c>
      <c r="AS14" s="1" t="s">
        <v>135</v>
      </c>
      <c r="AT14" s="1" t="s">
        <v>136</v>
      </c>
      <c r="AU14" s="3">
        <v>0.55555555555555558</v>
      </c>
      <c r="AV14" s="1" t="s">
        <v>70</v>
      </c>
      <c r="AW14" s="1" t="s">
        <v>70</v>
      </c>
      <c r="AX14" s="1" t="s">
        <v>81</v>
      </c>
      <c r="AY14" s="1" t="s">
        <v>70</v>
      </c>
      <c r="AZ14" s="1" t="s">
        <v>69</v>
      </c>
      <c r="BA14" s="1" t="s">
        <v>100</v>
      </c>
      <c r="BB14" s="1" t="s">
        <v>70</v>
      </c>
      <c r="BC14" s="1" t="s">
        <v>81</v>
      </c>
      <c r="BD14" s="1" t="s">
        <v>100</v>
      </c>
      <c r="BE14" s="1" t="s">
        <v>69</v>
      </c>
      <c r="BF14" s="1" t="s">
        <v>81</v>
      </c>
      <c r="BG14" s="1" t="s">
        <v>82</v>
      </c>
      <c r="BH14" s="1" t="s">
        <v>72</v>
      </c>
      <c r="BI14" s="1" t="s">
        <v>72</v>
      </c>
      <c r="BJ14" s="1" t="s">
        <v>75</v>
      </c>
      <c r="BK14" s="1" t="s">
        <v>74</v>
      </c>
      <c r="BL14" s="1" t="s">
        <v>74</v>
      </c>
      <c r="BM14" s="1" t="s">
        <v>82</v>
      </c>
      <c r="BN14" s="1" t="s">
        <v>73</v>
      </c>
      <c r="BO14" s="1" t="s">
        <v>72</v>
      </c>
      <c r="BP14" s="1" t="s">
        <v>81</v>
      </c>
      <c r="BQ14" s="1" t="s">
        <v>100</v>
      </c>
      <c r="BR14" s="1" t="s">
        <v>70</v>
      </c>
      <c r="BS14" s="3">
        <v>0.55902777777777779</v>
      </c>
    </row>
    <row r="15" spans="1:71" ht="255" x14ac:dyDescent="0.2">
      <c r="A15" s="1" t="s">
        <v>58</v>
      </c>
      <c r="B15" s="1" t="s">
        <v>59</v>
      </c>
      <c r="C15" s="1" t="s">
        <v>60</v>
      </c>
      <c r="D15" s="1" t="s">
        <v>60</v>
      </c>
      <c r="E15" s="1" t="s">
        <v>60</v>
      </c>
      <c r="F15" s="1" t="s">
        <v>59</v>
      </c>
      <c r="G15" s="1" t="s">
        <v>59</v>
      </c>
      <c r="H15" s="1" t="s">
        <v>59</v>
      </c>
      <c r="I15" s="2">
        <f t="shared" si="0"/>
        <v>2.777777777777779E-2</v>
      </c>
      <c r="J15" s="3">
        <v>0.52916666666666667</v>
      </c>
      <c r="K15" s="4">
        <v>4</v>
      </c>
      <c r="L15" s="4">
        <v>4</v>
      </c>
      <c r="M15" s="4">
        <v>5</v>
      </c>
      <c r="N15" s="4">
        <v>5</v>
      </c>
      <c r="O15" s="4">
        <v>5</v>
      </c>
      <c r="P15" s="4">
        <v>4</v>
      </c>
      <c r="Q15" s="4">
        <v>3</v>
      </c>
      <c r="R15" s="4">
        <v>5</v>
      </c>
      <c r="S15" s="4">
        <v>3</v>
      </c>
      <c r="T15" s="4">
        <v>3</v>
      </c>
      <c r="U15" s="4">
        <v>5</v>
      </c>
      <c r="V15" s="4">
        <v>4</v>
      </c>
      <c r="W15" s="4">
        <v>4</v>
      </c>
      <c r="X15" s="4">
        <v>3</v>
      </c>
      <c r="Y15" s="4">
        <v>5</v>
      </c>
      <c r="Z15" s="1" t="s">
        <v>61</v>
      </c>
      <c r="AA15" s="1" t="s">
        <v>61</v>
      </c>
      <c r="AB15" s="1" t="s">
        <v>61</v>
      </c>
      <c r="AC15" s="1" t="s">
        <v>61</v>
      </c>
      <c r="AD15" s="1" t="s">
        <v>137</v>
      </c>
      <c r="AE15" s="1" t="s">
        <v>63</v>
      </c>
      <c r="AF15" s="1" t="s">
        <v>61</v>
      </c>
      <c r="AG15" s="1" t="s">
        <v>63</v>
      </c>
      <c r="AH15" s="1" t="s">
        <v>61</v>
      </c>
      <c r="AI15" s="1" t="s">
        <v>61</v>
      </c>
      <c r="AJ15" s="1" t="s">
        <v>61</v>
      </c>
      <c r="AK15" s="1" t="s">
        <v>63</v>
      </c>
      <c r="AL15" s="2">
        <f t="shared" si="1"/>
        <v>7.6388888888888618E-3</v>
      </c>
      <c r="AM15" s="3">
        <v>0.54097222222222219</v>
      </c>
      <c r="AN15" s="1" t="s">
        <v>138</v>
      </c>
      <c r="AO15" s="1" t="s">
        <v>139</v>
      </c>
      <c r="AP15" s="3">
        <v>0.54861111111111105</v>
      </c>
      <c r="AQ15" s="5">
        <f t="shared" si="2"/>
        <v>8.3333333333334147E-3</v>
      </c>
      <c r="AR15" s="3">
        <v>0.54861111111111105</v>
      </c>
      <c r="AS15" s="1" t="s">
        <v>140</v>
      </c>
      <c r="AT15" s="1" t="s">
        <v>141</v>
      </c>
      <c r="AU15" s="3">
        <v>0.55694444444444446</v>
      </c>
      <c r="AV15" s="1" t="s">
        <v>70</v>
      </c>
      <c r="AW15" s="1" t="s">
        <v>100</v>
      </c>
      <c r="AX15" s="1" t="s">
        <v>70</v>
      </c>
      <c r="AY15" s="1" t="s">
        <v>69</v>
      </c>
      <c r="AZ15" s="1" t="s">
        <v>81</v>
      </c>
      <c r="BA15" s="1" t="s">
        <v>70</v>
      </c>
      <c r="BB15" s="1" t="s">
        <v>100</v>
      </c>
      <c r="BC15" s="1" t="s">
        <v>69</v>
      </c>
      <c r="BD15" s="1" t="s">
        <v>70</v>
      </c>
      <c r="BE15" s="1" t="s">
        <v>69</v>
      </c>
      <c r="BF15" s="1" t="s">
        <v>70</v>
      </c>
      <c r="BG15" s="1" t="s">
        <v>71</v>
      </c>
      <c r="BH15" s="1" t="s">
        <v>72</v>
      </c>
      <c r="BI15" s="1" t="s">
        <v>73</v>
      </c>
      <c r="BJ15" s="1" t="s">
        <v>75</v>
      </c>
      <c r="BK15" s="1" t="s">
        <v>74</v>
      </c>
      <c r="BL15" s="1" t="s">
        <v>101</v>
      </c>
      <c r="BM15" s="1" t="s">
        <v>71</v>
      </c>
      <c r="BN15" s="1" t="s">
        <v>72</v>
      </c>
      <c r="BO15" s="1" t="s">
        <v>73</v>
      </c>
      <c r="BP15" s="1" t="s">
        <v>100</v>
      </c>
      <c r="BQ15" s="1" t="s">
        <v>70</v>
      </c>
      <c r="BR15" s="1" t="s">
        <v>69</v>
      </c>
      <c r="BS15" s="3">
        <v>0.55694444444444446</v>
      </c>
    </row>
    <row r="16" spans="1:71" ht="357" x14ac:dyDescent="0.2">
      <c r="A16" s="1" t="s">
        <v>58</v>
      </c>
      <c r="B16" s="1" t="s">
        <v>59</v>
      </c>
      <c r="C16" s="1" t="s">
        <v>59</v>
      </c>
      <c r="D16" s="1" t="s">
        <v>59</v>
      </c>
      <c r="E16" s="1" t="s">
        <v>60</v>
      </c>
      <c r="F16" s="1" t="s">
        <v>59</v>
      </c>
      <c r="G16" s="1" t="s">
        <v>59</v>
      </c>
      <c r="H16" s="1" t="s">
        <v>59</v>
      </c>
      <c r="I16" s="2">
        <f t="shared" si="0"/>
        <v>2.430555555555558E-2</v>
      </c>
      <c r="J16" s="3">
        <v>0.39583333333333331</v>
      </c>
      <c r="K16" s="4">
        <v>5</v>
      </c>
      <c r="L16" s="4">
        <v>2</v>
      </c>
      <c r="M16" s="4">
        <v>3</v>
      </c>
      <c r="N16" s="4">
        <v>5</v>
      </c>
      <c r="O16" s="4">
        <v>4</v>
      </c>
      <c r="P16" s="4">
        <v>2</v>
      </c>
      <c r="Q16" s="4">
        <v>5</v>
      </c>
      <c r="R16" s="4">
        <v>4</v>
      </c>
      <c r="S16" s="4">
        <v>2</v>
      </c>
      <c r="T16" s="4">
        <v>5</v>
      </c>
      <c r="U16" s="4">
        <v>4</v>
      </c>
      <c r="V16" s="4">
        <v>3</v>
      </c>
      <c r="W16" s="4">
        <v>2</v>
      </c>
      <c r="X16" s="4">
        <v>3</v>
      </c>
      <c r="Y16" s="4">
        <v>5</v>
      </c>
      <c r="Z16" s="1" t="s">
        <v>95</v>
      </c>
      <c r="AA16" s="1" t="s">
        <v>95</v>
      </c>
      <c r="AB16" s="1" t="s">
        <v>76</v>
      </c>
      <c r="AC16" s="1" t="s">
        <v>64</v>
      </c>
      <c r="AD16" s="1"/>
      <c r="AE16" s="1"/>
      <c r="AF16" s="1" t="s">
        <v>63</v>
      </c>
      <c r="AG16" s="1"/>
      <c r="AH16" s="1" t="s">
        <v>61</v>
      </c>
      <c r="AI16" s="1" t="s">
        <v>64</v>
      </c>
      <c r="AJ16" s="1"/>
      <c r="AK16" s="1" t="s">
        <v>95</v>
      </c>
      <c r="AL16" s="2">
        <f t="shared" si="1"/>
        <v>6.9444444444445308E-3</v>
      </c>
      <c r="AM16" s="3">
        <v>0.40277777777777773</v>
      </c>
      <c r="AN16" s="1" t="s">
        <v>142</v>
      </c>
      <c r="AO16" s="1" t="s">
        <v>143</v>
      </c>
      <c r="AP16" s="3">
        <v>0.40972222222222227</v>
      </c>
      <c r="AQ16" s="5">
        <f t="shared" si="2"/>
        <v>6.9444444444444198E-3</v>
      </c>
      <c r="AR16" s="3">
        <v>0.40972222222222227</v>
      </c>
      <c r="AS16" s="1" t="s">
        <v>144</v>
      </c>
      <c r="AT16" s="1" t="s">
        <v>145</v>
      </c>
      <c r="AU16" s="3">
        <v>0.41666666666666669</v>
      </c>
      <c r="AV16" s="1" t="s">
        <v>69</v>
      </c>
      <c r="AW16" s="1" t="s">
        <v>81</v>
      </c>
      <c r="AX16" s="1" t="s">
        <v>81</v>
      </c>
      <c r="AY16" s="1" t="s">
        <v>100</v>
      </c>
      <c r="AZ16" s="1" t="s">
        <v>100</v>
      </c>
      <c r="BA16" s="1" t="s">
        <v>70</v>
      </c>
      <c r="BB16" s="1" t="s">
        <v>81</v>
      </c>
      <c r="BC16" s="1" t="s">
        <v>81</v>
      </c>
      <c r="BD16" s="1" t="s">
        <v>70</v>
      </c>
      <c r="BE16" s="1" t="s">
        <v>70</v>
      </c>
      <c r="BF16" s="1" t="s">
        <v>81</v>
      </c>
      <c r="BG16" s="1" t="s">
        <v>82</v>
      </c>
      <c r="BH16" s="1" t="s">
        <v>72</v>
      </c>
      <c r="BI16" s="1" t="s">
        <v>71</v>
      </c>
      <c r="BJ16" s="1" t="s">
        <v>83</v>
      </c>
      <c r="BK16" s="1" t="s">
        <v>75</v>
      </c>
      <c r="BL16" s="1" t="s">
        <v>75</v>
      </c>
      <c r="BM16" s="1" t="s">
        <v>82</v>
      </c>
      <c r="BN16" s="1" t="s">
        <v>71</v>
      </c>
      <c r="BO16" s="1" t="s">
        <v>71</v>
      </c>
      <c r="BP16" s="1" t="s">
        <v>81</v>
      </c>
      <c r="BQ16" s="1" t="s">
        <v>70</v>
      </c>
      <c r="BR16" s="1" t="s">
        <v>81</v>
      </c>
      <c r="BS16" s="3">
        <v>0.4201388888888889</v>
      </c>
    </row>
    <row r="17" spans="1:71" ht="255" x14ac:dyDescent="0.2">
      <c r="A17" s="1" t="s">
        <v>58</v>
      </c>
      <c r="B17" s="1" t="s">
        <v>59</v>
      </c>
      <c r="C17" s="1" t="s">
        <v>59</v>
      </c>
      <c r="D17" s="1" t="s">
        <v>59</v>
      </c>
      <c r="E17" s="1" t="s">
        <v>60</v>
      </c>
      <c r="F17" s="1" t="s">
        <v>60</v>
      </c>
      <c r="G17" s="1" t="s">
        <v>60</v>
      </c>
      <c r="H17" s="1" t="s">
        <v>59</v>
      </c>
      <c r="I17" s="2">
        <f t="shared" si="0"/>
        <v>1.7361111111111105E-2</v>
      </c>
      <c r="J17" s="3">
        <v>0.4375</v>
      </c>
      <c r="K17" s="4">
        <v>4</v>
      </c>
      <c r="L17" s="4">
        <v>3</v>
      </c>
      <c r="M17" s="4">
        <v>5</v>
      </c>
      <c r="N17" s="4">
        <v>5</v>
      </c>
      <c r="O17" s="4">
        <v>2</v>
      </c>
      <c r="P17" s="4">
        <v>3</v>
      </c>
      <c r="Q17" s="4">
        <v>5</v>
      </c>
      <c r="R17" s="4">
        <v>3</v>
      </c>
      <c r="S17" s="4">
        <v>2</v>
      </c>
      <c r="T17" s="4">
        <v>3</v>
      </c>
      <c r="U17" s="4">
        <v>5</v>
      </c>
      <c r="V17" s="4">
        <v>4</v>
      </c>
      <c r="W17" s="4">
        <v>5</v>
      </c>
      <c r="X17" s="4">
        <v>3</v>
      </c>
      <c r="Y17" s="4">
        <v>4</v>
      </c>
      <c r="Z17" s="1" t="s">
        <v>64</v>
      </c>
      <c r="AA17" s="1" t="s">
        <v>61</v>
      </c>
      <c r="AB17" s="1"/>
      <c r="AC17" s="1" t="s">
        <v>102</v>
      </c>
      <c r="AD17" s="1" t="s">
        <v>76</v>
      </c>
      <c r="AE17" s="1" t="s">
        <v>76</v>
      </c>
      <c r="AF17" s="1" t="s">
        <v>88</v>
      </c>
      <c r="AG17" s="1"/>
      <c r="AH17" s="1" t="s">
        <v>61</v>
      </c>
      <c r="AI17" s="1"/>
      <c r="AJ17" s="1" t="s">
        <v>61</v>
      </c>
      <c r="AK17" s="1" t="s">
        <v>61</v>
      </c>
      <c r="AL17" s="2">
        <f t="shared" si="1"/>
        <v>2.0833333333333259E-3</v>
      </c>
      <c r="AM17" s="3">
        <v>0.44791666666666669</v>
      </c>
      <c r="AN17" s="1" t="s">
        <v>146</v>
      </c>
      <c r="AO17" s="1" t="s">
        <v>147</v>
      </c>
      <c r="AP17" s="3">
        <v>0.45</v>
      </c>
      <c r="AQ17" s="5">
        <f t="shared" si="2"/>
        <v>2.7777777777777679E-3</v>
      </c>
      <c r="AR17" s="3">
        <v>0.45</v>
      </c>
      <c r="AS17" s="1" t="s">
        <v>148</v>
      </c>
      <c r="AT17" s="1" t="s">
        <v>149</v>
      </c>
      <c r="AU17" s="3">
        <v>0.45277777777777778</v>
      </c>
      <c r="AV17" s="1" t="s">
        <v>81</v>
      </c>
      <c r="AW17" s="1" t="s">
        <v>81</v>
      </c>
      <c r="AX17" s="1" t="s">
        <v>70</v>
      </c>
      <c r="AY17" s="1" t="s">
        <v>69</v>
      </c>
      <c r="AZ17" s="1" t="s">
        <v>69</v>
      </c>
      <c r="BA17" s="1" t="s">
        <v>69</v>
      </c>
      <c r="BB17" s="1" t="s">
        <v>69</v>
      </c>
      <c r="BC17" s="1" t="s">
        <v>70</v>
      </c>
      <c r="BD17" s="1" t="s">
        <v>100</v>
      </c>
      <c r="BE17" s="1" t="s">
        <v>70</v>
      </c>
      <c r="BF17" s="1" t="s">
        <v>69</v>
      </c>
      <c r="BG17" s="1" t="s">
        <v>72</v>
      </c>
      <c r="BH17" s="1" t="s">
        <v>82</v>
      </c>
      <c r="BI17" s="1" t="s">
        <v>71</v>
      </c>
      <c r="BJ17" s="1" t="s">
        <v>74</v>
      </c>
      <c r="BK17" s="1" t="s">
        <v>75</v>
      </c>
      <c r="BL17" s="1" t="s">
        <v>75</v>
      </c>
      <c r="BM17" s="1" t="s">
        <v>73</v>
      </c>
      <c r="BN17" s="1" t="s">
        <v>71</v>
      </c>
      <c r="BO17" s="1" t="s">
        <v>71</v>
      </c>
      <c r="BP17" s="1" t="s">
        <v>81</v>
      </c>
      <c r="BQ17" s="1" t="s">
        <v>100</v>
      </c>
      <c r="BR17" s="1" t="s">
        <v>70</v>
      </c>
      <c r="BS17" s="3">
        <v>0.4548611111111111</v>
      </c>
    </row>
    <row r="18" spans="1:71" ht="369.75" x14ac:dyDescent="0.2">
      <c r="A18" s="1" t="s">
        <v>58</v>
      </c>
      <c r="B18" s="1" t="s">
        <v>59</v>
      </c>
      <c r="C18" s="1" t="s">
        <v>59</v>
      </c>
      <c r="D18" s="1" t="s">
        <v>60</v>
      </c>
      <c r="E18" s="1" t="s">
        <v>60</v>
      </c>
      <c r="F18" s="1" t="s">
        <v>60</v>
      </c>
      <c r="G18" s="1" t="s">
        <v>59</v>
      </c>
      <c r="H18" s="1" t="s">
        <v>59</v>
      </c>
      <c r="I18" s="2">
        <f t="shared" si="0"/>
        <v>3.125E-2</v>
      </c>
      <c r="J18" s="3">
        <v>0.4375</v>
      </c>
      <c r="K18" s="4">
        <v>3</v>
      </c>
      <c r="L18" s="4">
        <v>4</v>
      </c>
      <c r="M18" s="4">
        <v>5</v>
      </c>
      <c r="N18" s="4">
        <v>4</v>
      </c>
      <c r="O18" s="4">
        <v>4</v>
      </c>
      <c r="P18" s="4">
        <v>5</v>
      </c>
      <c r="Q18" s="4">
        <v>5</v>
      </c>
      <c r="R18" s="4">
        <v>4</v>
      </c>
      <c r="S18" s="4">
        <v>3</v>
      </c>
      <c r="T18" s="4">
        <v>5</v>
      </c>
      <c r="U18" s="4">
        <v>3</v>
      </c>
      <c r="V18" s="4">
        <v>4</v>
      </c>
      <c r="W18" s="4">
        <v>4</v>
      </c>
      <c r="X18" s="4">
        <v>5</v>
      </c>
      <c r="Y18" s="4">
        <v>3</v>
      </c>
      <c r="Z18" s="1" t="s">
        <v>64</v>
      </c>
      <c r="AA18" s="1" t="s">
        <v>61</v>
      </c>
      <c r="AB18" s="1" t="s">
        <v>63</v>
      </c>
      <c r="AC18" s="1" t="s">
        <v>63</v>
      </c>
      <c r="AD18" s="1" t="s">
        <v>64</v>
      </c>
      <c r="AE18" s="1" t="s">
        <v>102</v>
      </c>
      <c r="AF18" s="1" t="s">
        <v>64</v>
      </c>
      <c r="AG18" s="1" t="s">
        <v>76</v>
      </c>
      <c r="AH18" s="1" t="s">
        <v>61</v>
      </c>
      <c r="AI18" s="1" t="s">
        <v>76</v>
      </c>
      <c r="AJ18" s="1" t="s">
        <v>61</v>
      </c>
      <c r="AK18" s="1" t="s">
        <v>64</v>
      </c>
      <c r="AL18" s="2">
        <f t="shared" si="1"/>
        <v>6.9444444444444753E-3</v>
      </c>
      <c r="AM18" s="3">
        <v>0.44444444444444442</v>
      </c>
      <c r="AN18" s="1" t="s">
        <v>150</v>
      </c>
      <c r="AO18" s="1" t="s">
        <v>151</v>
      </c>
      <c r="AP18" s="3">
        <v>0.4513888888888889</v>
      </c>
      <c r="AQ18" s="5">
        <f t="shared" si="2"/>
        <v>6.9444444444444198E-3</v>
      </c>
      <c r="AR18" s="3">
        <v>0.4513888888888889</v>
      </c>
      <c r="AS18" s="1" t="s">
        <v>152</v>
      </c>
      <c r="AT18" s="1" t="s">
        <v>153</v>
      </c>
      <c r="AU18" s="3">
        <v>0.45833333333333331</v>
      </c>
      <c r="AV18" s="1" t="s">
        <v>70</v>
      </c>
      <c r="AW18" s="1" t="s">
        <v>70</v>
      </c>
      <c r="AX18" s="1" t="s">
        <v>81</v>
      </c>
      <c r="AY18" s="1" t="s">
        <v>70</v>
      </c>
      <c r="AZ18" s="1" t="s">
        <v>69</v>
      </c>
      <c r="BA18" s="1" t="s">
        <v>70</v>
      </c>
      <c r="BB18" s="1" t="s">
        <v>69</v>
      </c>
      <c r="BC18" s="1" t="s">
        <v>81</v>
      </c>
      <c r="BD18" s="1" t="s">
        <v>100</v>
      </c>
      <c r="BE18" s="1" t="s">
        <v>70</v>
      </c>
      <c r="BF18" s="1" t="s">
        <v>81</v>
      </c>
      <c r="BG18" s="1" t="s">
        <v>82</v>
      </c>
      <c r="BH18" s="1" t="s">
        <v>71</v>
      </c>
      <c r="BI18" s="1" t="s">
        <v>71</v>
      </c>
      <c r="BJ18" s="1" t="s">
        <v>83</v>
      </c>
      <c r="BK18" s="1" t="s">
        <v>74</v>
      </c>
      <c r="BL18" s="1" t="s">
        <v>75</v>
      </c>
      <c r="BM18" s="1" t="s">
        <v>82</v>
      </c>
      <c r="BN18" s="1" t="s">
        <v>71</v>
      </c>
      <c r="BO18" s="1" t="s">
        <v>72</v>
      </c>
      <c r="BP18" s="1" t="s">
        <v>81</v>
      </c>
      <c r="BQ18" s="1" t="s">
        <v>70</v>
      </c>
      <c r="BR18" s="1" t="s">
        <v>70</v>
      </c>
      <c r="BS18" s="3">
        <v>0.46875</v>
      </c>
    </row>
    <row r="19" spans="1:71" ht="255" x14ac:dyDescent="0.2">
      <c r="A19" s="1" t="s">
        <v>58</v>
      </c>
      <c r="B19" s="1" t="s">
        <v>59</v>
      </c>
      <c r="C19" s="1" t="s">
        <v>59</v>
      </c>
      <c r="D19" s="1" t="s">
        <v>59</v>
      </c>
      <c r="E19" s="1" t="s">
        <v>60</v>
      </c>
      <c r="F19" s="1" t="s">
        <v>59</v>
      </c>
      <c r="G19" s="1" t="s">
        <v>60</v>
      </c>
      <c r="H19" s="1" t="s">
        <v>59</v>
      </c>
      <c r="I19" s="2">
        <f t="shared" si="0"/>
        <v>1.8055555555555547E-2</v>
      </c>
      <c r="J19" s="3">
        <v>0.43472222222222223</v>
      </c>
      <c r="K19" s="4">
        <v>3</v>
      </c>
      <c r="L19" s="4">
        <v>3</v>
      </c>
      <c r="M19" s="4">
        <v>5</v>
      </c>
      <c r="N19" s="4">
        <v>5</v>
      </c>
      <c r="O19" s="4">
        <v>4</v>
      </c>
      <c r="P19" s="4">
        <v>4</v>
      </c>
      <c r="Q19" s="4">
        <v>5</v>
      </c>
      <c r="R19" s="4">
        <v>3</v>
      </c>
      <c r="S19" s="4">
        <v>3</v>
      </c>
      <c r="T19" s="4">
        <v>2</v>
      </c>
      <c r="U19" s="4">
        <v>5</v>
      </c>
      <c r="V19" s="4">
        <v>1</v>
      </c>
      <c r="W19" s="4">
        <v>3</v>
      </c>
      <c r="X19" s="4">
        <v>5</v>
      </c>
      <c r="Y19" s="4">
        <v>4</v>
      </c>
      <c r="Z19" s="1" t="s">
        <v>76</v>
      </c>
      <c r="AA19" s="1"/>
      <c r="AB19" s="1"/>
      <c r="AC19" s="1"/>
      <c r="AD19" s="1" t="s">
        <v>63</v>
      </c>
      <c r="AE19" s="1" t="s">
        <v>63</v>
      </c>
      <c r="AF19" s="1"/>
      <c r="AG19" s="1" t="s">
        <v>63</v>
      </c>
      <c r="AH19" s="1" t="s">
        <v>63</v>
      </c>
      <c r="AI19" s="1"/>
      <c r="AJ19" s="1"/>
      <c r="AK19" s="1" t="s">
        <v>62</v>
      </c>
      <c r="AL19" s="2">
        <f t="shared" si="1"/>
        <v>4.1666666666666519E-3</v>
      </c>
      <c r="AM19" s="3">
        <v>0.44375000000000003</v>
      </c>
      <c r="AN19" s="1" t="s">
        <v>154</v>
      </c>
      <c r="AO19" s="1" t="s">
        <v>155</v>
      </c>
      <c r="AP19" s="3">
        <v>0.44791666666666669</v>
      </c>
      <c r="AQ19" s="5">
        <f t="shared" si="2"/>
        <v>3.4722222222222099E-3</v>
      </c>
      <c r="AR19" s="3">
        <v>0.44791666666666669</v>
      </c>
      <c r="AS19" s="1" t="s">
        <v>154</v>
      </c>
      <c r="AT19" s="1" t="s">
        <v>156</v>
      </c>
      <c r="AU19" s="3">
        <v>0.4513888888888889</v>
      </c>
      <c r="AV19" s="1" t="s">
        <v>70</v>
      </c>
      <c r="AW19" s="1" t="s">
        <v>70</v>
      </c>
      <c r="AX19" s="1" t="s">
        <v>69</v>
      </c>
      <c r="AY19" s="1" t="s">
        <v>70</v>
      </c>
      <c r="AZ19" s="1" t="s">
        <v>70</v>
      </c>
      <c r="BA19" s="1" t="s">
        <v>100</v>
      </c>
      <c r="BB19" s="1" t="s">
        <v>100</v>
      </c>
      <c r="BC19" s="1" t="s">
        <v>70</v>
      </c>
      <c r="BD19" s="1" t="s">
        <v>70</v>
      </c>
      <c r="BE19" s="1" t="s">
        <v>70</v>
      </c>
      <c r="BF19" s="1" t="s">
        <v>69</v>
      </c>
      <c r="BG19" s="1" t="s">
        <v>82</v>
      </c>
      <c r="BH19" s="1" t="s">
        <v>71</v>
      </c>
      <c r="BI19" s="1" t="s">
        <v>71</v>
      </c>
      <c r="BJ19" s="1" t="s">
        <v>83</v>
      </c>
      <c r="BK19" s="1" t="s">
        <v>75</v>
      </c>
      <c r="BL19" s="1" t="s">
        <v>75</v>
      </c>
      <c r="BM19" s="1" t="s">
        <v>71</v>
      </c>
      <c r="BN19" s="1" t="s">
        <v>72</v>
      </c>
      <c r="BO19" s="1" t="s">
        <v>72</v>
      </c>
      <c r="BP19" s="1" t="s">
        <v>81</v>
      </c>
      <c r="BQ19" s="1" t="s">
        <v>70</v>
      </c>
      <c r="BR19" s="1" t="s">
        <v>69</v>
      </c>
      <c r="BS19" s="3">
        <v>0.45277777777777778</v>
      </c>
    </row>
    <row r="20" spans="1:71" ht="331.5" x14ac:dyDescent="0.2">
      <c r="A20" s="1" t="s">
        <v>58</v>
      </c>
      <c r="B20" s="1" t="s">
        <v>59</v>
      </c>
      <c r="C20" s="1" t="s">
        <v>59</v>
      </c>
      <c r="D20" s="1" t="s">
        <v>59</v>
      </c>
      <c r="E20" s="1" t="s">
        <v>60</v>
      </c>
      <c r="F20" s="1" t="s">
        <v>59</v>
      </c>
      <c r="G20" s="1" t="s">
        <v>59</v>
      </c>
      <c r="H20" s="1" t="s">
        <v>59</v>
      </c>
      <c r="I20" s="2">
        <f t="shared" si="0"/>
        <v>2.5000000000000078E-2</v>
      </c>
      <c r="J20" s="3">
        <v>0.43402777777777773</v>
      </c>
      <c r="K20" s="4">
        <v>4</v>
      </c>
      <c r="L20" s="4">
        <v>5</v>
      </c>
      <c r="M20" s="4">
        <v>5</v>
      </c>
      <c r="N20" s="4">
        <v>4</v>
      </c>
      <c r="O20" s="4">
        <v>5</v>
      </c>
      <c r="P20" s="4">
        <v>4</v>
      </c>
      <c r="Q20" s="4">
        <v>4</v>
      </c>
      <c r="R20" s="4">
        <v>4</v>
      </c>
      <c r="S20" s="4">
        <v>5</v>
      </c>
      <c r="T20" s="4">
        <v>3</v>
      </c>
      <c r="U20" s="4">
        <v>1</v>
      </c>
      <c r="V20" s="4">
        <v>5</v>
      </c>
      <c r="W20" s="4">
        <v>4</v>
      </c>
      <c r="X20" s="4">
        <v>4</v>
      </c>
      <c r="Y20" s="4">
        <v>5</v>
      </c>
      <c r="Z20" s="1"/>
      <c r="AA20" s="1" t="s">
        <v>64</v>
      </c>
      <c r="AB20" s="1"/>
      <c r="AC20" s="1" t="s">
        <v>132</v>
      </c>
      <c r="AD20" s="1" t="s">
        <v>76</v>
      </c>
      <c r="AE20" s="1"/>
      <c r="AF20" s="1" t="s">
        <v>102</v>
      </c>
      <c r="AG20" s="1" t="s">
        <v>102</v>
      </c>
      <c r="AH20" s="1" t="s">
        <v>157</v>
      </c>
      <c r="AI20" s="1" t="s">
        <v>88</v>
      </c>
      <c r="AJ20" s="1" t="s">
        <v>137</v>
      </c>
      <c r="AK20" s="1"/>
      <c r="AL20" s="2">
        <f t="shared" si="1"/>
        <v>3.4722222222222099E-3</v>
      </c>
      <c r="AM20" s="3">
        <v>0.44791666666666669</v>
      </c>
      <c r="AN20" s="1" t="s">
        <v>158</v>
      </c>
      <c r="AO20" s="1" t="s">
        <v>159</v>
      </c>
      <c r="AP20" s="3">
        <v>0.4513888888888889</v>
      </c>
      <c r="AQ20" s="5">
        <f t="shared" si="2"/>
        <v>5.5555555555555358E-3</v>
      </c>
      <c r="AR20" s="3">
        <v>0.4513888888888889</v>
      </c>
      <c r="AS20" s="1" t="s">
        <v>160</v>
      </c>
      <c r="AT20" s="1" t="s">
        <v>161</v>
      </c>
      <c r="AU20" s="3">
        <v>0.45694444444444443</v>
      </c>
      <c r="AV20" s="1" t="s">
        <v>70</v>
      </c>
      <c r="AW20" s="1" t="s">
        <v>81</v>
      </c>
      <c r="AX20" s="1" t="s">
        <v>70</v>
      </c>
      <c r="AY20" s="1" t="s">
        <v>69</v>
      </c>
      <c r="AZ20" s="1" t="s">
        <v>100</v>
      </c>
      <c r="BA20" s="1" t="s">
        <v>70</v>
      </c>
      <c r="BB20" s="1" t="s">
        <v>81</v>
      </c>
      <c r="BC20" s="1" t="s">
        <v>69</v>
      </c>
      <c r="BD20" s="1" t="s">
        <v>100</v>
      </c>
      <c r="BE20" s="1" t="s">
        <v>69</v>
      </c>
      <c r="BF20" s="1" t="s">
        <v>70</v>
      </c>
      <c r="BG20" s="1" t="s">
        <v>71</v>
      </c>
      <c r="BH20" s="1" t="s">
        <v>72</v>
      </c>
      <c r="BI20" s="1" t="s">
        <v>82</v>
      </c>
      <c r="BJ20" s="1" t="s">
        <v>83</v>
      </c>
      <c r="BK20" s="1" t="s">
        <v>74</v>
      </c>
      <c r="BL20" s="1" t="s">
        <v>83</v>
      </c>
      <c r="BM20" s="1" t="s">
        <v>82</v>
      </c>
      <c r="BN20" s="1" t="s">
        <v>73</v>
      </c>
      <c r="BO20" s="1" t="s">
        <v>72</v>
      </c>
      <c r="BP20" s="1" t="s">
        <v>70</v>
      </c>
      <c r="BQ20" s="1" t="s">
        <v>70</v>
      </c>
      <c r="BR20" s="1" t="s">
        <v>69</v>
      </c>
      <c r="BS20" s="3">
        <v>0.45902777777777781</v>
      </c>
    </row>
    <row r="21" spans="1:71" ht="255" x14ac:dyDescent="0.2">
      <c r="A21" s="1" t="s">
        <v>58</v>
      </c>
      <c r="B21" s="1" t="s">
        <v>59</v>
      </c>
      <c r="C21" s="1" t="s">
        <v>59</v>
      </c>
      <c r="D21" s="1" t="s">
        <v>60</v>
      </c>
      <c r="E21" s="1" t="s">
        <v>60</v>
      </c>
      <c r="F21" s="1" t="s">
        <v>59</v>
      </c>
      <c r="G21" s="1" t="s">
        <v>59</v>
      </c>
      <c r="H21" s="1" t="s">
        <v>59</v>
      </c>
      <c r="I21" s="2">
        <f t="shared" si="0"/>
        <v>2.6388888888888851E-2</v>
      </c>
      <c r="J21" s="3">
        <v>0.4375</v>
      </c>
      <c r="K21" s="4">
        <v>3</v>
      </c>
      <c r="L21" s="4">
        <v>5</v>
      </c>
      <c r="M21" s="4">
        <v>2</v>
      </c>
      <c r="N21" s="4">
        <v>1</v>
      </c>
      <c r="O21" s="4">
        <v>3</v>
      </c>
      <c r="P21" s="4">
        <v>5</v>
      </c>
      <c r="Q21" s="4">
        <v>1</v>
      </c>
      <c r="R21" s="4">
        <v>3</v>
      </c>
      <c r="S21" s="4">
        <v>5</v>
      </c>
      <c r="T21" s="4">
        <v>3</v>
      </c>
      <c r="U21" s="4">
        <v>5</v>
      </c>
      <c r="V21" s="4">
        <v>2</v>
      </c>
      <c r="W21" s="4">
        <v>5</v>
      </c>
      <c r="X21" s="4">
        <v>3</v>
      </c>
      <c r="Y21" s="4">
        <v>1</v>
      </c>
      <c r="Z21" s="1"/>
      <c r="AA21" s="1" t="s">
        <v>61</v>
      </c>
      <c r="AB21" s="1" t="s">
        <v>64</v>
      </c>
      <c r="AC21" s="1" t="s">
        <v>64</v>
      </c>
      <c r="AD21" s="1" t="s">
        <v>61</v>
      </c>
      <c r="AE21" s="1"/>
      <c r="AF21" s="1"/>
      <c r="AG21" s="1" t="s">
        <v>61</v>
      </c>
      <c r="AH21" s="1" t="s">
        <v>64</v>
      </c>
      <c r="AI21" s="1"/>
      <c r="AJ21" s="1" t="s">
        <v>64</v>
      </c>
      <c r="AK21" s="1" t="s">
        <v>61</v>
      </c>
      <c r="AL21" s="2">
        <f t="shared" si="1"/>
        <v>3.4722222222222099E-3</v>
      </c>
      <c r="AM21" s="3">
        <v>0.4465277777777778</v>
      </c>
      <c r="AN21" s="1" t="s">
        <v>162</v>
      </c>
      <c r="AO21" s="1" t="s">
        <v>163</v>
      </c>
      <c r="AP21" s="3">
        <v>0.45</v>
      </c>
      <c r="AQ21" s="5">
        <f t="shared" si="2"/>
        <v>5.5555555555555358E-3</v>
      </c>
      <c r="AR21" s="3">
        <v>0.45</v>
      </c>
      <c r="AS21" s="1" t="s">
        <v>164</v>
      </c>
      <c r="AT21" s="1" t="s">
        <v>165</v>
      </c>
      <c r="AU21" s="3">
        <v>0.45555555555555555</v>
      </c>
      <c r="AV21" s="1" t="s">
        <v>69</v>
      </c>
      <c r="AW21" s="1" t="s">
        <v>100</v>
      </c>
      <c r="AX21" s="1" t="s">
        <v>81</v>
      </c>
      <c r="AY21" s="1" t="s">
        <v>100</v>
      </c>
      <c r="AZ21" s="1" t="s">
        <v>81</v>
      </c>
      <c r="BA21" s="1" t="s">
        <v>81</v>
      </c>
      <c r="BB21" s="1" t="s">
        <v>100</v>
      </c>
      <c r="BC21" s="1" t="s">
        <v>69</v>
      </c>
      <c r="BD21" s="1" t="s">
        <v>70</v>
      </c>
      <c r="BE21" s="1" t="s">
        <v>70</v>
      </c>
      <c r="BF21" s="1" t="s">
        <v>100</v>
      </c>
      <c r="BG21" s="1" t="s">
        <v>71</v>
      </c>
      <c r="BH21" s="1" t="s">
        <v>82</v>
      </c>
      <c r="BI21" s="1" t="s">
        <v>72</v>
      </c>
      <c r="BJ21" s="1" t="s">
        <v>74</v>
      </c>
      <c r="BK21" s="1" t="s">
        <v>83</v>
      </c>
      <c r="BL21" s="1" t="s">
        <v>101</v>
      </c>
      <c r="BM21" s="1" t="s">
        <v>71</v>
      </c>
      <c r="BN21" s="1" t="s">
        <v>82</v>
      </c>
      <c r="BO21" s="1" t="s">
        <v>73</v>
      </c>
      <c r="BP21" s="1" t="s">
        <v>81</v>
      </c>
      <c r="BQ21" s="1" t="s">
        <v>69</v>
      </c>
      <c r="BR21" s="1" t="s">
        <v>100</v>
      </c>
      <c r="BS21" s="3">
        <v>0.46388888888888885</v>
      </c>
    </row>
    <row r="22" spans="1:71" ht="255" x14ac:dyDescent="0.2">
      <c r="A22" s="1" t="s">
        <v>58</v>
      </c>
      <c r="B22" s="1" t="s">
        <v>59</v>
      </c>
      <c r="C22" s="1" t="s">
        <v>59</v>
      </c>
      <c r="D22" s="1" t="s">
        <v>59</v>
      </c>
      <c r="E22" s="1" t="s">
        <v>60</v>
      </c>
      <c r="F22" s="1" t="s">
        <v>59</v>
      </c>
      <c r="G22" s="1" t="s">
        <v>59</v>
      </c>
      <c r="H22" s="1" t="s">
        <v>59</v>
      </c>
      <c r="I22" s="2">
        <f t="shared" si="0"/>
        <v>3.0555555555555614E-2</v>
      </c>
      <c r="J22" s="3">
        <v>0.43541666666666662</v>
      </c>
      <c r="K22" s="4">
        <v>4</v>
      </c>
      <c r="L22" s="4">
        <v>5</v>
      </c>
      <c r="M22" s="4">
        <v>1</v>
      </c>
      <c r="N22" s="4">
        <v>3</v>
      </c>
      <c r="O22" s="4">
        <v>5</v>
      </c>
      <c r="P22" s="4">
        <v>2</v>
      </c>
      <c r="Q22" s="4">
        <v>4</v>
      </c>
      <c r="R22" s="4">
        <v>5</v>
      </c>
      <c r="S22" s="4">
        <v>2</v>
      </c>
      <c r="T22" s="4">
        <v>2</v>
      </c>
      <c r="U22" s="4">
        <v>1</v>
      </c>
      <c r="V22" s="4">
        <v>5</v>
      </c>
      <c r="W22" s="4">
        <v>5</v>
      </c>
      <c r="X22" s="4">
        <v>4</v>
      </c>
      <c r="Y22" s="4">
        <v>3</v>
      </c>
      <c r="Z22" s="1" t="s">
        <v>102</v>
      </c>
      <c r="AA22" s="1" t="s">
        <v>88</v>
      </c>
      <c r="AB22" s="1"/>
      <c r="AC22" s="1" t="s">
        <v>61</v>
      </c>
      <c r="AD22" s="1"/>
      <c r="AE22" s="1" t="s">
        <v>63</v>
      </c>
      <c r="AF22" s="1"/>
      <c r="AG22" s="1" t="s">
        <v>62</v>
      </c>
      <c r="AH22" s="1" t="s">
        <v>61</v>
      </c>
      <c r="AI22" s="1"/>
      <c r="AJ22" s="1" t="s">
        <v>61</v>
      </c>
      <c r="AK22" s="1" t="s">
        <v>122</v>
      </c>
      <c r="AL22" s="2">
        <f t="shared" si="1"/>
        <v>2.7777777777777679E-3</v>
      </c>
      <c r="AM22" s="3">
        <v>0.4548611111111111</v>
      </c>
      <c r="AN22" s="1" t="s">
        <v>141</v>
      </c>
      <c r="AO22" s="1" t="s">
        <v>141</v>
      </c>
      <c r="AP22" s="3">
        <v>0.45763888888888887</v>
      </c>
      <c r="AQ22" s="5">
        <f t="shared" si="2"/>
        <v>4.8611111111110938E-3</v>
      </c>
      <c r="AR22" s="3">
        <v>0.45763888888888887</v>
      </c>
      <c r="AS22" s="1" t="s">
        <v>164</v>
      </c>
      <c r="AT22" s="1" t="s">
        <v>165</v>
      </c>
      <c r="AU22" s="3">
        <v>0.46249999999999997</v>
      </c>
      <c r="AV22" s="1" t="s">
        <v>69</v>
      </c>
      <c r="AW22" s="1" t="s">
        <v>70</v>
      </c>
      <c r="AX22" s="1" t="s">
        <v>69</v>
      </c>
      <c r="AY22" s="1" t="s">
        <v>100</v>
      </c>
      <c r="AZ22" s="1" t="s">
        <v>69</v>
      </c>
      <c r="BA22" s="1" t="s">
        <v>100</v>
      </c>
      <c r="BB22" s="1" t="s">
        <v>69</v>
      </c>
      <c r="BC22" s="1" t="s">
        <v>69</v>
      </c>
      <c r="BD22" s="1" t="s">
        <v>70</v>
      </c>
      <c r="BE22" s="1" t="s">
        <v>70</v>
      </c>
      <c r="BF22" s="1" t="s">
        <v>70</v>
      </c>
      <c r="BG22" s="1" t="s">
        <v>72</v>
      </c>
      <c r="BH22" s="1" t="s">
        <v>71</v>
      </c>
      <c r="BI22" s="1" t="s">
        <v>72</v>
      </c>
      <c r="BJ22" s="1" t="s">
        <v>74</v>
      </c>
      <c r="BK22" s="1" t="s">
        <v>83</v>
      </c>
      <c r="BL22" s="1" t="s">
        <v>74</v>
      </c>
      <c r="BM22" s="1" t="s">
        <v>82</v>
      </c>
      <c r="BN22" s="1" t="s">
        <v>72</v>
      </c>
      <c r="BO22" s="1" t="s">
        <v>71</v>
      </c>
      <c r="BP22" s="1" t="s">
        <v>69</v>
      </c>
      <c r="BQ22" s="1" t="s">
        <v>100</v>
      </c>
      <c r="BR22" s="1" t="s">
        <v>81</v>
      </c>
      <c r="BS22" s="3">
        <v>0.46597222222222223</v>
      </c>
    </row>
    <row r="23" spans="1:71" ht="357" x14ac:dyDescent="0.2">
      <c r="A23" s="1" t="s">
        <v>58</v>
      </c>
      <c r="B23" s="1" t="s">
        <v>59</v>
      </c>
      <c r="C23" s="1" t="s">
        <v>59</v>
      </c>
      <c r="D23" s="1" t="s">
        <v>59</v>
      </c>
      <c r="E23" s="1" t="s">
        <v>60</v>
      </c>
      <c r="F23" s="1" t="s">
        <v>59</v>
      </c>
      <c r="G23" s="1" t="s">
        <v>59</v>
      </c>
      <c r="H23" s="1" t="s">
        <v>59</v>
      </c>
      <c r="I23" s="2">
        <f t="shared" si="0"/>
        <v>2.0138888888888928E-2</v>
      </c>
      <c r="J23" s="3">
        <v>0.43263888888888885</v>
      </c>
      <c r="K23" s="4">
        <v>4</v>
      </c>
      <c r="L23" s="4">
        <v>2</v>
      </c>
      <c r="M23" s="4">
        <v>5</v>
      </c>
      <c r="N23" s="4">
        <v>2</v>
      </c>
      <c r="O23" s="4">
        <v>5</v>
      </c>
      <c r="P23" s="4">
        <v>3</v>
      </c>
      <c r="Q23" s="4">
        <v>2</v>
      </c>
      <c r="R23" s="4">
        <v>5</v>
      </c>
      <c r="S23" s="4">
        <v>2</v>
      </c>
      <c r="T23" s="4">
        <v>5</v>
      </c>
      <c r="U23" s="4">
        <v>1</v>
      </c>
      <c r="V23" s="4">
        <v>1</v>
      </c>
      <c r="W23" s="4">
        <v>3</v>
      </c>
      <c r="X23" s="4">
        <v>3</v>
      </c>
      <c r="Y23" s="4">
        <v>5</v>
      </c>
      <c r="Z23" s="1" t="s">
        <v>64</v>
      </c>
      <c r="AA23" s="1" t="s">
        <v>88</v>
      </c>
      <c r="AB23" s="1" t="s">
        <v>64</v>
      </c>
      <c r="AC23" s="1"/>
      <c r="AD23" s="1" t="s">
        <v>61</v>
      </c>
      <c r="AE23" s="1"/>
      <c r="AF23" s="1" t="s">
        <v>95</v>
      </c>
      <c r="AG23" s="1"/>
      <c r="AH23" s="1" t="s">
        <v>61</v>
      </c>
      <c r="AI23" s="1"/>
      <c r="AJ23" s="1" t="s">
        <v>64</v>
      </c>
      <c r="AK23" s="1"/>
      <c r="AL23" s="2">
        <f t="shared" si="1"/>
        <v>2.7777777777778234E-3</v>
      </c>
      <c r="AM23" s="3">
        <v>0.44722222222222219</v>
      </c>
      <c r="AN23" s="1" t="s">
        <v>166</v>
      </c>
      <c r="AO23" s="1" t="s">
        <v>143</v>
      </c>
      <c r="AP23" s="3">
        <v>0.45</v>
      </c>
      <c r="AQ23" s="5">
        <f t="shared" si="2"/>
        <v>4.8611111111110383E-3</v>
      </c>
      <c r="AR23" s="3">
        <v>0.44236111111111115</v>
      </c>
      <c r="AS23" s="1" t="s">
        <v>167</v>
      </c>
      <c r="AT23" s="1" t="s">
        <v>168</v>
      </c>
      <c r="AU23" s="3">
        <v>0.44722222222222219</v>
      </c>
      <c r="AV23" s="1" t="s">
        <v>70</v>
      </c>
      <c r="AW23" s="1" t="s">
        <v>70</v>
      </c>
      <c r="AX23" s="1" t="s">
        <v>81</v>
      </c>
      <c r="AY23" s="1" t="s">
        <v>69</v>
      </c>
      <c r="AZ23" s="1" t="s">
        <v>69</v>
      </c>
      <c r="BA23" s="1" t="s">
        <v>70</v>
      </c>
      <c r="BB23" s="1" t="s">
        <v>70</v>
      </c>
      <c r="BC23" s="1" t="s">
        <v>81</v>
      </c>
      <c r="BD23" s="1" t="s">
        <v>69</v>
      </c>
      <c r="BE23" s="1" t="s">
        <v>69</v>
      </c>
      <c r="BF23" s="1" t="s">
        <v>81</v>
      </c>
      <c r="BG23" s="1" t="s">
        <v>72</v>
      </c>
      <c r="BH23" s="1" t="s">
        <v>71</v>
      </c>
      <c r="BI23" s="1" t="s">
        <v>71</v>
      </c>
      <c r="BJ23" s="1" t="s">
        <v>75</v>
      </c>
      <c r="BK23" s="1" t="s">
        <v>83</v>
      </c>
      <c r="BL23" s="1" t="s">
        <v>83</v>
      </c>
      <c r="BM23" s="1" t="s">
        <v>71</v>
      </c>
      <c r="BN23" s="1" t="s">
        <v>72</v>
      </c>
      <c r="BO23" s="1" t="s">
        <v>72</v>
      </c>
      <c r="BP23" s="1" t="s">
        <v>69</v>
      </c>
      <c r="BQ23" s="1" t="s">
        <v>70</v>
      </c>
      <c r="BR23" s="1" t="s">
        <v>100</v>
      </c>
      <c r="BS23" s="3">
        <v>0.45277777777777778</v>
      </c>
    </row>
    <row r="24" spans="1:71" ht="331.5" x14ac:dyDescent="0.2">
      <c r="A24" s="1" t="s">
        <v>58</v>
      </c>
      <c r="B24" s="1" t="s">
        <v>59</v>
      </c>
      <c r="C24" s="1" t="s">
        <v>59</v>
      </c>
      <c r="D24" s="1" t="s">
        <v>59</v>
      </c>
      <c r="E24" s="1" t="s">
        <v>60</v>
      </c>
      <c r="F24" s="1" t="s">
        <v>59</v>
      </c>
      <c r="G24" s="1" t="s">
        <v>59</v>
      </c>
      <c r="H24" s="1" t="s">
        <v>59</v>
      </c>
      <c r="I24" s="2">
        <f t="shared" si="0"/>
        <v>1.9444444444444431E-2</v>
      </c>
      <c r="J24" s="3">
        <v>0.43333333333333335</v>
      </c>
      <c r="K24" s="4">
        <v>2</v>
      </c>
      <c r="L24" s="4">
        <v>3</v>
      </c>
      <c r="M24" s="4">
        <v>5</v>
      </c>
      <c r="N24" s="4">
        <v>2</v>
      </c>
      <c r="O24" s="4">
        <v>5</v>
      </c>
      <c r="P24" s="4">
        <v>3</v>
      </c>
      <c r="Q24" s="4">
        <v>5</v>
      </c>
      <c r="R24" s="4">
        <v>2</v>
      </c>
      <c r="S24" s="4">
        <v>3</v>
      </c>
      <c r="T24" s="4">
        <v>5</v>
      </c>
      <c r="U24" s="4">
        <v>2</v>
      </c>
      <c r="V24" s="4">
        <v>3</v>
      </c>
      <c r="W24" s="4">
        <v>4</v>
      </c>
      <c r="X24" s="4">
        <v>5</v>
      </c>
      <c r="Y24" s="4">
        <v>3</v>
      </c>
      <c r="Z24" s="1" t="s">
        <v>64</v>
      </c>
      <c r="AA24" s="1" t="s">
        <v>76</v>
      </c>
      <c r="AB24" s="1"/>
      <c r="AC24" s="1" t="s">
        <v>63</v>
      </c>
      <c r="AD24" s="1"/>
      <c r="AE24" s="1"/>
      <c r="AF24" s="1" t="s">
        <v>76</v>
      </c>
      <c r="AG24" s="1" t="s">
        <v>64</v>
      </c>
      <c r="AH24" s="1"/>
      <c r="AI24" s="1" t="s">
        <v>64</v>
      </c>
      <c r="AJ24" s="1"/>
      <c r="AK24" s="1" t="s">
        <v>64</v>
      </c>
      <c r="AL24" s="2">
        <f t="shared" si="1"/>
        <v>2.0833333333333259E-3</v>
      </c>
      <c r="AM24" s="3">
        <v>0.44861111111111113</v>
      </c>
      <c r="AN24" s="1" t="s">
        <v>169</v>
      </c>
      <c r="AO24" s="1" t="s">
        <v>170</v>
      </c>
      <c r="AP24" s="3">
        <v>0.45069444444444445</v>
      </c>
      <c r="AQ24" s="5">
        <f t="shared" si="2"/>
        <v>6.9444444444444753E-3</v>
      </c>
      <c r="AR24" s="3">
        <v>0.44166666666666665</v>
      </c>
      <c r="AS24" s="1" t="s">
        <v>171</v>
      </c>
      <c r="AT24" s="1" t="s">
        <v>172</v>
      </c>
      <c r="AU24" s="3">
        <v>0.44861111111111113</v>
      </c>
      <c r="AV24" s="1" t="s">
        <v>69</v>
      </c>
      <c r="AW24" s="1" t="s">
        <v>70</v>
      </c>
      <c r="AX24" s="1" t="s">
        <v>100</v>
      </c>
      <c r="AY24" s="1" t="s">
        <v>100</v>
      </c>
      <c r="AZ24" s="1" t="s">
        <v>69</v>
      </c>
      <c r="BA24" s="1" t="s">
        <v>69</v>
      </c>
      <c r="BB24" s="1" t="s">
        <v>70</v>
      </c>
      <c r="BC24" s="1" t="s">
        <v>81</v>
      </c>
      <c r="BD24" s="1" t="s">
        <v>100</v>
      </c>
      <c r="BE24" s="1" t="s">
        <v>70</v>
      </c>
      <c r="BF24" s="1" t="s">
        <v>81</v>
      </c>
      <c r="BG24" s="1" t="s">
        <v>73</v>
      </c>
      <c r="BH24" s="1" t="s">
        <v>71</v>
      </c>
      <c r="BI24" s="1" t="s">
        <v>72</v>
      </c>
      <c r="BJ24" s="1" t="s">
        <v>101</v>
      </c>
      <c r="BK24" s="1" t="s">
        <v>83</v>
      </c>
      <c r="BL24" s="1" t="s">
        <v>75</v>
      </c>
      <c r="BM24" s="1" t="s">
        <v>82</v>
      </c>
      <c r="BN24" s="1" t="s">
        <v>73</v>
      </c>
      <c r="BO24" s="1" t="s">
        <v>72</v>
      </c>
      <c r="BP24" s="1" t="s">
        <v>70</v>
      </c>
      <c r="BQ24" s="1" t="s">
        <v>69</v>
      </c>
      <c r="BR24" s="1" t="s">
        <v>100</v>
      </c>
      <c r="BS24" s="3">
        <v>0.45277777777777778</v>
      </c>
    </row>
    <row r="25" spans="1:71" ht="357" x14ac:dyDescent="0.2">
      <c r="A25" s="1" t="s">
        <v>58</v>
      </c>
      <c r="B25" s="1" t="s">
        <v>59</v>
      </c>
      <c r="C25" s="1" t="s">
        <v>59</v>
      </c>
      <c r="D25" s="1" t="s">
        <v>59</v>
      </c>
      <c r="E25" s="1" t="s">
        <v>60</v>
      </c>
      <c r="F25" s="1" t="s">
        <v>59</v>
      </c>
      <c r="G25" s="1" t="s">
        <v>59</v>
      </c>
      <c r="H25" s="1" t="s">
        <v>60</v>
      </c>
      <c r="I25" s="2">
        <f t="shared" si="0"/>
        <v>1.8749999999999989E-2</v>
      </c>
      <c r="J25" s="3">
        <v>0.43472222222222223</v>
      </c>
      <c r="K25" s="4">
        <v>3</v>
      </c>
      <c r="L25" s="4">
        <v>4</v>
      </c>
      <c r="M25" s="4">
        <v>2</v>
      </c>
      <c r="N25" s="4">
        <v>2</v>
      </c>
      <c r="O25" s="4">
        <v>2</v>
      </c>
      <c r="P25" s="4">
        <v>1</v>
      </c>
      <c r="Q25" s="4">
        <v>2</v>
      </c>
      <c r="R25" s="4">
        <v>4</v>
      </c>
      <c r="S25" s="4">
        <v>5</v>
      </c>
      <c r="T25" s="4">
        <v>4</v>
      </c>
      <c r="U25" s="4">
        <v>3</v>
      </c>
      <c r="V25" s="4">
        <v>5</v>
      </c>
      <c r="W25" s="4">
        <v>5</v>
      </c>
      <c r="X25" s="4">
        <v>3</v>
      </c>
      <c r="Y25" s="4">
        <v>3</v>
      </c>
      <c r="Z25" s="1" t="s">
        <v>64</v>
      </c>
      <c r="AA25" s="1" t="s">
        <v>137</v>
      </c>
      <c r="AB25" s="1" t="s">
        <v>64</v>
      </c>
      <c r="AC25" s="1" t="s">
        <v>95</v>
      </c>
      <c r="AD25" s="1" t="s">
        <v>63</v>
      </c>
      <c r="AE25" s="1"/>
      <c r="AF25" s="1"/>
      <c r="AG25" s="1" t="s">
        <v>122</v>
      </c>
      <c r="AH25" s="1"/>
      <c r="AI25" s="1" t="s">
        <v>61</v>
      </c>
      <c r="AJ25" s="1" t="s">
        <v>137</v>
      </c>
      <c r="AK25" s="1" t="s">
        <v>76</v>
      </c>
      <c r="AL25" s="2">
        <f t="shared" si="1"/>
        <v>2.0833333333333259E-3</v>
      </c>
      <c r="AM25" s="3">
        <v>0.44930555555555557</v>
      </c>
      <c r="AN25" s="1" t="s">
        <v>173</v>
      </c>
      <c r="AO25" s="1" t="s">
        <v>174</v>
      </c>
      <c r="AP25" s="3">
        <v>0.4513888888888889</v>
      </c>
      <c r="AQ25" s="5">
        <f t="shared" si="2"/>
        <v>6.2500000000000333E-3</v>
      </c>
      <c r="AR25" s="3">
        <v>0.44305555555555554</v>
      </c>
      <c r="AS25" s="1" t="s">
        <v>175</v>
      </c>
      <c r="AT25" s="1" t="s">
        <v>176</v>
      </c>
      <c r="AU25" s="3">
        <v>0.44930555555555557</v>
      </c>
      <c r="AV25" s="1" t="s">
        <v>81</v>
      </c>
      <c r="AW25" s="1" t="s">
        <v>69</v>
      </c>
      <c r="AX25" s="1" t="s">
        <v>81</v>
      </c>
      <c r="AY25" s="1" t="s">
        <v>70</v>
      </c>
      <c r="AZ25" s="1" t="s">
        <v>70</v>
      </c>
      <c r="BA25" s="1" t="s">
        <v>70</v>
      </c>
      <c r="BB25" s="1" t="s">
        <v>70</v>
      </c>
      <c r="BC25" s="1" t="s">
        <v>81</v>
      </c>
      <c r="BD25" s="1" t="s">
        <v>70</v>
      </c>
      <c r="BE25" s="1" t="s">
        <v>70</v>
      </c>
      <c r="BF25" s="1" t="s">
        <v>69</v>
      </c>
      <c r="BG25" s="1" t="s">
        <v>71</v>
      </c>
      <c r="BH25" s="1" t="s">
        <v>71</v>
      </c>
      <c r="BI25" s="1" t="s">
        <v>71</v>
      </c>
      <c r="BJ25" s="1" t="s">
        <v>74</v>
      </c>
      <c r="BK25" s="1" t="s">
        <v>75</v>
      </c>
      <c r="BL25" s="1" t="s">
        <v>75</v>
      </c>
      <c r="BM25" s="1" t="s">
        <v>71</v>
      </c>
      <c r="BN25" s="1" t="s">
        <v>72</v>
      </c>
      <c r="BO25" s="1" t="s">
        <v>72</v>
      </c>
      <c r="BP25" s="1" t="s">
        <v>81</v>
      </c>
      <c r="BQ25" s="1" t="s">
        <v>100</v>
      </c>
      <c r="BR25" s="1" t="s">
        <v>70</v>
      </c>
      <c r="BS25" s="3">
        <v>0.45347222222222222</v>
      </c>
    </row>
    <row r="26" spans="1:71" ht="331.5" x14ac:dyDescent="0.2">
      <c r="A26" s="1" t="s">
        <v>58</v>
      </c>
      <c r="B26" s="1" t="s">
        <v>59</v>
      </c>
      <c r="C26" s="1" t="s">
        <v>59</v>
      </c>
      <c r="D26" s="1" t="s">
        <v>59</v>
      </c>
      <c r="E26" s="1" t="s">
        <v>60</v>
      </c>
      <c r="F26" s="1" t="s">
        <v>60</v>
      </c>
      <c r="G26" s="1" t="s">
        <v>60</v>
      </c>
      <c r="H26" s="1" t="s">
        <v>59</v>
      </c>
      <c r="I26" s="2">
        <f t="shared" si="0"/>
        <v>1.8749999999999989E-2</v>
      </c>
      <c r="J26" s="3">
        <v>0.43472222222222223</v>
      </c>
      <c r="K26" s="4">
        <v>2</v>
      </c>
      <c r="L26" s="4">
        <v>4</v>
      </c>
      <c r="M26" s="4">
        <v>2</v>
      </c>
      <c r="N26" s="4">
        <v>3</v>
      </c>
      <c r="O26" s="4">
        <v>2</v>
      </c>
      <c r="P26" s="4">
        <v>4</v>
      </c>
      <c r="Q26" s="4">
        <v>3</v>
      </c>
      <c r="R26" s="4">
        <v>4</v>
      </c>
      <c r="S26" s="4">
        <v>2</v>
      </c>
      <c r="T26" s="4">
        <v>2</v>
      </c>
      <c r="U26" s="4">
        <v>4</v>
      </c>
      <c r="V26" s="4">
        <v>3</v>
      </c>
      <c r="W26" s="4">
        <v>4</v>
      </c>
      <c r="X26" s="4">
        <v>3</v>
      </c>
      <c r="Y26" s="4">
        <v>2</v>
      </c>
      <c r="Z26" s="1" t="s">
        <v>64</v>
      </c>
      <c r="AA26" s="1" t="s">
        <v>76</v>
      </c>
      <c r="AB26" s="1" t="s">
        <v>61</v>
      </c>
      <c r="AC26" s="1" t="s">
        <v>102</v>
      </c>
      <c r="AD26" s="1" t="s">
        <v>64</v>
      </c>
      <c r="AE26" s="1" t="s">
        <v>102</v>
      </c>
      <c r="AF26" s="1" t="s">
        <v>64</v>
      </c>
      <c r="AG26" s="1" t="s">
        <v>76</v>
      </c>
      <c r="AH26" s="1" t="s">
        <v>76</v>
      </c>
      <c r="AI26" s="1" t="s">
        <v>76</v>
      </c>
      <c r="AJ26" s="1" t="s">
        <v>64</v>
      </c>
      <c r="AK26" s="1" t="s">
        <v>63</v>
      </c>
      <c r="AL26" s="2">
        <f t="shared" si="1"/>
        <v>2.0833333333333259E-3</v>
      </c>
      <c r="AM26" s="3">
        <v>0.44930555555555557</v>
      </c>
      <c r="AN26" s="1" t="s">
        <v>177</v>
      </c>
      <c r="AO26" s="1" t="s">
        <v>178</v>
      </c>
      <c r="AP26" s="3">
        <v>0.4513888888888889</v>
      </c>
      <c r="AQ26" s="5">
        <f t="shared" si="2"/>
        <v>2.7777777777778234E-3</v>
      </c>
      <c r="AR26" s="3">
        <v>0.4458333333333333</v>
      </c>
      <c r="AS26" s="1" t="s">
        <v>179</v>
      </c>
      <c r="AT26" s="1" t="s">
        <v>180</v>
      </c>
      <c r="AU26" s="3">
        <v>0.44861111111111113</v>
      </c>
      <c r="AV26" s="1" t="s">
        <v>69</v>
      </c>
      <c r="AW26" s="1" t="s">
        <v>70</v>
      </c>
      <c r="AX26" s="1" t="s">
        <v>70</v>
      </c>
      <c r="AY26" s="1" t="s">
        <v>100</v>
      </c>
      <c r="AZ26" s="1" t="s">
        <v>69</v>
      </c>
      <c r="BA26" s="1" t="s">
        <v>70</v>
      </c>
      <c r="BB26" s="1" t="s">
        <v>70</v>
      </c>
      <c r="BC26" s="1" t="s">
        <v>70</v>
      </c>
      <c r="BD26" s="1" t="s">
        <v>69</v>
      </c>
      <c r="BE26" s="1" t="s">
        <v>69</v>
      </c>
      <c r="BF26" s="1" t="s">
        <v>69</v>
      </c>
      <c r="BG26" s="1" t="s">
        <v>72</v>
      </c>
      <c r="BH26" s="1" t="s">
        <v>71</v>
      </c>
      <c r="BI26" s="1" t="s">
        <v>72</v>
      </c>
      <c r="BJ26" s="1" t="s">
        <v>74</v>
      </c>
      <c r="BK26" s="1" t="s">
        <v>75</v>
      </c>
      <c r="BL26" s="1" t="s">
        <v>75</v>
      </c>
      <c r="BM26" s="1" t="s">
        <v>72</v>
      </c>
      <c r="BN26" s="1" t="s">
        <v>72</v>
      </c>
      <c r="BO26" s="1" t="s">
        <v>72</v>
      </c>
      <c r="BP26" s="1" t="s">
        <v>69</v>
      </c>
      <c r="BQ26" s="1" t="s">
        <v>70</v>
      </c>
      <c r="BR26" s="1" t="s">
        <v>70</v>
      </c>
      <c r="BS26" s="3">
        <v>0.45347222222222222</v>
      </c>
    </row>
    <row r="27" spans="1:71" ht="357" x14ac:dyDescent="0.2">
      <c r="A27" s="1" t="s">
        <v>58</v>
      </c>
      <c r="B27" s="1" t="s">
        <v>59</v>
      </c>
      <c r="C27" s="1" t="s">
        <v>59</v>
      </c>
      <c r="D27" s="1" t="s">
        <v>60</v>
      </c>
      <c r="E27" s="1" t="s">
        <v>60</v>
      </c>
      <c r="F27" s="1" t="s">
        <v>59</v>
      </c>
      <c r="G27" s="1" t="s">
        <v>59</v>
      </c>
      <c r="H27" s="1" t="s">
        <v>59</v>
      </c>
      <c r="I27" s="2">
        <f t="shared" si="0"/>
        <v>1.8750000000000044E-2</v>
      </c>
      <c r="J27" s="3">
        <v>0.43541666666666662</v>
      </c>
      <c r="K27" s="4">
        <v>3</v>
      </c>
      <c r="L27" s="4">
        <v>2</v>
      </c>
      <c r="M27" s="4">
        <v>4</v>
      </c>
      <c r="N27" s="4">
        <v>3</v>
      </c>
      <c r="O27" s="4">
        <v>2</v>
      </c>
      <c r="P27" s="4">
        <v>4</v>
      </c>
      <c r="Q27" s="4">
        <v>2</v>
      </c>
      <c r="R27" s="4">
        <v>4</v>
      </c>
      <c r="S27" s="4">
        <v>4</v>
      </c>
      <c r="T27" s="4">
        <v>3</v>
      </c>
      <c r="U27" s="4">
        <v>2</v>
      </c>
      <c r="V27" s="4">
        <v>3</v>
      </c>
      <c r="W27" s="4">
        <v>4</v>
      </c>
      <c r="X27" s="4">
        <v>3</v>
      </c>
      <c r="Y27" s="4">
        <v>3</v>
      </c>
      <c r="Z27" s="1" t="s">
        <v>76</v>
      </c>
      <c r="AA27" s="1" t="s">
        <v>64</v>
      </c>
      <c r="AB27" s="1" t="s">
        <v>76</v>
      </c>
      <c r="AC27" s="1" t="s">
        <v>63</v>
      </c>
      <c r="AD27" s="1" t="s">
        <v>76</v>
      </c>
      <c r="AE27" s="1" t="s">
        <v>76</v>
      </c>
      <c r="AF27" s="1" t="s">
        <v>63</v>
      </c>
      <c r="AG27" s="1" t="s">
        <v>64</v>
      </c>
      <c r="AH27" s="1" t="s">
        <v>76</v>
      </c>
      <c r="AI27" s="1" t="s">
        <v>76</v>
      </c>
      <c r="AJ27" s="1" t="s">
        <v>64</v>
      </c>
      <c r="AK27" s="1" t="s">
        <v>76</v>
      </c>
      <c r="AL27" s="2">
        <f t="shared" si="1"/>
        <v>2.0833333333333259E-3</v>
      </c>
      <c r="AM27" s="3">
        <v>0.44930555555555557</v>
      </c>
      <c r="AN27" s="1" t="s">
        <v>181</v>
      </c>
      <c r="AO27" s="1" t="s">
        <v>182</v>
      </c>
      <c r="AP27" s="3">
        <v>0.4513888888888889</v>
      </c>
      <c r="AQ27" s="5">
        <f t="shared" si="2"/>
        <v>5.5555555555555358E-3</v>
      </c>
      <c r="AR27" s="3">
        <v>0.44375000000000003</v>
      </c>
      <c r="AS27" s="1" t="s">
        <v>183</v>
      </c>
      <c r="AT27" s="1" t="s">
        <v>184</v>
      </c>
      <c r="AU27" s="3">
        <v>0.44930555555555557</v>
      </c>
      <c r="AV27" s="1" t="s">
        <v>69</v>
      </c>
      <c r="AW27" s="1" t="s">
        <v>69</v>
      </c>
      <c r="AX27" s="1" t="s">
        <v>70</v>
      </c>
      <c r="AY27" s="1" t="s">
        <v>70</v>
      </c>
      <c r="AZ27" s="1" t="s">
        <v>70</v>
      </c>
      <c r="BA27" s="1" t="s">
        <v>70</v>
      </c>
      <c r="BB27" s="1" t="s">
        <v>70</v>
      </c>
      <c r="BC27" s="1" t="s">
        <v>69</v>
      </c>
      <c r="BD27" s="1" t="s">
        <v>69</v>
      </c>
      <c r="BE27" s="1" t="s">
        <v>70</v>
      </c>
      <c r="BF27" s="1" t="s">
        <v>69</v>
      </c>
      <c r="BG27" s="1" t="s">
        <v>71</v>
      </c>
      <c r="BH27" s="1" t="s">
        <v>72</v>
      </c>
      <c r="BI27" s="1" t="s">
        <v>72</v>
      </c>
      <c r="BJ27" s="1" t="s">
        <v>75</v>
      </c>
      <c r="BK27" s="1" t="s">
        <v>75</v>
      </c>
      <c r="BL27" s="1" t="s">
        <v>74</v>
      </c>
      <c r="BM27" s="1" t="s">
        <v>71</v>
      </c>
      <c r="BN27" s="1" t="s">
        <v>72</v>
      </c>
      <c r="BO27" s="1" t="s">
        <v>72</v>
      </c>
      <c r="BP27" s="1" t="s">
        <v>69</v>
      </c>
      <c r="BQ27" s="1" t="s">
        <v>70</v>
      </c>
      <c r="BR27" s="1" t="s">
        <v>70</v>
      </c>
      <c r="BS27" s="3">
        <v>0.45416666666666666</v>
      </c>
    </row>
    <row r="28" spans="1:71" ht="165.75" x14ac:dyDescent="0.2">
      <c r="A28" s="1" t="s">
        <v>58</v>
      </c>
      <c r="B28" s="1" t="s">
        <v>59</v>
      </c>
      <c r="C28" s="1" t="s">
        <v>59</v>
      </c>
      <c r="D28" s="1" t="s">
        <v>59</v>
      </c>
      <c r="E28" s="1" t="s">
        <v>60</v>
      </c>
      <c r="F28" s="1" t="s">
        <v>60</v>
      </c>
      <c r="G28" s="1" t="s">
        <v>60</v>
      </c>
      <c r="H28" s="1" t="s">
        <v>60</v>
      </c>
      <c r="I28" s="2">
        <f t="shared" si="0"/>
        <v>2.0833333333333315E-2</v>
      </c>
      <c r="J28" s="3">
        <v>0.43333333333333335</v>
      </c>
      <c r="K28" s="4">
        <v>4</v>
      </c>
      <c r="L28" s="4">
        <v>2</v>
      </c>
      <c r="M28" s="4">
        <v>3</v>
      </c>
      <c r="N28" s="4">
        <v>4</v>
      </c>
      <c r="O28" s="4">
        <v>1</v>
      </c>
      <c r="P28" s="4">
        <v>3</v>
      </c>
      <c r="Q28" s="4">
        <v>2</v>
      </c>
      <c r="R28" s="4">
        <v>3</v>
      </c>
      <c r="S28" s="4">
        <v>4</v>
      </c>
      <c r="T28" s="4">
        <v>4</v>
      </c>
      <c r="U28" s="4">
        <v>3</v>
      </c>
      <c r="V28" s="4">
        <v>4</v>
      </c>
      <c r="W28" s="4">
        <v>3</v>
      </c>
      <c r="X28" s="4">
        <v>4</v>
      </c>
      <c r="Y28" s="4">
        <v>2</v>
      </c>
      <c r="Z28" s="1" t="s">
        <v>64</v>
      </c>
      <c r="AA28" s="1" t="s">
        <v>76</v>
      </c>
      <c r="AB28" s="1"/>
      <c r="AC28" s="1" t="s">
        <v>64</v>
      </c>
      <c r="AD28" s="1"/>
      <c r="AE28" s="1" t="s">
        <v>63</v>
      </c>
      <c r="AF28" s="1" t="s">
        <v>76</v>
      </c>
      <c r="AG28" s="1" t="s">
        <v>63</v>
      </c>
      <c r="AH28" s="1"/>
      <c r="AI28" s="1"/>
      <c r="AJ28" s="1" t="s">
        <v>64</v>
      </c>
      <c r="AK28" s="1" t="s">
        <v>102</v>
      </c>
      <c r="AL28" s="2">
        <f t="shared" si="1"/>
        <v>2.7777777777777679E-3</v>
      </c>
      <c r="AM28" s="3">
        <v>0.44861111111111113</v>
      </c>
      <c r="AN28" s="1" t="s">
        <v>185</v>
      </c>
      <c r="AO28" s="1" t="s">
        <v>186</v>
      </c>
      <c r="AP28" s="3">
        <v>0.4513888888888889</v>
      </c>
      <c r="AQ28" s="5">
        <f t="shared" si="2"/>
        <v>4.8611111111111494E-3</v>
      </c>
      <c r="AR28" s="3">
        <v>0.44305555555555554</v>
      </c>
      <c r="AS28" s="1" t="s">
        <v>187</v>
      </c>
      <c r="AT28" s="1" t="s">
        <v>188</v>
      </c>
      <c r="AU28" s="3">
        <v>0.44791666666666669</v>
      </c>
      <c r="AV28" s="1" t="s">
        <v>70</v>
      </c>
      <c r="AW28" s="1" t="s">
        <v>70</v>
      </c>
      <c r="AX28" s="1" t="s">
        <v>70</v>
      </c>
      <c r="AY28" s="1" t="s">
        <v>70</v>
      </c>
      <c r="AZ28" s="1" t="s">
        <v>70</v>
      </c>
      <c r="BA28" s="1" t="s">
        <v>100</v>
      </c>
      <c r="BB28" s="1" t="s">
        <v>69</v>
      </c>
      <c r="BC28" s="1" t="s">
        <v>69</v>
      </c>
      <c r="BD28" s="1" t="s">
        <v>70</v>
      </c>
      <c r="BE28" s="1" t="s">
        <v>70</v>
      </c>
      <c r="BF28" s="1" t="s">
        <v>81</v>
      </c>
      <c r="BG28" s="1" t="s">
        <v>82</v>
      </c>
      <c r="BH28" s="1" t="s">
        <v>72</v>
      </c>
      <c r="BI28" s="1" t="s">
        <v>72</v>
      </c>
      <c r="BJ28" s="1" t="s">
        <v>75</v>
      </c>
      <c r="BK28" s="1" t="s">
        <v>75</v>
      </c>
      <c r="BL28" s="1" t="s">
        <v>75</v>
      </c>
      <c r="BM28" s="1" t="s">
        <v>82</v>
      </c>
      <c r="BN28" s="1" t="s">
        <v>73</v>
      </c>
      <c r="BO28" s="1" t="s">
        <v>72</v>
      </c>
      <c r="BP28" s="1" t="s">
        <v>69</v>
      </c>
      <c r="BQ28" s="1" t="s">
        <v>100</v>
      </c>
      <c r="BR28" s="1" t="s">
        <v>70</v>
      </c>
      <c r="BS28" s="3">
        <v>0.45416666666666666</v>
      </c>
    </row>
    <row r="29" spans="1:71" ht="165.75" x14ac:dyDescent="0.2">
      <c r="A29" s="1" t="s">
        <v>58</v>
      </c>
      <c r="B29" s="1" t="s">
        <v>59</v>
      </c>
      <c r="C29" s="1" t="s">
        <v>59</v>
      </c>
      <c r="D29" s="1" t="s">
        <v>59</v>
      </c>
      <c r="E29" s="1" t="s">
        <v>60</v>
      </c>
      <c r="F29" s="1" t="s">
        <v>60</v>
      </c>
      <c r="G29" s="1" t="s">
        <v>60</v>
      </c>
      <c r="H29" s="1" t="s">
        <v>60</v>
      </c>
      <c r="I29" s="2">
        <f t="shared" si="0"/>
        <v>2.0833333333333315E-2</v>
      </c>
      <c r="J29" s="3">
        <v>0.43333333333333335</v>
      </c>
      <c r="K29" s="4">
        <v>4</v>
      </c>
      <c r="L29" s="4">
        <v>2</v>
      </c>
      <c r="M29" s="4">
        <v>3</v>
      </c>
      <c r="N29" s="4">
        <v>4</v>
      </c>
      <c r="O29" s="4">
        <v>1</v>
      </c>
      <c r="P29" s="4">
        <v>3</v>
      </c>
      <c r="Q29" s="4">
        <v>2</v>
      </c>
      <c r="R29" s="4">
        <v>3</v>
      </c>
      <c r="S29" s="4">
        <v>4</v>
      </c>
      <c r="T29" s="4">
        <v>4</v>
      </c>
      <c r="U29" s="4">
        <v>3</v>
      </c>
      <c r="V29" s="4">
        <v>4</v>
      </c>
      <c r="W29" s="4">
        <v>3</v>
      </c>
      <c r="X29" s="4">
        <v>4</v>
      </c>
      <c r="Y29" s="4">
        <v>2</v>
      </c>
      <c r="Z29" s="1" t="s">
        <v>64</v>
      </c>
      <c r="AA29" s="1" t="s">
        <v>76</v>
      </c>
      <c r="AB29" s="1"/>
      <c r="AC29" s="1" t="s">
        <v>64</v>
      </c>
      <c r="AD29" s="1"/>
      <c r="AE29" s="1" t="s">
        <v>63</v>
      </c>
      <c r="AF29" s="1" t="s">
        <v>76</v>
      </c>
      <c r="AG29" s="1" t="s">
        <v>63</v>
      </c>
      <c r="AH29" s="1"/>
      <c r="AI29" s="1"/>
      <c r="AJ29" s="1" t="s">
        <v>64</v>
      </c>
      <c r="AK29" s="1" t="s">
        <v>102</v>
      </c>
      <c r="AL29" s="2">
        <f t="shared" si="1"/>
        <v>2.7777777777777679E-3</v>
      </c>
      <c r="AM29" s="3">
        <v>0.44861111111111113</v>
      </c>
      <c r="AN29" s="1" t="s">
        <v>185</v>
      </c>
      <c r="AO29" s="1" t="s">
        <v>186</v>
      </c>
      <c r="AP29" s="3">
        <v>0.4513888888888889</v>
      </c>
      <c r="AQ29" s="5">
        <f t="shared" si="2"/>
        <v>4.8611111111111494E-3</v>
      </c>
      <c r="AR29" s="3">
        <v>0.44305555555555554</v>
      </c>
      <c r="AS29" s="1" t="s">
        <v>187</v>
      </c>
      <c r="AT29" s="1" t="s">
        <v>188</v>
      </c>
      <c r="AU29" s="3">
        <v>0.44791666666666669</v>
      </c>
      <c r="AV29" s="1" t="s">
        <v>70</v>
      </c>
      <c r="AW29" s="1" t="s">
        <v>70</v>
      </c>
      <c r="AX29" s="1" t="s">
        <v>70</v>
      </c>
      <c r="AY29" s="1" t="s">
        <v>70</v>
      </c>
      <c r="AZ29" s="1" t="s">
        <v>70</v>
      </c>
      <c r="BA29" s="1" t="s">
        <v>100</v>
      </c>
      <c r="BB29" s="1" t="s">
        <v>69</v>
      </c>
      <c r="BC29" s="1" t="s">
        <v>69</v>
      </c>
      <c r="BD29" s="1" t="s">
        <v>70</v>
      </c>
      <c r="BE29" s="1" t="s">
        <v>70</v>
      </c>
      <c r="BF29" s="1" t="s">
        <v>81</v>
      </c>
      <c r="BG29" s="1" t="s">
        <v>82</v>
      </c>
      <c r="BH29" s="1" t="s">
        <v>72</v>
      </c>
      <c r="BI29" s="1" t="s">
        <v>72</v>
      </c>
      <c r="BJ29" s="1" t="s">
        <v>75</v>
      </c>
      <c r="BK29" s="1" t="s">
        <v>75</v>
      </c>
      <c r="BL29" s="1" t="s">
        <v>75</v>
      </c>
      <c r="BM29" s="1" t="s">
        <v>82</v>
      </c>
      <c r="BN29" s="1" t="s">
        <v>73</v>
      </c>
      <c r="BO29" s="1" t="s">
        <v>72</v>
      </c>
      <c r="BP29" s="1" t="s">
        <v>69</v>
      </c>
      <c r="BQ29" s="1" t="s">
        <v>100</v>
      </c>
      <c r="BR29" s="1" t="s">
        <v>70</v>
      </c>
      <c r="BS29" s="3">
        <v>0.45416666666666666</v>
      </c>
    </row>
    <row r="30" spans="1:71" ht="191.25" x14ac:dyDescent="0.2">
      <c r="A30" s="1" t="s">
        <v>58</v>
      </c>
      <c r="B30" s="1" t="s">
        <v>59</v>
      </c>
      <c r="C30" s="1" t="s">
        <v>59</v>
      </c>
      <c r="D30" s="1" t="s">
        <v>59</v>
      </c>
      <c r="E30" s="1" t="s">
        <v>60</v>
      </c>
      <c r="F30" s="1" t="s">
        <v>59</v>
      </c>
      <c r="G30" s="1" t="s">
        <v>59</v>
      </c>
      <c r="H30" s="1" t="s">
        <v>59</v>
      </c>
      <c r="I30" s="2">
        <f t="shared" si="0"/>
        <v>1.8750000000000044E-2</v>
      </c>
      <c r="J30" s="3">
        <v>0.43541666666666662</v>
      </c>
      <c r="K30" s="4">
        <v>4</v>
      </c>
      <c r="L30" s="4">
        <v>4</v>
      </c>
      <c r="M30" s="4">
        <v>3</v>
      </c>
      <c r="N30" s="4">
        <v>3</v>
      </c>
      <c r="O30" s="4">
        <v>3</v>
      </c>
      <c r="P30" s="4">
        <v>3</v>
      </c>
      <c r="Q30" s="4">
        <v>3</v>
      </c>
      <c r="R30" s="4">
        <v>3</v>
      </c>
      <c r="S30" s="4">
        <v>3</v>
      </c>
      <c r="T30" s="4">
        <v>3</v>
      </c>
      <c r="U30" s="4">
        <v>4</v>
      </c>
      <c r="V30" s="4">
        <v>4</v>
      </c>
      <c r="W30" s="4">
        <v>3</v>
      </c>
      <c r="X30" s="4">
        <v>4</v>
      </c>
      <c r="Y30" s="4">
        <v>4</v>
      </c>
      <c r="Z30" s="1" t="s">
        <v>61</v>
      </c>
      <c r="AA30" s="1" t="s">
        <v>61</v>
      </c>
      <c r="AB30" s="1" t="s">
        <v>61</v>
      </c>
      <c r="AC30" s="1" t="s">
        <v>61</v>
      </c>
      <c r="AD30" s="1" t="s">
        <v>63</v>
      </c>
      <c r="AE30" s="1" t="s">
        <v>62</v>
      </c>
      <c r="AF30" s="1" t="s">
        <v>137</v>
      </c>
      <c r="AG30" s="1" t="s">
        <v>63</v>
      </c>
      <c r="AH30" s="1" t="s">
        <v>63</v>
      </c>
      <c r="AI30" s="1" t="s">
        <v>63</v>
      </c>
      <c r="AJ30" s="1" t="s">
        <v>64</v>
      </c>
      <c r="AK30" s="1" t="s">
        <v>64</v>
      </c>
      <c r="AL30" s="2">
        <f t="shared" si="1"/>
        <v>4.8611111111110938E-3</v>
      </c>
      <c r="AM30" s="3">
        <v>0.44791666666666669</v>
      </c>
      <c r="AN30" s="1" t="s">
        <v>189</v>
      </c>
      <c r="AO30" s="1" t="s">
        <v>190</v>
      </c>
      <c r="AP30" s="3">
        <v>0.45277777777777778</v>
      </c>
      <c r="AQ30" s="5">
        <f t="shared" si="2"/>
        <v>4.8611111111111494E-3</v>
      </c>
      <c r="AR30" s="3">
        <v>0.44305555555555554</v>
      </c>
      <c r="AS30" s="1" t="s">
        <v>191</v>
      </c>
      <c r="AT30" s="1" t="s">
        <v>192</v>
      </c>
      <c r="AU30" s="3">
        <v>0.44791666666666669</v>
      </c>
      <c r="AV30" s="1" t="s">
        <v>69</v>
      </c>
      <c r="AW30" s="1" t="s">
        <v>70</v>
      </c>
      <c r="AX30" s="1" t="s">
        <v>81</v>
      </c>
      <c r="AY30" s="1" t="s">
        <v>100</v>
      </c>
      <c r="AZ30" s="1" t="s">
        <v>69</v>
      </c>
      <c r="BA30" s="1" t="s">
        <v>69</v>
      </c>
      <c r="BB30" s="1" t="s">
        <v>70</v>
      </c>
      <c r="BC30" s="1" t="s">
        <v>81</v>
      </c>
      <c r="BD30" s="1" t="s">
        <v>69</v>
      </c>
      <c r="BE30" s="1" t="s">
        <v>69</v>
      </c>
      <c r="BF30" s="1" t="s">
        <v>81</v>
      </c>
      <c r="BG30" s="1" t="s">
        <v>82</v>
      </c>
      <c r="BH30" s="1" t="s">
        <v>71</v>
      </c>
      <c r="BI30" s="1" t="s">
        <v>72</v>
      </c>
      <c r="BJ30" s="1" t="s">
        <v>83</v>
      </c>
      <c r="BK30" s="1" t="s">
        <v>75</v>
      </c>
      <c r="BL30" s="1" t="s">
        <v>74</v>
      </c>
      <c r="BM30" s="1" t="s">
        <v>82</v>
      </c>
      <c r="BN30" s="1" t="s">
        <v>73</v>
      </c>
      <c r="BO30" s="1" t="s">
        <v>73</v>
      </c>
      <c r="BP30" s="1" t="s">
        <v>81</v>
      </c>
      <c r="BQ30" s="1" t="s">
        <v>69</v>
      </c>
      <c r="BR30" s="1" t="s">
        <v>70</v>
      </c>
      <c r="BS30" s="3">
        <v>0.45416666666666666</v>
      </c>
    </row>
    <row r="31" spans="1:71" ht="242.25" x14ac:dyDescent="0.2">
      <c r="A31" s="1" t="s">
        <v>58</v>
      </c>
      <c r="B31" s="1" t="s">
        <v>59</v>
      </c>
      <c r="C31" s="1" t="s">
        <v>59</v>
      </c>
      <c r="D31" s="1" t="s">
        <v>59</v>
      </c>
      <c r="E31" s="1" t="s">
        <v>60</v>
      </c>
      <c r="F31" s="1" t="s">
        <v>60</v>
      </c>
      <c r="G31" s="1" t="s">
        <v>60</v>
      </c>
      <c r="H31" s="1" t="s">
        <v>60</v>
      </c>
      <c r="I31" s="2">
        <f t="shared" si="0"/>
        <v>2.9166666666666674E-2</v>
      </c>
      <c r="J31" s="3">
        <v>0.63541666666666663</v>
      </c>
      <c r="K31" s="4">
        <v>5</v>
      </c>
      <c r="L31" s="4">
        <v>1</v>
      </c>
      <c r="M31" s="4">
        <v>2</v>
      </c>
      <c r="N31" s="4">
        <v>3</v>
      </c>
      <c r="O31" s="4">
        <v>3</v>
      </c>
      <c r="P31" s="4">
        <v>5</v>
      </c>
      <c r="Q31" s="4">
        <v>3</v>
      </c>
      <c r="R31" s="4">
        <v>5</v>
      </c>
      <c r="S31" s="4">
        <v>3</v>
      </c>
      <c r="T31" s="4">
        <v>5</v>
      </c>
      <c r="U31" s="4">
        <v>1</v>
      </c>
      <c r="V31" s="4">
        <v>3</v>
      </c>
      <c r="W31" s="4">
        <v>1</v>
      </c>
      <c r="X31" s="4">
        <v>3</v>
      </c>
      <c r="Y31" s="4">
        <v>5</v>
      </c>
      <c r="Z31" s="1"/>
      <c r="AA31" s="1" t="s">
        <v>61</v>
      </c>
      <c r="AB31" s="1" t="s">
        <v>102</v>
      </c>
      <c r="AC31" s="1" t="s">
        <v>137</v>
      </c>
      <c r="AD31" s="1"/>
      <c r="AE31" s="1" t="s">
        <v>102</v>
      </c>
      <c r="AF31" s="1"/>
      <c r="AG31" s="1" t="s">
        <v>63</v>
      </c>
      <c r="AH31" s="1" t="s">
        <v>61</v>
      </c>
      <c r="AI31" s="1"/>
      <c r="AJ31" s="1" t="s">
        <v>61</v>
      </c>
      <c r="AK31" s="1" t="s">
        <v>64</v>
      </c>
      <c r="AL31" s="2">
        <f t="shared" si="1"/>
        <v>4.8611111111110938E-3</v>
      </c>
      <c r="AM31" s="3">
        <v>0.45</v>
      </c>
      <c r="AN31" s="1" t="s">
        <v>193</v>
      </c>
      <c r="AO31" s="1" t="s">
        <v>194</v>
      </c>
      <c r="AP31" s="3">
        <v>0.4548611111111111</v>
      </c>
      <c r="AQ31" s="5">
        <f t="shared" si="2"/>
        <v>6.9444444444444753E-3</v>
      </c>
      <c r="AR31" s="3">
        <v>0.44305555555555554</v>
      </c>
      <c r="AS31" s="1" t="s">
        <v>195</v>
      </c>
      <c r="AT31" s="1" t="s">
        <v>196</v>
      </c>
      <c r="AU31" s="3">
        <v>0.45</v>
      </c>
      <c r="AV31" s="1" t="s">
        <v>69</v>
      </c>
      <c r="AW31" s="1" t="s">
        <v>70</v>
      </c>
      <c r="AX31" s="1" t="s">
        <v>100</v>
      </c>
      <c r="AY31" s="1" t="s">
        <v>100</v>
      </c>
      <c r="AZ31" s="1" t="s">
        <v>70</v>
      </c>
      <c r="BA31" s="1" t="s">
        <v>69</v>
      </c>
      <c r="BB31" s="1" t="s">
        <v>70</v>
      </c>
      <c r="BC31" s="1" t="s">
        <v>100</v>
      </c>
      <c r="BD31" s="1" t="s">
        <v>70</v>
      </c>
      <c r="BE31" s="1" t="s">
        <v>70</v>
      </c>
      <c r="BF31" s="1" t="s">
        <v>69</v>
      </c>
      <c r="BG31" s="1" t="s">
        <v>72</v>
      </c>
      <c r="BH31" s="1" t="s">
        <v>82</v>
      </c>
      <c r="BI31" s="1" t="s">
        <v>71</v>
      </c>
      <c r="BJ31" s="1" t="s">
        <v>74</v>
      </c>
      <c r="BK31" s="1" t="s">
        <v>83</v>
      </c>
      <c r="BL31" s="1" t="s">
        <v>75</v>
      </c>
      <c r="BM31" s="1" t="s">
        <v>72</v>
      </c>
      <c r="BN31" s="1" t="s">
        <v>71</v>
      </c>
      <c r="BO31" s="1" t="s">
        <v>72</v>
      </c>
      <c r="BP31" s="1" t="s">
        <v>70</v>
      </c>
      <c r="BQ31" s="1" t="s">
        <v>81</v>
      </c>
      <c r="BR31" s="1" t="s">
        <v>70</v>
      </c>
      <c r="BS31" s="3">
        <v>0.6645833333333333</v>
      </c>
    </row>
    <row r="32" spans="1:71" ht="242.25" x14ac:dyDescent="0.2">
      <c r="A32" s="1" t="s">
        <v>58</v>
      </c>
      <c r="B32" s="1" t="s">
        <v>60</v>
      </c>
      <c r="C32" s="1" t="s">
        <v>60</v>
      </c>
      <c r="D32" s="1" t="s">
        <v>60</v>
      </c>
      <c r="E32" s="1" t="s">
        <v>60</v>
      </c>
      <c r="F32" s="1" t="s">
        <v>60</v>
      </c>
      <c r="G32" s="1" t="s">
        <v>60</v>
      </c>
      <c r="H32" s="1" t="s">
        <v>60</v>
      </c>
      <c r="I32" s="2">
        <f t="shared" si="0"/>
        <v>1.3194444444444398E-2</v>
      </c>
      <c r="J32" s="3">
        <v>0.52847222222222223</v>
      </c>
      <c r="K32" s="4">
        <v>2</v>
      </c>
      <c r="L32" s="4">
        <v>4</v>
      </c>
      <c r="M32" s="4">
        <v>1</v>
      </c>
      <c r="N32" s="4">
        <v>2</v>
      </c>
      <c r="O32" s="4">
        <v>4</v>
      </c>
      <c r="P32" s="4">
        <v>2</v>
      </c>
      <c r="Q32" s="4">
        <v>3</v>
      </c>
      <c r="R32" s="4">
        <v>4</v>
      </c>
      <c r="S32" s="4">
        <v>2</v>
      </c>
      <c r="T32" s="4">
        <v>4</v>
      </c>
      <c r="U32" s="4">
        <v>4</v>
      </c>
      <c r="V32" s="4">
        <v>5</v>
      </c>
      <c r="W32" s="4">
        <v>3</v>
      </c>
      <c r="X32" s="4">
        <v>4</v>
      </c>
      <c r="Y32" s="4">
        <v>5</v>
      </c>
      <c r="Z32" s="1" t="s">
        <v>64</v>
      </c>
      <c r="AA32" s="1" t="s">
        <v>88</v>
      </c>
      <c r="AB32" s="1"/>
      <c r="AC32" s="1" t="s">
        <v>61</v>
      </c>
      <c r="AD32" s="1"/>
      <c r="AE32" s="1"/>
      <c r="AF32" s="1" t="s">
        <v>61</v>
      </c>
      <c r="AG32" s="1"/>
      <c r="AH32" s="1" t="s">
        <v>61</v>
      </c>
      <c r="AI32" s="1"/>
      <c r="AJ32" s="1" t="s">
        <v>61</v>
      </c>
      <c r="AK32" s="1" t="s">
        <v>61</v>
      </c>
      <c r="AL32" s="2">
        <f t="shared" si="1"/>
        <v>2.0833333333333259E-3</v>
      </c>
      <c r="AM32" s="3">
        <v>0.53749999999999998</v>
      </c>
      <c r="AN32" s="1" t="s">
        <v>197</v>
      </c>
      <c r="AO32" s="1" t="s">
        <v>198</v>
      </c>
      <c r="AP32" s="3">
        <v>0.5395833333333333</v>
      </c>
      <c r="AQ32" s="5">
        <f t="shared" si="2"/>
        <v>3.4722222222222099E-3</v>
      </c>
      <c r="AR32" s="3">
        <v>0.53402777777777777</v>
      </c>
      <c r="AS32" s="1" t="s">
        <v>199</v>
      </c>
      <c r="AT32" s="1" t="s">
        <v>200</v>
      </c>
      <c r="AU32" s="3">
        <v>0.53749999999999998</v>
      </c>
      <c r="AV32" s="1" t="s">
        <v>81</v>
      </c>
      <c r="AW32" s="1" t="s">
        <v>70</v>
      </c>
      <c r="AX32" s="1" t="s">
        <v>100</v>
      </c>
      <c r="AY32" s="1" t="s">
        <v>70</v>
      </c>
      <c r="AZ32" s="1" t="s">
        <v>69</v>
      </c>
      <c r="BA32" s="1" t="s">
        <v>70</v>
      </c>
      <c r="BB32" s="1" t="s">
        <v>70</v>
      </c>
      <c r="BC32" s="1" t="s">
        <v>69</v>
      </c>
      <c r="BD32" s="1" t="s">
        <v>70</v>
      </c>
      <c r="BE32" s="1" t="s">
        <v>70</v>
      </c>
      <c r="BF32" s="1" t="s">
        <v>81</v>
      </c>
      <c r="BG32" s="1" t="s">
        <v>73</v>
      </c>
      <c r="BH32" s="1" t="s">
        <v>82</v>
      </c>
      <c r="BI32" s="1" t="s">
        <v>72</v>
      </c>
      <c r="BJ32" s="1" t="s">
        <v>101</v>
      </c>
      <c r="BK32" s="1" t="s">
        <v>75</v>
      </c>
      <c r="BL32" s="1" t="s">
        <v>74</v>
      </c>
      <c r="BM32" s="1" t="s">
        <v>71</v>
      </c>
      <c r="BN32" s="1" t="s">
        <v>72</v>
      </c>
      <c r="BO32" s="1" t="s">
        <v>72</v>
      </c>
      <c r="BP32" s="1" t="s">
        <v>70</v>
      </c>
      <c r="BQ32" s="1" t="s">
        <v>81</v>
      </c>
      <c r="BR32" s="1" t="s">
        <v>100</v>
      </c>
      <c r="BS32" s="3">
        <v>0.54166666666666663</v>
      </c>
    </row>
    <row r="33" spans="1:71" ht="331.5" x14ac:dyDescent="0.2">
      <c r="A33" s="1" t="s">
        <v>58</v>
      </c>
      <c r="B33" s="1" t="s">
        <v>59</v>
      </c>
      <c r="C33" s="1" t="s">
        <v>59</v>
      </c>
      <c r="D33" s="1" t="s">
        <v>59</v>
      </c>
      <c r="E33" s="1" t="s">
        <v>60</v>
      </c>
      <c r="F33" s="1" t="s">
        <v>60</v>
      </c>
      <c r="G33" s="1" t="s">
        <v>60</v>
      </c>
      <c r="H33" s="1" t="s">
        <v>59</v>
      </c>
      <c r="I33" s="2">
        <f t="shared" si="0"/>
        <v>2.0833333333333259E-2</v>
      </c>
      <c r="J33" s="3">
        <v>0.53055555555555556</v>
      </c>
      <c r="K33" s="4">
        <v>4</v>
      </c>
      <c r="L33" s="4">
        <v>3</v>
      </c>
      <c r="M33" s="4">
        <v>5</v>
      </c>
      <c r="N33" s="4">
        <v>4</v>
      </c>
      <c r="O33" s="4">
        <v>3</v>
      </c>
      <c r="P33" s="4">
        <v>5</v>
      </c>
      <c r="Q33" s="4">
        <v>4</v>
      </c>
      <c r="R33" s="4">
        <v>5</v>
      </c>
      <c r="S33" s="4">
        <v>3</v>
      </c>
      <c r="T33" s="4">
        <v>5</v>
      </c>
      <c r="U33" s="4">
        <v>3</v>
      </c>
      <c r="V33" s="4">
        <v>2</v>
      </c>
      <c r="W33" s="4">
        <v>3</v>
      </c>
      <c r="X33" s="4">
        <v>2</v>
      </c>
      <c r="Y33" s="4">
        <v>5</v>
      </c>
      <c r="Z33" s="1" t="s">
        <v>64</v>
      </c>
      <c r="AA33" s="1"/>
      <c r="AB33" s="1" t="s">
        <v>64</v>
      </c>
      <c r="AC33" s="1"/>
      <c r="AD33" s="1"/>
      <c r="AE33" s="1"/>
      <c r="AF33" s="1" t="s">
        <v>64</v>
      </c>
      <c r="AG33" s="1"/>
      <c r="AH33" s="1" t="s">
        <v>137</v>
      </c>
      <c r="AI33" s="1"/>
      <c r="AJ33" s="1" t="s">
        <v>61</v>
      </c>
      <c r="AK33" s="1" t="s">
        <v>61</v>
      </c>
      <c r="AL33" s="2">
        <f t="shared" si="1"/>
        <v>3.4722222222220989E-3</v>
      </c>
      <c r="AM33" s="3">
        <v>0.54652777777777783</v>
      </c>
      <c r="AN33" s="1" t="s">
        <v>201</v>
      </c>
      <c r="AO33" s="1" t="s">
        <v>202</v>
      </c>
      <c r="AP33" s="3">
        <v>0.54999999999999993</v>
      </c>
      <c r="AQ33" s="5">
        <f t="shared" si="2"/>
        <v>6.2499999999999778E-3</v>
      </c>
      <c r="AR33" s="3">
        <v>0.5395833333333333</v>
      </c>
      <c r="AS33" s="1" t="s">
        <v>203</v>
      </c>
      <c r="AT33" s="1" t="s">
        <v>204</v>
      </c>
      <c r="AU33" s="3">
        <v>0.54583333333333328</v>
      </c>
      <c r="AV33" s="1" t="s">
        <v>70</v>
      </c>
      <c r="AW33" s="1" t="s">
        <v>69</v>
      </c>
      <c r="AX33" s="1" t="s">
        <v>81</v>
      </c>
      <c r="AY33" s="1" t="s">
        <v>69</v>
      </c>
      <c r="AZ33" s="1" t="s">
        <v>81</v>
      </c>
      <c r="BA33" s="1" t="s">
        <v>70</v>
      </c>
      <c r="BB33" s="1" t="s">
        <v>70</v>
      </c>
      <c r="BC33" s="1" t="s">
        <v>69</v>
      </c>
      <c r="BD33" s="1" t="s">
        <v>70</v>
      </c>
      <c r="BE33" s="1" t="s">
        <v>69</v>
      </c>
      <c r="BF33" s="1" t="s">
        <v>81</v>
      </c>
      <c r="BG33" s="1" t="s">
        <v>71</v>
      </c>
      <c r="BH33" s="1" t="s">
        <v>72</v>
      </c>
      <c r="BI33" s="1" t="s">
        <v>72</v>
      </c>
      <c r="BJ33" s="1" t="s">
        <v>75</v>
      </c>
      <c r="BK33" s="1" t="s">
        <v>74</v>
      </c>
      <c r="BL33" s="1" t="s">
        <v>74</v>
      </c>
      <c r="BM33" s="1" t="s">
        <v>71</v>
      </c>
      <c r="BN33" s="1" t="s">
        <v>73</v>
      </c>
      <c r="BO33" s="1" t="s">
        <v>72</v>
      </c>
      <c r="BP33" s="1" t="s">
        <v>69</v>
      </c>
      <c r="BQ33" s="1" t="s">
        <v>100</v>
      </c>
      <c r="BR33" s="1" t="s">
        <v>70</v>
      </c>
      <c r="BS33" s="3">
        <v>0.55138888888888882</v>
      </c>
    </row>
    <row r="34" spans="1:71" ht="216.75" x14ac:dyDescent="0.2">
      <c r="A34" s="1" t="s">
        <v>58</v>
      </c>
      <c r="B34" s="1" t="s">
        <v>59</v>
      </c>
      <c r="C34" s="1" t="s">
        <v>60</v>
      </c>
      <c r="D34" s="1" t="s">
        <v>60</v>
      </c>
      <c r="E34" s="1" t="s">
        <v>60</v>
      </c>
      <c r="F34" s="1" t="s">
        <v>60</v>
      </c>
      <c r="G34" s="1" t="s">
        <v>60</v>
      </c>
      <c r="H34" s="1" t="s">
        <v>60</v>
      </c>
      <c r="I34" s="2">
        <f t="shared" si="0"/>
        <v>3.3333333333333326E-2</v>
      </c>
      <c r="J34" s="3">
        <v>0.52916666666666667</v>
      </c>
      <c r="K34" s="4">
        <v>2</v>
      </c>
      <c r="L34" s="4">
        <v>3</v>
      </c>
      <c r="M34" s="4">
        <v>5</v>
      </c>
      <c r="N34" s="4">
        <v>2</v>
      </c>
      <c r="O34" s="4">
        <v>3</v>
      </c>
      <c r="P34" s="4">
        <v>5</v>
      </c>
      <c r="Q34" s="4">
        <v>2</v>
      </c>
      <c r="R34" s="4">
        <v>4</v>
      </c>
      <c r="S34" s="4">
        <v>5</v>
      </c>
      <c r="T34" s="4">
        <v>3</v>
      </c>
      <c r="U34" s="4">
        <v>5</v>
      </c>
      <c r="V34" s="4">
        <v>2</v>
      </c>
      <c r="W34" s="4">
        <v>4</v>
      </c>
      <c r="X34" s="4">
        <v>4</v>
      </c>
      <c r="Y34" s="4">
        <v>5</v>
      </c>
      <c r="Z34" s="1"/>
      <c r="AA34" s="1" t="s">
        <v>61</v>
      </c>
      <c r="AB34" s="1"/>
      <c r="AC34" s="1"/>
      <c r="AD34" s="1" t="s">
        <v>64</v>
      </c>
      <c r="AE34" s="1" t="s">
        <v>64</v>
      </c>
      <c r="AF34" s="1"/>
      <c r="AG34" s="1"/>
      <c r="AH34" s="1" t="s">
        <v>61</v>
      </c>
      <c r="AI34" s="1"/>
      <c r="AJ34" s="1" t="s">
        <v>61</v>
      </c>
      <c r="AK34" s="1"/>
      <c r="AL34" s="2">
        <f t="shared" si="1"/>
        <v>6.9444444444444198E-3</v>
      </c>
      <c r="AM34" s="3">
        <v>0.55208333333333337</v>
      </c>
      <c r="AN34" s="1" t="s">
        <v>205</v>
      </c>
      <c r="AO34" s="1" t="s">
        <v>206</v>
      </c>
      <c r="AP34" s="3">
        <v>0.55902777777777779</v>
      </c>
      <c r="AQ34" s="5">
        <f t="shared" si="2"/>
        <v>8.3333333333333037E-3</v>
      </c>
      <c r="AR34" s="3">
        <v>0.54375000000000007</v>
      </c>
      <c r="AS34" s="1" t="s">
        <v>207</v>
      </c>
      <c r="AT34" s="1" t="s">
        <v>208</v>
      </c>
      <c r="AU34" s="3">
        <v>0.55208333333333337</v>
      </c>
      <c r="AV34" s="1" t="s">
        <v>70</v>
      </c>
      <c r="AW34" s="1" t="s">
        <v>70</v>
      </c>
      <c r="AX34" s="1" t="s">
        <v>69</v>
      </c>
      <c r="AY34" s="1" t="s">
        <v>69</v>
      </c>
      <c r="AZ34" s="1" t="s">
        <v>69</v>
      </c>
      <c r="BA34" s="1" t="s">
        <v>100</v>
      </c>
      <c r="BB34" s="1" t="s">
        <v>100</v>
      </c>
      <c r="BC34" s="1" t="s">
        <v>81</v>
      </c>
      <c r="BD34" s="1" t="s">
        <v>70</v>
      </c>
      <c r="BE34" s="1" t="s">
        <v>70</v>
      </c>
      <c r="BF34" s="1" t="s">
        <v>70</v>
      </c>
      <c r="BG34" s="1" t="s">
        <v>82</v>
      </c>
      <c r="BH34" s="1" t="s">
        <v>72</v>
      </c>
      <c r="BI34" s="1" t="s">
        <v>72</v>
      </c>
      <c r="BJ34" s="1" t="s">
        <v>83</v>
      </c>
      <c r="BK34" s="1" t="s">
        <v>74</v>
      </c>
      <c r="BL34" s="1" t="s">
        <v>74</v>
      </c>
      <c r="BM34" s="1" t="s">
        <v>71</v>
      </c>
      <c r="BN34" s="1" t="s">
        <v>72</v>
      </c>
      <c r="BO34" s="1" t="s">
        <v>72</v>
      </c>
      <c r="BP34" s="1" t="s">
        <v>69</v>
      </c>
      <c r="BQ34" s="1" t="s">
        <v>100</v>
      </c>
      <c r="BR34" s="1" t="s">
        <v>100</v>
      </c>
      <c r="BS34" s="3">
        <v>0.5625</v>
      </c>
    </row>
    <row r="35" spans="1:71" ht="318.75" x14ac:dyDescent="0.2">
      <c r="A35" s="1" t="s">
        <v>58</v>
      </c>
      <c r="B35" s="1" t="s">
        <v>59</v>
      </c>
      <c r="C35" s="1" t="s">
        <v>59</v>
      </c>
      <c r="D35" s="1" t="s">
        <v>59</v>
      </c>
      <c r="E35" s="1" t="s">
        <v>60</v>
      </c>
      <c r="F35" s="1" t="s">
        <v>59</v>
      </c>
      <c r="G35" s="1" t="s">
        <v>60</v>
      </c>
      <c r="H35" s="1" t="s">
        <v>59</v>
      </c>
      <c r="I35" s="2">
        <f t="shared" si="0"/>
        <v>3.8194444444444531E-2</v>
      </c>
      <c r="J35" s="3">
        <v>0.43402777777777773</v>
      </c>
      <c r="K35" s="4">
        <v>4</v>
      </c>
      <c r="L35" s="4">
        <v>5</v>
      </c>
      <c r="M35" s="4">
        <v>3</v>
      </c>
      <c r="N35" s="4">
        <v>5</v>
      </c>
      <c r="O35" s="4">
        <v>4</v>
      </c>
      <c r="P35" s="4">
        <v>5</v>
      </c>
      <c r="Q35" s="4">
        <v>2</v>
      </c>
      <c r="R35" s="4">
        <v>5</v>
      </c>
      <c r="S35" s="4">
        <v>4</v>
      </c>
      <c r="T35" s="4">
        <v>5</v>
      </c>
      <c r="U35" s="4">
        <v>3</v>
      </c>
      <c r="V35" s="4">
        <v>5</v>
      </c>
      <c r="W35" s="4">
        <v>3</v>
      </c>
      <c r="X35" s="4">
        <v>4</v>
      </c>
      <c r="Y35" s="4">
        <v>5</v>
      </c>
      <c r="Z35" s="1" t="s">
        <v>76</v>
      </c>
      <c r="AA35" s="1" t="s">
        <v>61</v>
      </c>
      <c r="AB35" s="1" t="s">
        <v>61</v>
      </c>
      <c r="AC35" s="1" t="s">
        <v>102</v>
      </c>
      <c r="AD35" s="1" t="s">
        <v>64</v>
      </c>
      <c r="AE35" s="1" t="s">
        <v>63</v>
      </c>
      <c r="AF35" s="1" t="s">
        <v>64</v>
      </c>
      <c r="AG35" s="1" t="s">
        <v>137</v>
      </c>
      <c r="AH35" s="1" t="s">
        <v>64</v>
      </c>
      <c r="AI35" s="1" t="s">
        <v>64</v>
      </c>
      <c r="AJ35" s="1" t="s">
        <v>122</v>
      </c>
      <c r="AK35" s="1" t="s">
        <v>64</v>
      </c>
      <c r="AL35" s="2">
        <f t="shared" si="1"/>
        <v>6.9444444444444198E-3</v>
      </c>
      <c r="AM35" s="3">
        <v>0.45833333333333331</v>
      </c>
      <c r="AN35" s="1" t="s">
        <v>209</v>
      </c>
      <c r="AO35" s="1" t="s">
        <v>141</v>
      </c>
      <c r="AP35" s="3">
        <v>0.46527777777777773</v>
      </c>
      <c r="AQ35" s="5">
        <f t="shared" si="2"/>
        <v>5.5555555555555358E-3</v>
      </c>
      <c r="AR35" s="3">
        <v>0.4513888888888889</v>
      </c>
      <c r="AS35" s="1" t="s">
        <v>210</v>
      </c>
      <c r="AT35" s="1" t="s">
        <v>211</v>
      </c>
      <c r="AU35" s="3">
        <v>0.45694444444444443</v>
      </c>
      <c r="AV35" s="1" t="s">
        <v>70</v>
      </c>
      <c r="AW35" s="1" t="s">
        <v>69</v>
      </c>
      <c r="AX35" s="1" t="s">
        <v>69</v>
      </c>
      <c r="AY35" s="1" t="s">
        <v>70</v>
      </c>
      <c r="AZ35" s="1" t="s">
        <v>69</v>
      </c>
      <c r="BA35" s="1" t="s">
        <v>70</v>
      </c>
      <c r="BB35" s="1" t="s">
        <v>69</v>
      </c>
      <c r="BC35" s="1" t="s">
        <v>69</v>
      </c>
      <c r="BD35" s="1" t="s">
        <v>69</v>
      </c>
      <c r="BE35" s="1" t="s">
        <v>69</v>
      </c>
      <c r="BF35" s="1" t="s">
        <v>70</v>
      </c>
      <c r="BG35" s="1" t="s">
        <v>71</v>
      </c>
      <c r="BH35" s="1" t="s">
        <v>71</v>
      </c>
      <c r="BI35" s="1" t="s">
        <v>71</v>
      </c>
      <c r="BJ35" s="1" t="s">
        <v>75</v>
      </c>
      <c r="BK35" s="1" t="s">
        <v>75</v>
      </c>
      <c r="BL35" s="1" t="s">
        <v>75</v>
      </c>
      <c r="BM35" s="1" t="s">
        <v>71</v>
      </c>
      <c r="BN35" s="1" t="s">
        <v>71</v>
      </c>
      <c r="BO35" s="1" t="s">
        <v>72</v>
      </c>
      <c r="BP35" s="1" t="s">
        <v>69</v>
      </c>
      <c r="BQ35" s="1" t="s">
        <v>70</v>
      </c>
      <c r="BR35" s="1" t="s">
        <v>70</v>
      </c>
      <c r="BS35" s="3">
        <v>0.47222222222222227</v>
      </c>
    </row>
    <row r="36" spans="1:71" ht="357" x14ac:dyDescent="0.2">
      <c r="A36" s="1" t="s">
        <v>58</v>
      </c>
      <c r="B36" s="1" t="s">
        <v>59</v>
      </c>
      <c r="C36" s="1" t="s">
        <v>59</v>
      </c>
      <c r="D36" s="1" t="s">
        <v>59</v>
      </c>
      <c r="E36" s="1" t="s">
        <v>60</v>
      </c>
      <c r="F36" s="1" t="s">
        <v>60</v>
      </c>
      <c r="G36" s="1" t="s">
        <v>59</v>
      </c>
      <c r="H36" s="1" t="s">
        <v>59</v>
      </c>
      <c r="I36" s="2">
        <f t="shared" si="0"/>
        <v>2.083333333333337E-2</v>
      </c>
      <c r="J36" s="3">
        <v>0.43541666666666662</v>
      </c>
      <c r="K36" s="4">
        <v>3</v>
      </c>
      <c r="L36" s="4">
        <v>2</v>
      </c>
      <c r="M36" s="4">
        <v>5</v>
      </c>
      <c r="N36" s="4">
        <v>3</v>
      </c>
      <c r="O36" s="4">
        <v>2</v>
      </c>
      <c r="P36" s="4">
        <v>5</v>
      </c>
      <c r="Q36" s="4">
        <v>5</v>
      </c>
      <c r="R36" s="4">
        <v>2</v>
      </c>
      <c r="S36" s="4">
        <v>3</v>
      </c>
      <c r="T36" s="4">
        <v>4</v>
      </c>
      <c r="U36" s="4">
        <v>4</v>
      </c>
      <c r="V36" s="4">
        <v>5</v>
      </c>
      <c r="W36" s="4">
        <v>4</v>
      </c>
      <c r="X36" s="4">
        <v>5</v>
      </c>
      <c r="Y36" s="4">
        <v>3</v>
      </c>
      <c r="Z36" s="1" t="s">
        <v>64</v>
      </c>
      <c r="AA36" s="1" t="s">
        <v>76</v>
      </c>
      <c r="AB36" s="1" t="s">
        <v>76</v>
      </c>
      <c r="AC36" s="1" t="s">
        <v>64</v>
      </c>
      <c r="AD36" s="1" t="s">
        <v>76</v>
      </c>
      <c r="AE36" s="1" t="s">
        <v>76</v>
      </c>
      <c r="AF36" s="1" t="s">
        <v>64</v>
      </c>
      <c r="AG36" s="1" t="s">
        <v>76</v>
      </c>
      <c r="AH36" s="1" t="s">
        <v>64</v>
      </c>
      <c r="AI36" s="1" t="s">
        <v>76</v>
      </c>
      <c r="AJ36" s="1" t="s">
        <v>64</v>
      </c>
      <c r="AK36" s="1" t="s">
        <v>76</v>
      </c>
      <c r="AL36" s="2">
        <f t="shared" si="1"/>
        <v>2.0833333333333259E-3</v>
      </c>
      <c r="AM36" s="3">
        <v>0.45208333333333334</v>
      </c>
      <c r="AN36" s="1" t="s">
        <v>212</v>
      </c>
      <c r="AO36" s="1" t="s">
        <v>213</v>
      </c>
      <c r="AP36" s="3">
        <v>0.45416666666666666</v>
      </c>
      <c r="AQ36" s="5">
        <f t="shared" si="2"/>
        <v>5.5555555555555358E-3</v>
      </c>
      <c r="AR36" s="3">
        <v>0.4465277777777778</v>
      </c>
      <c r="AS36" s="1" t="s">
        <v>214</v>
      </c>
      <c r="AT36" s="1" t="s">
        <v>215</v>
      </c>
      <c r="AU36" s="3">
        <v>0.45208333333333334</v>
      </c>
      <c r="AV36" s="1" t="s">
        <v>70</v>
      </c>
      <c r="AW36" s="1" t="s">
        <v>70</v>
      </c>
      <c r="AX36" s="1" t="s">
        <v>69</v>
      </c>
      <c r="AY36" s="1" t="s">
        <v>70</v>
      </c>
      <c r="AZ36" s="1" t="s">
        <v>70</v>
      </c>
      <c r="BA36" s="1" t="s">
        <v>70</v>
      </c>
      <c r="BB36" s="1" t="s">
        <v>70</v>
      </c>
      <c r="BC36" s="1" t="s">
        <v>69</v>
      </c>
      <c r="BD36" s="1" t="s">
        <v>70</v>
      </c>
      <c r="BE36" s="1" t="s">
        <v>69</v>
      </c>
      <c r="BF36" s="1" t="s">
        <v>69</v>
      </c>
      <c r="BG36" s="1" t="s">
        <v>71</v>
      </c>
      <c r="BH36" s="1" t="s">
        <v>71</v>
      </c>
      <c r="BI36" s="1" t="s">
        <v>72</v>
      </c>
      <c r="BJ36" s="1" t="s">
        <v>83</v>
      </c>
      <c r="BK36" s="1" t="s">
        <v>83</v>
      </c>
      <c r="BL36" s="1" t="s">
        <v>75</v>
      </c>
      <c r="BM36" s="1" t="s">
        <v>72</v>
      </c>
      <c r="BN36" s="1" t="s">
        <v>73</v>
      </c>
      <c r="BO36" s="1" t="s">
        <v>72</v>
      </c>
      <c r="BP36" s="1" t="s">
        <v>70</v>
      </c>
      <c r="BQ36" s="1" t="s">
        <v>100</v>
      </c>
      <c r="BR36" s="1" t="s">
        <v>69</v>
      </c>
      <c r="BS36" s="3">
        <v>0.45624999999999999</v>
      </c>
    </row>
    <row r="37" spans="1:71" ht="114.75" x14ac:dyDescent="0.2">
      <c r="A37" s="1" t="s">
        <v>58</v>
      </c>
      <c r="B37" s="1" t="s">
        <v>59</v>
      </c>
      <c r="C37" s="1" t="s">
        <v>59</v>
      </c>
      <c r="D37" s="1" t="s">
        <v>60</v>
      </c>
      <c r="E37" s="1" t="s">
        <v>60</v>
      </c>
      <c r="F37" s="1" t="s">
        <v>59</v>
      </c>
      <c r="G37" s="1" t="s">
        <v>59</v>
      </c>
      <c r="H37" s="1" t="s">
        <v>60</v>
      </c>
      <c r="I37" s="2">
        <f t="shared" si="0"/>
        <v>2.2916666666666641E-2</v>
      </c>
      <c r="J37" s="3">
        <v>0.43472222222222223</v>
      </c>
      <c r="K37" s="4">
        <v>5</v>
      </c>
      <c r="L37" s="4">
        <v>3</v>
      </c>
      <c r="M37" s="4">
        <v>5</v>
      </c>
      <c r="N37" s="4">
        <v>2</v>
      </c>
      <c r="O37" s="4">
        <v>5</v>
      </c>
      <c r="P37" s="4">
        <v>5</v>
      </c>
      <c r="Q37" s="4">
        <v>5</v>
      </c>
      <c r="R37" s="4">
        <v>2</v>
      </c>
      <c r="S37" s="4">
        <v>2</v>
      </c>
      <c r="T37" s="4">
        <v>5</v>
      </c>
      <c r="U37" s="4">
        <v>3</v>
      </c>
      <c r="V37" s="4">
        <v>3</v>
      </c>
      <c r="W37" s="4">
        <v>5</v>
      </c>
      <c r="X37" s="4">
        <v>1</v>
      </c>
      <c r="Y37" s="4">
        <v>5</v>
      </c>
      <c r="Z37" s="1" t="s">
        <v>64</v>
      </c>
      <c r="AA37" s="1" t="s">
        <v>76</v>
      </c>
      <c r="AB37" s="1" t="s">
        <v>64</v>
      </c>
      <c r="AC37" s="1" t="s">
        <v>64</v>
      </c>
      <c r="AD37" s="1" t="s">
        <v>76</v>
      </c>
      <c r="AE37" s="1" t="s">
        <v>63</v>
      </c>
      <c r="AF37" s="1" t="s">
        <v>63</v>
      </c>
      <c r="AG37" s="1" t="s">
        <v>102</v>
      </c>
      <c r="AH37" s="1" t="s">
        <v>61</v>
      </c>
      <c r="AI37" s="1" t="s">
        <v>137</v>
      </c>
      <c r="AJ37" s="1"/>
      <c r="AK37" s="1"/>
      <c r="AL37" s="2">
        <f t="shared" si="1"/>
        <v>3.4722222222222099E-3</v>
      </c>
      <c r="AM37" s="3">
        <v>0.45277777777777778</v>
      </c>
      <c r="AN37" s="1" t="s">
        <v>216</v>
      </c>
      <c r="AO37" s="1" t="s">
        <v>141</v>
      </c>
      <c r="AP37" s="3">
        <v>0.45624999999999999</v>
      </c>
      <c r="AQ37" s="5">
        <f t="shared" si="2"/>
        <v>5.5555555555555358E-3</v>
      </c>
      <c r="AR37" s="3">
        <v>0.4465277777777778</v>
      </c>
      <c r="AS37" s="1" t="s">
        <v>166</v>
      </c>
      <c r="AT37" s="1" t="s">
        <v>141</v>
      </c>
      <c r="AU37" s="3">
        <v>0.45208333333333334</v>
      </c>
      <c r="AV37" s="1" t="s">
        <v>69</v>
      </c>
      <c r="AW37" s="1" t="s">
        <v>70</v>
      </c>
      <c r="AX37" s="1" t="s">
        <v>81</v>
      </c>
      <c r="AY37" s="1" t="s">
        <v>70</v>
      </c>
      <c r="AZ37" s="1" t="s">
        <v>69</v>
      </c>
      <c r="BA37" s="1" t="s">
        <v>70</v>
      </c>
      <c r="BB37" s="1" t="s">
        <v>69</v>
      </c>
      <c r="BC37" s="1" t="s">
        <v>69</v>
      </c>
      <c r="BD37" s="1" t="s">
        <v>70</v>
      </c>
      <c r="BE37" s="1" t="s">
        <v>69</v>
      </c>
      <c r="BF37" s="1" t="s">
        <v>69</v>
      </c>
      <c r="BG37" s="1" t="s">
        <v>71</v>
      </c>
      <c r="BH37" s="1" t="s">
        <v>72</v>
      </c>
      <c r="BI37" s="1" t="s">
        <v>72</v>
      </c>
      <c r="BJ37" s="1" t="s">
        <v>74</v>
      </c>
      <c r="BK37" s="1" t="s">
        <v>75</v>
      </c>
      <c r="BL37" s="1" t="s">
        <v>75</v>
      </c>
      <c r="BM37" s="1" t="s">
        <v>82</v>
      </c>
      <c r="BN37" s="1" t="s">
        <v>73</v>
      </c>
      <c r="BO37" s="1" t="s">
        <v>73</v>
      </c>
      <c r="BP37" s="1" t="s">
        <v>81</v>
      </c>
      <c r="BQ37" s="1" t="s">
        <v>70</v>
      </c>
      <c r="BR37" s="1" t="s">
        <v>70</v>
      </c>
      <c r="BS37" s="3">
        <v>0.45763888888888887</v>
      </c>
    </row>
    <row r="38" spans="1:71" ht="344.25" x14ac:dyDescent="0.2">
      <c r="A38" s="1" t="s">
        <v>58</v>
      </c>
      <c r="B38" s="1" t="s">
        <v>59</v>
      </c>
      <c r="C38" s="1" t="s">
        <v>59</v>
      </c>
      <c r="D38" s="1" t="s">
        <v>59</v>
      </c>
      <c r="E38" s="1" t="s">
        <v>60</v>
      </c>
      <c r="F38" s="1" t="s">
        <v>59</v>
      </c>
      <c r="G38" s="1" t="s">
        <v>59</v>
      </c>
      <c r="H38" s="1" t="s">
        <v>59</v>
      </c>
      <c r="I38" s="2">
        <f t="shared" si="0"/>
        <v>2.1527777777777812E-2</v>
      </c>
      <c r="J38" s="3">
        <v>0.43541666666666662</v>
      </c>
      <c r="K38" s="4">
        <v>4</v>
      </c>
      <c r="L38" s="4">
        <v>4</v>
      </c>
      <c r="M38" s="4">
        <v>5</v>
      </c>
      <c r="N38" s="4">
        <v>5</v>
      </c>
      <c r="O38" s="4">
        <v>3</v>
      </c>
      <c r="P38" s="4">
        <v>4</v>
      </c>
      <c r="Q38" s="4">
        <v>4</v>
      </c>
      <c r="R38" s="4">
        <v>5</v>
      </c>
      <c r="S38" s="4">
        <v>3</v>
      </c>
      <c r="T38" s="4">
        <v>5</v>
      </c>
      <c r="U38" s="4">
        <v>1</v>
      </c>
      <c r="V38" s="4">
        <v>1</v>
      </c>
      <c r="W38" s="4">
        <v>3</v>
      </c>
      <c r="X38" s="4">
        <v>3</v>
      </c>
      <c r="Y38" s="4">
        <v>5</v>
      </c>
      <c r="Z38" s="1"/>
      <c r="AA38" s="1" t="s">
        <v>61</v>
      </c>
      <c r="AB38" s="1" t="s">
        <v>76</v>
      </c>
      <c r="AC38" s="1"/>
      <c r="AD38" s="1" t="s">
        <v>64</v>
      </c>
      <c r="AE38" s="1" t="s">
        <v>64</v>
      </c>
      <c r="AF38" s="1" t="s">
        <v>76</v>
      </c>
      <c r="AG38" s="1" t="s">
        <v>64</v>
      </c>
      <c r="AH38" s="1"/>
      <c r="AI38" s="1"/>
      <c r="AJ38" s="1" t="s">
        <v>61</v>
      </c>
      <c r="AK38" s="1"/>
      <c r="AL38" s="2">
        <f t="shared" si="1"/>
        <v>3.4722222222222099E-3</v>
      </c>
      <c r="AM38" s="3">
        <v>0.45208333333333334</v>
      </c>
      <c r="AN38" s="1" t="s">
        <v>217</v>
      </c>
      <c r="AO38" s="1" t="s">
        <v>218</v>
      </c>
      <c r="AP38" s="3">
        <v>0.45555555555555555</v>
      </c>
      <c r="AQ38" s="5">
        <f t="shared" si="2"/>
        <v>4.8611111111111494E-3</v>
      </c>
      <c r="AR38" s="3">
        <v>0.4458333333333333</v>
      </c>
      <c r="AS38" s="1" t="s">
        <v>219</v>
      </c>
      <c r="AT38" s="1" t="s">
        <v>220</v>
      </c>
      <c r="AU38" s="3">
        <v>0.45069444444444445</v>
      </c>
      <c r="AV38" s="1" t="s">
        <v>100</v>
      </c>
      <c r="AW38" s="1" t="s">
        <v>100</v>
      </c>
      <c r="AX38" s="1" t="s">
        <v>69</v>
      </c>
      <c r="AY38" s="1" t="s">
        <v>69</v>
      </c>
      <c r="AZ38" s="1" t="s">
        <v>69</v>
      </c>
      <c r="BA38" s="1" t="s">
        <v>100</v>
      </c>
      <c r="BB38" s="1" t="s">
        <v>100</v>
      </c>
      <c r="BC38" s="1" t="s">
        <v>69</v>
      </c>
      <c r="BD38" s="1" t="s">
        <v>100</v>
      </c>
      <c r="BE38" s="1" t="s">
        <v>100</v>
      </c>
      <c r="BF38" s="1" t="s">
        <v>70</v>
      </c>
      <c r="BG38" s="1" t="s">
        <v>71</v>
      </c>
      <c r="BH38" s="1" t="s">
        <v>72</v>
      </c>
      <c r="BI38" s="1" t="s">
        <v>72</v>
      </c>
      <c r="BJ38" s="1" t="s">
        <v>74</v>
      </c>
      <c r="BK38" s="1" t="s">
        <v>74</v>
      </c>
      <c r="BL38" s="1" t="s">
        <v>74</v>
      </c>
      <c r="BM38" s="1" t="s">
        <v>71</v>
      </c>
      <c r="BN38" s="1" t="s">
        <v>73</v>
      </c>
      <c r="BO38" s="1" t="s">
        <v>73</v>
      </c>
      <c r="BP38" s="1" t="s">
        <v>69</v>
      </c>
      <c r="BQ38" s="1" t="s">
        <v>100</v>
      </c>
      <c r="BR38" s="1" t="s">
        <v>100</v>
      </c>
      <c r="BS38" s="3">
        <v>0.45694444444444443</v>
      </c>
    </row>
    <row r="39" spans="1:71" ht="191.25" x14ac:dyDescent="0.2">
      <c r="A39" s="1" t="s">
        <v>58</v>
      </c>
      <c r="B39" s="1" t="s">
        <v>59</v>
      </c>
      <c r="C39" s="1" t="s">
        <v>59</v>
      </c>
      <c r="D39" s="1" t="s">
        <v>59</v>
      </c>
      <c r="E39" s="1" t="s">
        <v>60</v>
      </c>
      <c r="F39" s="1" t="s">
        <v>59</v>
      </c>
      <c r="G39" s="1" t="s">
        <v>59</v>
      </c>
      <c r="H39" s="1" t="s">
        <v>59</v>
      </c>
      <c r="I39" s="2">
        <f t="shared" si="0"/>
        <v>2.2916666666666696E-2</v>
      </c>
      <c r="J39" s="3">
        <v>0.4375</v>
      </c>
      <c r="K39" s="4">
        <v>5</v>
      </c>
      <c r="L39" s="4">
        <v>4</v>
      </c>
      <c r="M39" s="4">
        <v>2</v>
      </c>
      <c r="N39" s="4">
        <v>5</v>
      </c>
      <c r="O39" s="4">
        <v>5</v>
      </c>
      <c r="P39" s="4">
        <v>5</v>
      </c>
      <c r="Q39" s="4">
        <v>3</v>
      </c>
      <c r="R39" s="4">
        <v>5</v>
      </c>
      <c r="S39" s="4">
        <v>4</v>
      </c>
      <c r="T39" s="4">
        <v>5</v>
      </c>
      <c r="U39" s="4">
        <v>4</v>
      </c>
      <c r="V39" s="4">
        <v>4</v>
      </c>
      <c r="W39" s="4">
        <v>3</v>
      </c>
      <c r="X39" s="4">
        <v>2</v>
      </c>
      <c r="Y39" s="4">
        <v>5</v>
      </c>
      <c r="Z39" s="1" t="s">
        <v>64</v>
      </c>
      <c r="AA39" s="1" t="s">
        <v>61</v>
      </c>
      <c r="AB39" s="1" t="s">
        <v>64</v>
      </c>
      <c r="AC39" s="1" t="s">
        <v>61</v>
      </c>
      <c r="AD39" s="1" t="s">
        <v>64</v>
      </c>
      <c r="AE39" s="1" t="s">
        <v>76</v>
      </c>
      <c r="AF39" s="1" t="s">
        <v>64</v>
      </c>
      <c r="AG39" s="1" t="s">
        <v>76</v>
      </c>
      <c r="AH39" s="1" t="s">
        <v>64</v>
      </c>
      <c r="AI39" s="1" t="s">
        <v>76</v>
      </c>
      <c r="AJ39" s="1" t="s">
        <v>64</v>
      </c>
      <c r="AK39" s="1" t="s">
        <v>61</v>
      </c>
      <c r="AL39" s="2">
        <f t="shared" si="1"/>
        <v>3.4722222222222099E-3</v>
      </c>
      <c r="AM39" s="3">
        <v>0.45347222222222222</v>
      </c>
      <c r="AN39" s="1" t="s">
        <v>141</v>
      </c>
      <c r="AO39" s="1" t="s">
        <v>141</v>
      </c>
      <c r="AP39" s="3">
        <v>0.45694444444444443</v>
      </c>
      <c r="AQ39" s="5">
        <f t="shared" si="2"/>
        <v>3.4722222222222099E-3</v>
      </c>
      <c r="AR39" s="3">
        <v>0.45</v>
      </c>
      <c r="AS39" s="1" t="s">
        <v>221</v>
      </c>
      <c r="AT39" s="1" t="s">
        <v>222</v>
      </c>
      <c r="AU39" s="3">
        <v>0.45347222222222222</v>
      </c>
      <c r="AV39" s="1" t="s">
        <v>70</v>
      </c>
      <c r="AW39" s="1" t="s">
        <v>70</v>
      </c>
      <c r="AX39" s="1" t="s">
        <v>70</v>
      </c>
      <c r="AY39" s="1" t="s">
        <v>70</v>
      </c>
      <c r="AZ39" s="1" t="s">
        <v>70</v>
      </c>
      <c r="BA39" s="1" t="s">
        <v>70</v>
      </c>
      <c r="BB39" s="1" t="s">
        <v>69</v>
      </c>
      <c r="BC39" s="1" t="s">
        <v>70</v>
      </c>
      <c r="BD39" s="1" t="s">
        <v>70</v>
      </c>
      <c r="BE39" s="1" t="s">
        <v>69</v>
      </c>
      <c r="BF39" s="1" t="s">
        <v>69</v>
      </c>
      <c r="BG39" s="1" t="s">
        <v>71</v>
      </c>
      <c r="BH39" s="1" t="s">
        <v>71</v>
      </c>
      <c r="BI39" s="1" t="s">
        <v>71</v>
      </c>
      <c r="BJ39" s="1" t="s">
        <v>75</v>
      </c>
      <c r="BK39" s="1" t="s">
        <v>83</v>
      </c>
      <c r="BL39" s="1" t="s">
        <v>83</v>
      </c>
      <c r="BM39" s="1" t="s">
        <v>71</v>
      </c>
      <c r="BN39" s="1" t="s">
        <v>72</v>
      </c>
      <c r="BO39" s="1" t="s">
        <v>72</v>
      </c>
      <c r="BP39" s="1" t="s">
        <v>70</v>
      </c>
      <c r="BQ39" s="1" t="s">
        <v>100</v>
      </c>
      <c r="BR39" s="1" t="s">
        <v>70</v>
      </c>
      <c r="BS39" s="3">
        <v>0.4604166666666667</v>
      </c>
    </row>
    <row r="40" spans="1:71" ht="293.25" x14ac:dyDescent="0.2">
      <c r="A40" s="1" t="s">
        <v>223</v>
      </c>
      <c r="B40" s="1" t="s">
        <v>59</v>
      </c>
      <c r="C40" s="1" t="s">
        <v>59</v>
      </c>
      <c r="D40" s="1" t="s">
        <v>60</v>
      </c>
      <c r="E40" s="1" t="s">
        <v>60</v>
      </c>
      <c r="F40" s="1" t="s">
        <v>59</v>
      </c>
      <c r="G40" s="1" t="s">
        <v>59</v>
      </c>
      <c r="H40" s="1" t="s">
        <v>60</v>
      </c>
      <c r="I40" s="2">
        <f t="shared" si="0"/>
        <v>1.6666666666666607E-2</v>
      </c>
      <c r="J40" s="3">
        <v>0.57916666666666672</v>
      </c>
      <c r="K40" s="4">
        <v>5</v>
      </c>
      <c r="L40" s="4">
        <v>5</v>
      </c>
      <c r="M40" s="4">
        <v>2</v>
      </c>
      <c r="N40" s="4">
        <v>5</v>
      </c>
      <c r="O40" s="4">
        <v>4</v>
      </c>
      <c r="P40" s="4">
        <v>3</v>
      </c>
      <c r="Q40" s="4">
        <v>3</v>
      </c>
      <c r="R40" s="4">
        <v>5</v>
      </c>
      <c r="S40" s="4">
        <v>4</v>
      </c>
      <c r="T40" s="4">
        <v>5</v>
      </c>
      <c r="U40" s="4">
        <v>3</v>
      </c>
      <c r="V40" s="4">
        <v>5</v>
      </c>
      <c r="W40" s="4">
        <v>4</v>
      </c>
      <c r="X40" s="4">
        <v>3</v>
      </c>
      <c r="Y40" s="4">
        <v>5</v>
      </c>
      <c r="Z40" s="1" t="s">
        <v>88</v>
      </c>
      <c r="AA40" s="1" t="s">
        <v>88</v>
      </c>
      <c r="AB40" s="1" t="s">
        <v>88</v>
      </c>
      <c r="AC40" s="1" t="s">
        <v>61</v>
      </c>
      <c r="AD40" s="1" t="s">
        <v>102</v>
      </c>
      <c r="AE40" s="1" t="s">
        <v>102</v>
      </c>
      <c r="AF40" s="1"/>
      <c r="AG40" s="1" t="s">
        <v>76</v>
      </c>
      <c r="AH40" s="1" t="s">
        <v>61</v>
      </c>
      <c r="AI40" s="1" t="s">
        <v>64</v>
      </c>
      <c r="AJ40" s="1" t="s">
        <v>88</v>
      </c>
      <c r="AK40" s="1" t="s">
        <v>64</v>
      </c>
      <c r="AL40" s="2">
        <f t="shared" si="1"/>
        <v>3.4722222222222099E-3</v>
      </c>
      <c r="AM40" s="3">
        <v>0.58611111111111114</v>
      </c>
      <c r="AN40" s="1" t="s">
        <v>167</v>
      </c>
      <c r="AO40" s="1" t="s">
        <v>224</v>
      </c>
      <c r="AP40" s="3">
        <v>0.58958333333333335</v>
      </c>
      <c r="AQ40" s="5">
        <f t="shared" si="2"/>
        <v>3.4722222222222099E-3</v>
      </c>
      <c r="AR40" s="3">
        <v>0.58958333333333335</v>
      </c>
      <c r="AS40" s="1" t="s">
        <v>225</v>
      </c>
      <c r="AT40" s="1" t="s">
        <v>226</v>
      </c>
      <c r="AU40" s="3">
        <v>0.59305555555555556</v>
      </c>
      <c r="AV40" s="1" t="s">
        <v>69</v>
      </c>
      <c r="AW40" s="1" t="s">
        <v>69</v>
      </c>
      <c r="AX40" s="1" t="s">
        <v>70</v>
      </c>
      <c r="AY40" s="1" t="s">
        <v>70</v>
      </c>
      <c r="AZ40" s="1" t="s">
        <v>69</v>
      </c>
      <c r="BA40" s="1" t="s">
        <v>100</v>
      </c>
      <c r="BB40" s="1" t="s">
        <v>70</v>
      </c>
      <c r="BC40" s="1" t="s">
        <v>81</v>
      </c>
      <c r="BD40" s="1" t="s">
        <v>69</v>
      </c>
      <c r="BE40" s="1" t="s">
        <v>69</v>
      </c>
      <c r="BF40" s="1" t="s">
        <v>70</v>
      </c>
      <c r="BG40" s="1" t="s">
        <v>72</v>
      </c>
      <c r="BH40" s="1" t="s">
        <v>71</v>
      </c>
      <c r="BI40" s="1" t="s">
        <v>72</v>
      </c>
      <c r="BJ40" s="1" t="s">
        <v>101</v>
      </c>
      <c r="BK40" s="1" t="s">
        <v>75</v>
      </c>
      <c r="BL40" s="1" t="s">
        <v>74</v>
      </c>
      <c r="BM40" s="1" t="s">
        <v>82</v>
      </c>
      <c r="BN40" s="1" t="s">
        <v>72</v>
      </c>
      <c r="BO40" s="1" t="s">
        <v>71</v>
      </c>
      <c r="BP40" s="1" t="s">
        <v>69</v>
      </c>
      <c r="BQ40" s="1" t="s">
        <v>70</v>
      </c>
      <c r="BR40" s="1" t="s">
        <v>81</v>
      </c>
      <c r="BS40" s="3">
        <v>0.59583333333333333</v>
      </c>
    </row>
    <row r="41" spans="1:71" ht="395.25" x14ac:dyDescent="0.2">
      <c r="A41" s="1" t="s">
        <v>223</v>
      </c>
      <c r="B41" s="1" t="s">
        <v>59</v>
      </c>
      <c r="C41" s="1" t="s">
        <v>60</v>
      </c>
      <c r="D41" s="1" t="s">
        <v>60</v>
      </c>
      <c r="E41" s="1" t="s">
        <v>60</v>
      </c>
      <c r="F41" s="1" t="s">
        <v>59</v>
      </c>
      <c r="G41" s="1" t="s">
        <v>59</v>
      </c>
      <c r="H41" s="1" t="s">
        <v>60</v>
      </c>
      <c r="I41" s="2">
        <f t="shared" si="0"/>
        <v>2.5694444444444464E-2</v>
      </c>
      <c r="J41" s="3">
        <v>0.52500000000000002</v>
      </c>
      <c r="K41" s="4">
        <v>1</v>
      </c>
      <c r="L41" s="4">
        <v>3</v>
      </c>
      <c r="M41" s="4">
        <v>5</v>
      </c>
      <c r="N41" s="4">
        <v>3</v>
      </c>
      <c r="O41" s="4">
        <v>5</v>
      </c>
      <c r="P41" s="4">
        <v>1</v>
      </c>
      <c r="Q41" s="4">
        <v>1</v>
      </c>
      <c r="R41" s="4">
        <v>5</v>
      </c>
      <c r="S41" s="4">
        <v>3</v>
      </c>
      <c r="T41" s="4">
        <v>3</v>
      </c>
      <c r="U41" s="4">
        <v>5</v>
      </c>
      <c r="V41" s="4">
        <v>3</v>
      </c>
      <c r="W41" s="4">
        <v>5</v>
      </c>
      <c r="X41" s="4">
        <v>5</v>
      </c>
      <c r="Y41" s="4">
        <v>1</v>
      </c>
      <c r="Z41" s="1" t="s">
        <v>76</v>
      </c>
      <c r="AA41" s="1" t="s">
        <v>157</v>
      </c>
      <c r="AB41" s="1" t="s">
        <v>157</v>
      </c>
      <c r="AC41" s="1"/>
      <c r="AD41" s="1" t="s">
        <v>64</v>
      </c>
      <c r="AE41" s="1" t="s">
        <v>76</v>
      </c>
      <c r="AF41" s="1"/>
      <c r="AG41" s="1" t="s">
        <v>64</v>
      </c>
      <c r="AH41" s="1"/>
      <c r="AI41" s="1" t="s">
        <v>76</v>
      </c>
      <c r="AJ41" s="1" t="s">
        <v>157</v>
      </c>
      <c r="AK41" s="1" t="s">
        <v>76</v>
      </c>
      <c r="AL41" s="2">
        <f t="shared" si="1"/>
        <v>3.4722222222222099E-3</v>
      </c>
      <c r="AM41" s="3">
        <v>0.53402777777777777</v>
      </c>
      <c r="AN41" s="1" t="s">
        <v>166</v>
      </c>
      <c r="AO41" s="1" t="s">
        <v>227</v>
      </c>
      <c r="AP41" s="3">
        <v>0.53749999999999998</v>
      </c>
      <c r="AQ41" s="5">
        <f t="shared" si="2"/>
        <v>1.1111111111111072E-2</v>
      </c>
      <c r="AR41" s="3">
        <v>0.53749999999999998</v>
      </c>
      <c r="AS41" s="1" t="s">
        <v>228</v>
      </c>
      <c r="AT41" s="1" t="s">
        <v>229</v>
      </c>
      <c r="AU41" s="3">
        <v>0.54861111111111105</v>
      </c>
      <c r="AV41" s="1" t="s">
        <v>70</v>
      </c>
      <c r="AW41" s="1" t="s">
        <v>70</v>
      </c>
      <c r="AX41" s="1" t="s">
        <v>69</v>
      </c>
      <c r="AY41" s="1" t="s">
        <v>69</v>
      </c>
      <c r="AZ41" s="1" t="s">
        <v>81</v>
      </c>
      <c r="BA41" s="1" t="s">
        <v>100</v>
      </c>
      <c r="BB41" s="1" t="s">
        <v>70</v>
      </c>
      <c r="BC41" s="1" t="s">
        <v>69</v>
      </c>
      <c r="BD41" s="1" t="s">
        <v>70</v>
      </c>
      <c r="BE41" s="1" t="s">
        <v>69</v>
      </c>
      <c r="BF41" s="1" t="s">
        <v>69</v>
      </c>
      <c r="BG41" s="1" t="s">
        <v>82</v>
      </c>
      <c r="BH41" s="1" t="s">
        <v>71</v>
      </c>
      <c r="BI41" s="1" t="s">
        <v>82</v>
      </c>
      <c r="BJ41" s="1" t="s">
        <v>83</v>
      </c>
      <c r="BK41" s="1" t="s">
        <v>75</v>
      </c>
      <c r="BL41" s="1" t="s">
        <v>74</v>
      </c>
      <c r="BM41" s="1" t="s">
        <v>71</v>
      </c>
      <c r="BN41" s="1" t="s">
        <v>72</v>
      </c>
      <c r="BO41" s="1" t="s">
        <v>72</v>
      </c>
      <c r="BP41" s="1" t="s">
        <v>70</v>
      </c>
      <c r="BQ41" s="1" t="s">
        <v>100</v>
      </c>
      <c r="BR41" s="1" t="s">
        <v>69</v>
      </c>
      <c r="BS41" s="3">
        <v>0.55069444444444449</v>
      </c>
    </row>
    <row r="42" spans="1:71" ht="267.75" x14ac:dyDescent="0.2">
      <c r="A42" s="1" t="s">
        <v>223</v>
      </c>
      <c r="B42" s="1" t="s">
        <v>59</v>
      </c>
      <c r="C42" s="1" t="s">
        <v>59</v>
      </c>
      <c r="D42" s="1" t="s">
        <v>59</v>
      </c>
      <c r="E42" s="1" t="s">
        <v>59</v>
      </c>
      <c r="F42" s="1" t="s">
        <v>59</v>
      </c>
      <c r="G42" s="1" t="s">
        <v>60</v>
      </c>
      <c r="H42" s="1" t="s">
        <v>60</v>
      </c>
      <c r="I42" s="2">
        <f t="shared" si="0"/>
        <v>1.5277777777777724E-2</v>
      </c>
      <c r="J42" s="3">
        <v>0.56180555555555556</v>
      </c>
      <c r="K42" s="4">
        <v>5</v>
      </c>
      <c r="L42" s="4">
        <v>4</v>
      </c>
      <c r="M42" s="4">
        <v>2</v>
      </c>
      <c r="N42" s="4">
        <v>3</v>
      </c>
      <c r="O42" s="4">
        <v>5</v>
      </c>
      <c r="P42" s="4">
        <v>2</v>
      </c>
      <c r="Q42" s="4">
        <v>3</v>
      </c>
      <c r="R42" s="4">
        <v>5</v>
      </c>
      <c r="S42" s="4">
        <v>4</v>
      </c>
      <c r="T42" s="4">
        <v>5</v>
      </c>
      <c r="U42" s="4">
        <v>4</v>
      </c>
      <c r="V42" s="4">
        <v>5</v>
      </c>
      <c r="W42" s="4">
        <v>4</v>
      </c>
      <c r="X42" s="4">
        <v>3</v>
      </c>
      <c r="Y42" s="4">
        <v>5</v>
      </c>
      <c r="Z42" s="1" t="s">
        <v>64</v>
      </c>
      <c r="AA42" s="1" t="s">
        <v>88</v>
      </c>
      <c r="AB42" s="1" t="s">
        <v>64</v>
      </c>
      <c r="AC42" s="1"/>
      <c r="AD42" s="1" t="s">
        <v>76</v>
      </c>
      <c r="AE42" s="1" t="s">
        <v>76</v>
      </c>
      <c r="AF42" s="1"/>
      <c r="AG42" s="1" t="s">
        <v>76</v>
      </c>
      <c r="AH42" s="1" t="s">
        <v>61</v>
      </c>
      <c r="AI42" s="1" t="s">
        <v>64</v>
      </c>
      <c r="AJ42" s="1" t="s">
        <v>61</v>
      </c>
      <c r="AK42" s="1" t="s">
        <v>64</v>
      </c>
      <c r="AL42" s="2">
        <f t="shared" si="1"/>
        <v>2.7777777777777679E-3</v>
      </c>
      <c r="AM42" s="3">
        <v>0.57291666666666663</v>
      </c>
      <c r="AN42" s="1" t="s">
        <v>84</v>
      </c>
      <c r="AO42" s="1" t="s">
        <v>230</v>
      </c>
      <c r="AP42" s="3">
        <v>0.5756944444444444</v>
      </c>
      <c r="AQ42" s="5">
        <f t="shared" si="2"/>
        <v>5.5555555555555358E-3</v>
      </c>
      <c r="AR42" s="3">
        <v>0.56736111111111109</v>
      </c>
      <c r="AS42" s="1" t="s">
        <v>225</v>
      </c>
      <c r="AT42" s="1" t="s">
        <v>231</v>
      </c>
      <c r="AU42" s="3">
        <v>0.57291666666666663</v>
      </c>
      <c r="AV42" s="1" t="s">
        <v>70</v>
      </c>
      <c r="AW42" s="1" t="s">
        <v>100</v>
      </c>
      <c r="AX42" s="1" t="s">
        <v>100</v>
      </c>
      <c r="AY42" s="1" t="s">
        <v>70</v>
      </c>
      <c r="AZ42" s="1" t="s">
        <v>69</v>
      </c>
      <c r="BA42" s="1" t="s">
        <v>100</v>
      </c>
      <c r="BB42" s="1" t="s">
        <v>70</v>
      </c>
      <c r="BC42" s="1" t="s">
        <v>69</v>
      </c>
      <c r="BD42" s="1" t="s">
        <v>70</v>
      </c>
      <c r="BE42" s="1" t="s">
        <v>70</v>
      </c>
      <c r="BF42" s="1" t="s">
        <v>69</v>
      </c>
      <c r="BG42" s="1" t="s">
        <v>72</v>
      </c>
      <c r="BH42" s="1" t="s">
        <v>71</v>
      </c>
      <c r="BI42" s="1" t="s">
        <v>72</v>
      </c>
      <c r="BJ42" s="1" t="s">
        <v>101</v>
      </c>
      <c r="BK42" s="1" t="s">
        <v>75</v>
      </c>
      <c r="BL42" s="1" t="s">
        <v>74</v>
      </c>
      <c r="BM42" s="1" t="s">
        <v>82</v>
      </c>
      <c r="BN42" s="1" t="s">
        <v>72</v>
      </c>
      <c r="BO42" s="1" t="s">
        <v>71</v>
      </c>
      <c r="BP42" s="1" t="s">
        <v>69</v>
      </c>
      <c r="BQ42" s="1" t="s">
        <v>100</v>
      </c>
      <c r="BR42" s="1" t="s">
        <v>69</v>
      </c>
      <c r="BS42" s="3">
        <v>0.57708333333333328</v>
      </c>
    </row>
    <row r="43" spans="1:71" ht="409.5" x14ac:dyDescent="0.2">
      <c r="A43" s="1" t="s">
        <v>223</v>
      </c>
      <c r="B43" s="1" t="s">
        <v>59</v>
      </c>
      <c r="C43" s="1" t="s">
        <v>59</v>
      </c>
      <c r="D43" s="1" t="s">
        <v>60</v>
      </c>
      <c r="E43" s="1" t="s">
        <v>60</v>
      </c>
      <c r="F43" s="1" t="s">
        <v>59</v>
      </c>
      <c r="G43" s="1" t="s">
        <v>59</v>
      </c>
      <c r="H43" s="1" t="s">
        <v>60</v>
      </c>
      <c r="I43" s="2">
        <f t="shared" si="0"/>
        <v>2.430555555555558E-2</v>
      </c>
      <c r="J43" s="3">
        <v>0.44791666666666669</v>
      </c>
      <c r="K43" s="4">
        <v>4</v>
      </c>
      <c r="L43" s="4">
        <v>5</v>
      </c>
      <c r="M43" s="4">
        <v>1</v>
      </c>
      <c r="N43" s="4">
        <v>3</v>
      </c>
      <c r="O43" s="4">
        <v>5</v>
      </c>
      <c r="P43" s="4">
        <v>2</v>
      </c>
      <c r="Q43" s="4">
        <v>2</v>
      </c>
      <c r="R43" s="4">
        <v>5</v>
      </c>
      <c r="S43" s="4">
        <v>4</v>
      </c>
      <c r="T43" s="4">
        <v>3</v>
      </c>
      <c r="U43" s="4">
        <v>5</v>
      </c>
      <c r="V43" s="4">
        <v>3</v>
      </c>
      <c r="W43" s="4">
        <v>5</v>
      </c>
      <c r="X43" s="4">
        <v>4</v>
      </c>
      <c r="Y43" s="4">
        <v>2</v>
      </c>
      <c r="Z43" s="1" t="s">
        <v>157</v>
      </c>
      <c r="AA43" s="1" t="s">
        <v>157</v>
      </c>
      <c r="AB43" s="1"/>
      <c r="AC43" s="1" t="s">
        <v>61</v>
      </c>
      <c r="AD43" s="1"/>
      <c r="AE43" s="1"/>
      <c r="AF43" s="1"/>
      <c r="AG43" s="1" t="s">
        <v>63</v>
      </c>
      <c r="AH43" s="1" t="s">
        <v>61</v>
      </c>
      <c r="AI43" s="1"/>
      <c r="AJ43" s="1" t="s">
        <v>88</v>
      </c>
      <c r="AK43" s="1" t="s">
        <v>64</v>
      </c>
      <c r="AL43" s="2">
        <f t="shared" si="1"/>
        <v>2.7777777777778789E-3</v>
      </c>
      <c r="AM43" s="3">
        <v>0.46666666666666662</v>
      </c>
      <c r="AN43" s="1" t="s">
        <v>232</v>
      </c>
      <c r="AO43" s="1" t="s">
        <v>233</v>
      </c>
      <c r="AP43" s="3">
        <v>0.4694444444444445</v>
      </c>
      <c r="AQ43" s="5">
        <f t="shared" si="2"/>
        <v>7.6388888888889173E-3</v>
      </c>
      <c r="AR43" s="3">
        <v>0.45833333333333331</v>
      </c>
      <c r="AS43" s="1" t="s">
        <v>234</v>
      </c>
      <c r="AT43" s="1" t="s">
        <v>235</v>
      </c>
      <c r="AU43" s="3">
        <v>0.46597222222222223</v>
      </c>
      <c r="AV43" s="1" t="s">
        <v>69</v>
      </c>
      <c r="AW43" s="1" t="s">
        <v>70</v>
      </c>
      <c r="AX43" s="1" t="s">
        <v>70</v>
      </c>
      <c r="AY43" s="1" t="s">
        <v>100</v>
      </c>
      <c r="AZ43" s="1" t="s">
        <v>70</v>
      </c>
      <c r="BA43" s="1" t="s">
        <v>69</v>
      </c>
      <c r="BB43" s="1" t="s">
        <v>70</v>
      </c>
      <c r="BC43" s="1" t="s">
        <v>69</v>
      </c>
      <c r="BD43" s="1" t="s">
        <v>100</v>
      </c>
      <c r="BE43" s="1" t="s">
        <v>70</v>
      </c>
      <c r="BF43" s="1" t="s">
        <v>69</v>
      </c>
      <c r="BG43" s="1" t="s">
        <v>72</v>
      </c>
      <c r="BH43" s="1" t="s">
        <v>71</v>
      </c>
      <c r="BI43" s="1" t="s">
        <v>72</v>
      </c>
      <c r="BJ43" s="1" t="s">
        <v>74</v>
      </c>
      <c r="BK43" s="1" t="s">
        <v>83</v>
      </c>
      <c r="BL43" s="1" t="s">
        <v>74</v>
      </c>
      <c r="BM43" s="1" t="s">
        <v>72</v>
      </c>
      <c r="BN43" s="1" t="s">
        <v>71</v>
      </c>
      <c r="BO43" s="1" t="s">
        <v>72</v>
      </c>
      <c r="BP43" s="1" t="s">
        <v>70</v>
      </c>
      <c r="BQ43" s="1" t="s">
        <v>70</v>
      </c>
      <c r="BR43" s="1" t="s">
        <v>100</v>
      </c>
      <c r="BS43" s="3">
        <v>0.47222222222222227</v>
      </c>
    </row>
    <row r="44" spans="1:71" ht="25.5" x14ac:dyDescent="0.2">
      <c r="A44" s="1" t="s">
        <v>236</v>
      </c>
      <c r="B44" s="1" t="s">
        <v>59</v>
      </c>
      <c r="C44" s="1" t="s">
        <v>59</v>
      </c>
      <c r="D44" s="1" t="s">
        <v>60</v>
      </c>
      <c r="E44" s="1" t="s">
        <v>60</v>
      </c>
      <c r="F44" s="1" t="s">
        <v>59</v>
      </c>
      <c r="G44" s="1" t="s">
        <v>59</v>
      </c>
      <c r="H44" s="1" t="s">
        <v>59</v>
      </c>
      <c r="I44" s="2">
        <f t="shared" si="0"/>
        <v>2.7777777777777679E-2</v>
      </c>
      <c r="J44" s="3">
        <v>0.77500000000000002</v>
      </c>
      <c r="K44" s="4">
        <v>3</v>
      </c>
      <c r="L44" s="4">
        <v>4</v>
      </c>
      <c r="M44" s="4">
        <v>2</v>
      </c>
      <c r="N44" s="4">
        <v>4</v>
      </c>
      <c r="O44" s="4">
        <v>4</v>
      </c>
      <c r="P44" s="4">
        <v>2</v>
      </c>
      <c r="Q44" s="4">
        <v>3</v>
      </c>
      <c r="R44" s="4">
        <v>4</v>
      </c>
      <c r="S44" s="4">
        <v>2</v>
      </c>
      <c r="T44" s="4">
        <v>2</v>
      </c>
      <c r="U44" s="4">
        <v>4</v>
      </c>
      <c r="V44" s="4">
        <v>2</v>
      </c>
      <c r="W44" s="4">
        <v>2</v>
      </c>
      <c r="X44" s="4">
        <v>4</v>
      </c>
      <c r="Y44" s="4">
        <v>1</v>
      </c>
      <c r="Z44" s="1" t="s">
        <v>76</v>
      </c>
      <c r="AA44" s="1" t="s">
        <v>64</v>
      </c>
      <c r="AB44" s="1" t="s">
        <v>76</v>
      </c>
      <c r="AC44" s="1" t="s">
        <v>61</v>
      </c>
      <c r="AD44" s="1" t="s">
        <v>76</v>
      </c>
      <c r="AE44" s="1" t="s">
        <v>61</v>
      </c>
      <c r="AF44" s="1" t="s">
        <v>64</v>
      </c>
      <c r="AG44" s="1" t="s">
        <v>61</v>
      </c>
      <c r="AH44" s="1" t="s">
        <v>76</v>
      </c>
      <c r="AI44" s="1" t="s">
        <v>64</v>
      </c>
      <c r="AJ44" s="1" t="s">
        <v>88</v>
      </c>
      <c r="AK44" s="1" t="s">
        <v>62</v>
      </c>
      <c r="AL44" s="2">
        <f t="shared" si="1"/>
        <v>2.0833333333333259E-3</v>
      </c>
      <c r="AM44" s="3">
        <v>0.79791666666666661</v>
      </c>
      <c r="AN44" s="1" t="s">
        <v>237</v>
      </c>
      <c r="AO44" s="1" t="s">
        <v>237</v>
      </c>
      <c r="AP44" s="3">
        <v>0.79999999999999993</v>
      </c>
      <c r="AQ44" s="5">
        <f t="shared" si="2"/>
        <v>6.9444444444444198E-4</v>
      </c>
      <c r="AR44" s="3">
        <v>0.79999999999999993</v>
      </c>
      <c r="AS44" s="1" t="s">
        <v>237</v>
      </c>
      <c r="AT44" s="1" t="s">
        <v>237</v>
      </c>
      <c r="AU44" s="3">
        <v>0.80069444444444438</v>
      </c>
      <c r="AV44" s="1" t="s">
        <v>69</v>
      </c>
      <c r="AW44" s="1" t="s">
        <v>69</v>
      </c>
      <c r="AX44" s="1" t="s">
        <v>70</v>
      </c>
      <c r="AY44" s="1" t="s">
        <v>70</v>
      </c>
      <c r="AZ44" s="1" t="s">
        <v>70</v>
      </c>
      <c r="BA44" s="1" t="s">
        <v>70</v>
      </c>
      <c r="BB44" s="1" t="s">
        <v>69</v>
      </c>
      <c r="BC44" s="1" t="s">
        <v>70</v>
      </c>
      <c r="BD44" s="1" t="s">
        <v>70</v>
      </c>
      <c r="BE44" s="1" t="s">
        <v>70</v>
      </c>
      <c r="BF44" s="1" t="s">
        <v>69</v>
      </c>
      <c r="BG44" s="1" t="s">
        <v>73</v>
      </c>
      <c r="BH44" s="1" t="s">
        <v>72</v>
      </c>
      <c r="BI44" s="1" t="s">
        <v>71</v>
      </c>
      <c r="BJ44" s="1" t="s">
        <v>74</v>
      </c>
      <c r="BK44" s="1" t="s">
        <v>75</v>
      </c>
      <c r="BL44" s="1" t="s">
        <v>75</v>
      </c>
      <c r="BM44" s="1" t="s">
        <v>73</v>
      </c>
      <c r="BN44" s="1" t="s">
        <v>72</v>
      </c>
      <c r="BO44" s="1" t="s">
        <v>71</v>
      </c>
      <c r="BP44" s="1" t="s">
        <v>70</v>
      </c>
      <c r="BQ44" s="1" t="s">
        <v>70</v>
      </c>
      <c r="BR44" s="1" t="s">
        <v>69</v>
      </c>
      <c r="BS44" s="3">
        <v>0.8027777777777777</v>
      </c>
    </row>
  </sheetData>
  <sortState xmlns:xlrd2="http://schemas.microsoft.com/office/spreadsheetml/2017/richdata2" ref="A2:BS44">
    <sortCondition ref="A2:A44"/>
  </sortState>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workbookViewId="0"/>
  </sheetViews>
  <sheetFormatPr baseColWidth="10" defaultRowHeight="14.25" x14ac:dyDescent="0.2"/>
  <sheetData>
    <row r="1" spans="1:2" x14ac:dyDescent="0.2">
      <c r="A1" t="s">
        <v>238</v>
      </c>
      <c r="B1">
        <f>COUNTIF(AllData!$A$2:$A$44,"Industry Professional")</f>
        <v>4</v>
      </c>
    </row>
    <row r="2" spans="1:2" x14ac:dyDescent="0.2">
      <c r="A2" t="s">
        <v>236</v>
      </c>
      <c r="B2">
        <f>COUNTIF(AllData!$A$2:$A$44,"Researcher")</f>
        <v>1</v>
      </c>
    </row>
    <row r="3" spans="1:2" x14ac:dyDescent="0.2">
      <c r="A3" s="1" t="s">
        <v>58</v>
      </c>
      <c r="B3">
        <f>COUNTIF(AllData!$A$2:$A$44,"Student")</f>
        <v>38</v>
      </c>
    </row>
    <row r="19" spans="1:3" x14ac:dyDescent="0.2">
      <c r="A19" t="s">
        <v>239</v>
      </c>
      <c r="B19" t="s">
        <v>59</v>
      </c>
      <c r="C19" t="s">
        <v>60</v>
      </c>
    </row>
    <row r="20" spans="1:3" x14ac:dyDescent="0.2">
      <c r="A20" t="s">
        <v>240</v>
      </c>
      <c r="B20">
        <f>COUNTIF(AllData!$D$2:$D$44,"Yes")</f>
        <v>29</v>
      </c>
      <c r="C20">
        <f>COUNTIF(AllData!$D$2:$D$44,"No")</f>
        <v>14</v>
      </c>
    </row>
    <row r="21" spans="1:3" x14ac:dyDescent="0.2">
      <c r="A21" t="s">
        <v>241</v>
      </c>
      <c r="B21">
        <f>COUNTIF(AllData!$E$2:$E$44,"Yes")</f>
        <v>1</v>
      </c>
      <c r="C21">
        <f>COUNTIF(AllData!$E$2:$E$44,"No")</f>
        <v>42</v>
      </c>
    </row>
    <row r="22" spans="1:3" x14ac:dyDescent="0.2">
      <c r="A22" t="s">
        <v>242</v>
      </c>
      <c r="B22">
        <f>COUNTIF(AllData!$C$2:$C$44,"Yes")</f>
        <v>36</v>
      </c>
      <c r="C22">
        <f>COUNTIF(AllData!$C$2:$C$44,"No")</f>
        <v>7</v>
      </c>
    </row>
    <row r="23" spans="1:3" x14ac:dyDescent="0.2">
      <c r="A23" t="s">
        <v>243</v>
      </c>
      <c r="B23">
        <f>COUNTIF(AllData!$F$2:$F$44,"Yes")</f>
        <v>27</v>
      </c>
      <c r="C23">
        <f>COUNTIF(AllData!$F$2:$F$44,"No")</f>
        <v>16</v>
      </c>
    </row>
    <row r="24" spans="1:3" x14ac:dyDescent="0.2">
      <c r="A24" t="s">
        <v>244</v>
      </c>
      <c r="B24">
        <f>COUNTIF(AllData!$G$2:$G$44,"Yes")</f>
        <v>25</v>
      </c>
      <c r="C24">
        <f>COUNTIF(AllData!$G$2:$G$44,"No")</f>
        <v>18</v>
      </c>
    </row>
  </sheetData>
  <pageMargins left="0.7" right="0.7" top="0.78740157500000008" bottom="0.78740157500000008"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43CF5-DAA6-4663-9F03-5378DD4BB4F1}">
  <dimension ref="A1:T44"/>
  <sheetViews>
    <sheetView topLeftCell="G1" workbookViewId="0">
      <selection activeCell="N44" sqref="N44"/>
    </sheetView>
  </sheetViews>
  <sheetFormatPr baseColWidth="10" defaultRowHeight="14.25" x14ac:dyDescent="0.2"/>
  <cols>
    <col min="1" max="1" width="11.625" bestFit="1" customWidth="1"/>
    <col min="6" max="6" width="37.125" bestFit="1" customWidth="1"/>
    <col min="12" max="12" width="16.375" bestFit="1" customWidth="1"/>
  </cols>
  <sheetData>
    <row r="1" spans="1:20" ht="15" x14ac:dyDescent="0.25">
      <c r="A1" s="6" t="s">
        <v>250</v>
      </c>
      <c r="B1" s="6" t="s">
        <v>251</v>
      </c>
      <c r="C1" s="6" t="s">
        <v>241</v>
      </c>
      <c r="D1" s="6" t="s">
        <v>240</v>
      </c>
      <c r="F1" s="6"/>
      <c r="G1" s="6" t="s">
        <v>251</v>
      </c>
      <c r="H1" s="6" t="s">
        <v>241</v>
      </c>
      <c r="I1" s="6" t="s">
        <v>240</v>
      </c>
      <c r="L1" s="6" t="s">
        <v>250</v>
      </c>
      <c r="M1" s="12" t="s">
        <v>58</v>
      </c>
      <c r="N1" s="12"/>
      <c r="O1" s="12"/>
      <c r="P1" s="12" t="s">
        <v>264</v>
      </c>
      <c r="Q1" s="12"/>
      <c r="R1" s="12"/>
      <c r="T1" s="6" t="s">
        <v>274</v>
      </c>
    </row>
    <row r="2" spans="1:20" ht="15" x14ac:dyDescent="0.25">
      <c r="A2" t="str">
        <f>AllData!A2</f>
        <v>Student</v>
      </c>
      <c r="B2">
        <f>IF(AllData!BF2="strongly disagree",1,IF(AllData!BF2="partially disagree",2,IF(AllData!BF2="partially agree",3,4)))</f>
        <v>2</v>
      </c>
      <c r="C2">
        <f>IF(AllData!BE2="strongly disagree",1,IF(AllData!BE2="partially disagree",2,IF(AllData!BE2="partially agree",3,4)))</f>
        <v>3</v>
      </c>
      <c r="D2">
        <f>IF(AllData!BD2="strongly disagree",1,IF(AllData!BD2="partially disagree",2,IF(AllData!BD2="partially agree",3,4)))</f>
        <v>3</v>
      </c>
      <c r="F2" s="6" t="s">
        <v>81</v>
      </c>
      <c r="G2">
        <f>COUNTIF(B2:B44,1)</f>
        <v>12</v>
      </c>
      <c r="H2">
        <f>COUNTIF(C2:C44,1)</f>
        <v>0</v>
      </c>
      <c r="I2">
        <f>COUNTIF(D2:D44,1)</f>
        <v>0</v>
      </c>
      <c r="L2" s="6" t="s">
        <v>271</v>
      </c>
      <c r="M2" s="6" t="s">
        <v>251</v>
      </c>
      <c r="N2" s="6" t="s">
        <v>241</v>
      </c>
      <c r="O2" s="6" t="s">
        <v>240</v>
      </c>
      <c r="P2" s="6" t="s">
        <v>251</v>
      </c>
      <c r="Q2" s="6" t="s">
        <v>241</v>
      </c>
      <c r="R2" s="6" t="s">
        <v>240</v>
      </c>
      <c r="S2" s="6" t="s">
        <v>275</v>
      </c>
      <c r="T2">
        <f>COUNT(B2:B44)</f>
        <v>43</v>
      </c>
    </row>
    <row r="3" spans="1:20" ht="15" x14ac:dyDescent="0.25">
      <c r="A3" t="str">
        <f>AllData!A3</f>
        <v>Student</v>
      </c>
      <c r="B3">
        <f>IF(AllData!BF3="strongly disagree",1,IF(AllData!BF3="partially disagree",2,IF(AllData!BF3="partially agree",3,4)))</f>
        <v>2</v>
      </c>
      <c r="C3">
        <f>IF(AllData!BE3="strongly disagree",1,IF(AllData!BE3="partially disagree",2,IF(AllData!BE3="partially agree",3,4)))</f>
        <v>2</v>
      </c>
      <c r="D3">
        <f>IF(AllData!BD3="strongly disagree",1,IF(AllData!BD3="partially disagree",2,IF(AllData!BD3="partially agree",3,4)))</f>
        <v>3</v>
      </c>
      <c r="F3" s="6" t="s">
        <v>69</v>
      </c>
      <c r="G3">
        <f>COUNTIF(B2:B44,2)</f>
        <v>20</v>
      </c>
      <c r="H3">
        <f>COUNTIF(C2:C44,2)</f>
        <v>16</v>
      </c>
      <c r="I3">
        <f>COUNTIF(D2:D44,2)</f>
        <v>7</v>
      </c>
      <c r="L3" s="6" t="s">
        <v>81</v>
      </c>
      <c r="M3">
        <f>COUNTIFS(B2:B44,1,$A2:$A44,$M1)</f>
        <v>12</v>
      </c>
      <c r="N3">
        <f>COUNTIFS(C2:C44,1,$A2:$A44,$M1)</f>
        <v>0</v>
      </c>
      <c r="O3">
        <f>COUNTIFS(D2:D44,1,$A2:$A44,$M1)</f>
        <v>0</v>
      </c>
      <c r="P3">
        <f>COUNTIFS(B2:B44,1,$A2:$A44,$P1)</f>
        <v>0</v>
      </c>
      <c r="Q3">
        <f>COUNTIFS(C2:C44,1,$A2:$A44,$P1)</f>
        <v>0</v>
      </c>
      <c r="R3">
        <f>COUNTIFS(D2:D44,1,$A2:$A44,$P1)</f>
        <v>0</v>
      </c>
      <c r="S3" s="6" t="s">
        <v>58</v>
      </c>
      <c r="T3">
        <f>COUNTIF(A2:A216,S3)</f>
        <v>38</v>
      </c>
    </row>
    <row r="4" spans="1:20" ht="15" x14ac:dyDescent="0.25">
      <c r="A4" t="str">
        <f>AllData!A4</f>
        <v>Student</v>
      </c>
      <c r="B4">
        <f>IF(AllData!BF4="strongly disagree",1,IF(AllData!BF4="partially disagree",2,IF(AllData!BF4="partially agree",3,4)))</f>
        <v>2</v>
      </c>
      <c r="C4">
        <f>IF(AllData!BE4="strongly disagree",1,IF(AllData!BE4="partially disagree",2,IF(AllData!BE4="partially agree",3,4)))</f>
        <v>3</v>
      </c>
      <c r="D4">
        <f>IF(AllData!BD4="strongly disagree",1,IF(AllData!BD4="partially disagree",2,IF(AllData!BD4="partially agree",3,4)))</f>
        <v>3</v>
      </c>
      <c r="F4" s="6" t="s">
        <v>70</v>
      </c>
      <c r="G4">
        <f>COUNTIF(B2:B44,3)</f>
        <v>10</v>
      </c>
      <c r="H4">
        <f>COUNTIF(C2:C44,3)</f>
        <v>26</v>
      </c>
      <c r="I4">
        <f>COUNTIF(D2:D44,3)</f>
        <v>27</v>
      </c>
      <c r="L4" s="6" t="s">
        <v>69</v>
      </c>
      <c r="M4">
        <f>COUNTIFS(B2:B44,2,$A2:$A44,$M1)</f>
        <v>16</v>
      </c>
      <c r="N4">
        <f>COUNTIFS(C2:C44,2,$A2:$A44,$M1)</f>
        <v>14</v>
      </c>
      <c r="O4">
        <f>COUNTIFS(D2:D44,2,$A2:$A44,$M1)</f>
        <v>6</v>
      </c>
      <c r="P4">
        <f>COUNTIFS(B2:B44,2,$A2:$A44,$P1)</f>
        <v>3</v>
      </c>
      <c r="Q4">
        <f>COUNTIFS(C2:C44,2,$A2:$A44,$P1)</f>
        <v>2</v>
      </c>
      <c r="R4">
        <f>COUNTIFS(D2:D44,2,$A2:$A44,$P1)</f>
        <v>1</v>
      </c>
      <c r="S4" s="6" t="s">
        <v>264</v>
      </c>
      <c r="T4">
        <f>COUNTIF(A2:A216,S4)</f>
        <v>4</v>
      </c>
    </row>
    <row r="5" spans="1:20" ht="15" x14ac:dyDescent="0.25">
      <c r="A5" t="str">
        <f>AllData!A5</f>
        <v>Student</v>
      </c>
      <c r="B5">
        <f>IF(AllData!BF5="strongly disagree",1,IF(AllData!BF5="partially disagree",2,IF(AllData!BF5="partially agree",3,4)))</f>
        <v>3</v>
      </c>
      <c r="C5">
        <f>IF(AllData!BE5="strongly disagree",1,IF(AllData!BE5="partially disagree",2,IF(AllData!BE5="partially agree",3,4)))</f>
        <v>3</v>
      </c>
      <c r="D5">
        <f>IF(AllData!BD5="strongly disagree",1,IF(AllData!BD5="partially disagree",2,IF(AllData!BD5="partially agree",3,4)))</f>
        <v>3</v>
      </c>
      <c r="F5" s="6" t="s">
        <v>100</v>
      </c>
      <c r="G5">
        <f>COUNTIF(B2:B44,4)</f>
        <v>1</v>
      </c>
      <c r="H5">
        <f>COUNTIF(C2:C44,4)</f>
        <v>1</v>
      </c>
      <c r="I5">
        <f>COUNTIF(D2:D44,4)</f>
        <v>9</v>
      </c>
      <c r="L5" s="6" t="s">
        <v>70</v>
      </c>
      <c r="M5">
        <f>COUNTIFS(B2:B44,3,$A2:$A44,$M1)</f>
        <v>9</v>
      </c>
      <c r="N5">
        <f>COUNTIFS(C2:C44,3,$A2:$A44,$M1)</f>
        <v>23</v>
      </c>
      <c r="O5">
        <f>COUNTIFS(D2:D44,3,$A2:$A44,$M1)</f>
        <v>24</v>
      </c>
      <c r="P5">
        <f>COUNTIFS(B2:B44,3,$A2:$A44,$P1)</f>
        <v>1</v>
      </c>
      <c r="Q5">
        <f>COUNTIFS(C2:C44,3,$A2:$A44,$P1)</f>
        <v>2</v>
      </c>
      <c r="R5">
        <f>COUNTIFS(D2:D44,3,$A2:$A44,$P1)</f>
        <v>2</v>
      </c>
    </row>
    <row r="6" spans="1:20" ht="15" x14ac:dyDescent="0.25">
      <c r="A6" t="str">
        <f>AllData!A6</f>
        <v>Student</v>
      </c>
      <c r="B6">
        <f>IF(AllData!BF6="strongly disagree",1,IF(AllData!BF6="partially disagree",2,IF(AllData!BF6="partially agree",3,4)))</f>
        <v>1</v>
      </c>
      <c r="C6">
        <f>IF(AllData!BE6="strongly disagree",1,IF(AllData!BE6="partially disagree",2,IF(AllData!BE6="partially agree",3,4)))</f>
        <v>3</v>
      </c>
      <c r="D6">
        <f>IF(AllData!BD6="strongly disagree",1,IF(AllData!BD6="partially disagree",2,IF(AllData!BD6="partially agree",3,4)))</f>
        <v>3</v>
      </c>
      <c r="L6" s="6" t="s">
        <v>100</v>
      </c>
      <c r="M6">
        <f>COUNTIFS(B2:B44,4,$A2:$A44,$M1)</f>
        <v>1</v>
      </c>
      <c r="N6">
        <f>COUNTIFS(C2:C44,4,$A2:$A44,$M1)</f>
        <v>1</v>
      </c>
      <c r="O6">
        <f>COUNTIFS(D2:D44,4,$A2:$A44,$M1)</f>
        <v>8</v>
      </c>
      <c r="P6">
        <f>COUNTIFS(B2:B44,4,$A2:$A44,$P1)</f>
        <v>0</v>
      </c>
      <c r="Q6">
        <f>COUNTIFS(C2:C44,4,$A2:$A44,$P1)</f>
        <v>0</v>
      </c>
      <c r="R6">
        <f>COUNTIFS(D2:D44,4,$A2:$A44,$P1)</f>
        <v>1</v>
      </c>
    </row>
    <row r="7" spans="1:20" ht="15" x14ac:dyDescent="0.25">
      <c r="A7" t="str">
        <f>AllData!A7</f>
        <v>Student</v>
      </c>
      <c r="B7">
        <f>IF(AllData!BF7="strongly disagree",1,IF(AllData!BF7="partially disagree",2,IF(AllData!BF7="partially agree",3,4)))</f>
        <v>2</v>
      </c>
      <c r="C7">
        <f>IF(AllData!BE7="strongly disagree",1,IF(AllData!BE7="partially disagree",2,IF(AllData!BE7="partially agree",3,4)))</f>
        <v>3</v>
      </c>
      <c r="D7">
        <f>IF(AllData!BD7="strongly disagree",1,IF(AllData!BD7="partially disagree",2,IF(AllData!BD7="partially agree",3,4)))</f>
        <v>4</v>
      </c>
      <c r="L7" s="6"/>
    </row>
    <row r="8" spans="1:20" ht="15" x14ac:dyDescent="0.25">
      <c r="A8" t="str">
        <f>AllData!A8</f>
        <v>Student</v>
      </c>
      <c r="B8">
        <f>IF(AllData!BF8="strongly disagree",1,IF(AllData!BF8="partially disagree",2,IF(AllData!BF8="partially agree",3,4)))</f>
        <v>2</v>
      </c>
      <c r="C8">
        <f>IF(AllData!BE8="strongly disagree",1,IF(AllData!BE8="partially disagree",2,IF(AllData!BE8="partially agree",3,4)))</f>
        <v>3</v>
      </c>
      <c r="D8">
        <f>IF(AllData!BD8="strongly disagree",1,IF(AllData!BD8="partially disagree",2,IF(AllData!BD8="partially agree",3,4)))</f>
        <v>4</v>
      </c>
      <c r="F8" s="10" t="s">
        <v>283</v>
      </c>
      <c r="L8" s="6"/>
    </row>
    <row r="9" spans="1:20" ht="15" x14ac:dyDescent="0.25">
      <c r="A9" t="str">
        <f>AllData!A9</f>
        <v>Student</v>
      </c>
      <c r="B9">
        <f>IF(AllData!BF9="strongly disagree",1,IF(AllData!BF9="partially disagree",2,IF(AllData!BF9="partially agree",3,4)))</f>
        <v>2</v>
      </c>
      <c r="C9">
        <f>IF(AllData!BE9="strongly disagree",1,IF(AllData!BE9="partially disagree",2,IF(AllData!BE9="partially agree",3,4)))</f>
        <v>2</v>
      </c>
      <c r="D9">
        <f>IF(AllData!BD9="strongly disagree",1,IF(AllData!BD9="partially disagree",2,IF(AllData!BD9="partially agree",3,4)))</f>
        <v>2</v>
      </c>
      <c r="L9" s="6"/>
    </row>
    <row r="10" spans="1:20" ht="15" x14ac:dyDescent="0.25">
      <c r="A10" t="str">
        <f>AllData!A10</f>
        <v>Student</v>
      </c>
      <c r="B10">
        <f>IF(AllData!BF10="strongly disagree",1,IF(AllData!BF10="partially disagree",2,IF(AllData!BF10="partially agree",3,4)))</f>
        <v>3</v>
      </c>
      <c r="C10">
        <f>IF(AllData!BE10="strongly disagree",1,IF(AllData!BE10="partially disagree",2,IF(AllData!BE10="partially agree",3,4)))</f>
        <v>3</v>
      </c>
      <c r="D10">
        <f>IF(AllData!BD10="strongly disagree",1,IF(AllData!BD10="partially disagree",2,IF(AllData!BD10="partially agree",3,4)))</f>
        <v>3</v>
      </c>
      <c r="L10" s="6"/>
    </row>
    <row r="11" spans="1:20" x14ac:dyDescent="0.2">
      <c r="A11" t="str">
        <f>AllData!A11</f>
        <v>Student</v>
      </c>
      <c r="B11">
        <f>IF(AllData!BF11="strongly disagree",1,IF(AllData!BF11="partially disagree",2,IF(AllData!BF11="partially agree",3,4)))</f>
        <v>2</v>
      </c>
      <c r="C11">
        <f>IF(AllData!BE11="strongly disagree",1,IF(AllData!BE11="partially disagree",2,IF(AllData!BE11="partially agree",3,4)))</f>
        <v>3</v>
      </c>
      <c r="D11">
        <f>IF(AllData!BD11="strongly disagree",1,IF(AllData!BD11="partially disagree",2,IF(AllData!BD11="partially agree",3,4)))</f>
        <v>3</v>
      </c>
    </row>
    <row r="12" spans="1:20" x14ac:dyDescent="0.2">
      <c r="A12" t="str">
        <f>AllData!A12</f>
        <v>Student</v>
      </c>
      <c r="B12">
        <f>IF(AllData!BF12="strongly disagree",1,IF(AllData!BF12="partially disagree",2,IF(AllData!BF12="partially agree",3,4)))</f>
        <v>3</v>
      </c>
      <c r="C12">
        <f>IF(AllData!BE12="strongly disagree",1,IF(AllData!BE12="partially disagree",2,IF(AllData!BE12="partially agree",3,4)))</f>
        <v>3</v>
      </c>
      <c r="D12">
        <f>IF(AllData!BD12="strongly disagree",1,IF(AllData!BD12="partially disagree",2,IF(AllData!BD12="partially agree",3,4)))</f>
        <v>3</v>
      </c>
    </row>
    <row r="13" spans="1:20" x14ac:dyDescent="0.2">
      <c r="A13" t="str">
        <f>AllData!A13</f>
        <v>Student</v>
      </c>
      <c r="B13">
        <f>IF(AllData!BF13="strongly disagree",1,IF(AllData!BF13="partially disagree",2,IF(AllData!BF13="partially agree",3,4)))</f>
        <v>1</v>
      </c>
      <c r="C13">
        <f>IF(AllData!BE13="strongly disagree",1,IF(AllData!BE13="partially disagree",2,IF(AllData!BE13="partially agree",3,4)))</f>
        <v>2</v>
      </c>
      <c r="D13">
        <f>IF(AllData!BD13="strongly disagree",1,IF(AllData!BD13="partially disagree",2,IF(AllData!BD13="partially agree",3,4)))</f>
        <v>3</v>
      </c>
    </row>
    <row r="14" spans="1:20" x14ac:dyDescent="0.2">
      <c r="A14" t="str">
        <f>AllData!A14</f>
        <v>Student</v>
      </c>
      <c r="B14">
        <f>IF(AllData!BF14="strongly disagree",1,IF(AllData!BF14="partially disagree",2,IF(AllData!BF14="partially agree",3,4)))</f>
        <v>1</v>
      </c>
      <c r="C14">
        <f>IF(AllData!BE14="strongly disagree",1,IF(AllData!BE14="partially disagree",2,IF(AllData!BE14="partially agree",3,4)))</f>
        <v>2</v>
      </c>
      <c r="D14">
        <f>IF(AllData!BD14="strongly disagree",1,IF(AllData!BD14="partially disagree",2,IF(AllData!BD14="partially agree",3,4)))</f>
        <v>4</v>
      </c>
    </row>
    <row r="15" spans="1:20" x14ac:dyDescent="0.2">
      <c r="A15" t="str">
        <f>AllData!A15</f>
        <v>Student</v>
      </c>
      <c r="B15">
        <f>IF(AllData!BF15="strongly disagree",1,IF(AllData!BF15="partially disagree",2,IF(AllData!BF15="partially agree",3,4)))</f>
        <v>3</v>
      </c>
      <c r="C15">
        <f>IF(AllData!BE15="strongly disagree",1,IF(AllData!BE15="partially disagree",2,IF(AllData!BE15="partially agree",3,4)))</f>
        <v>2</v>
      </c>
      <c r="D15">
        <f>IF(AllData!BD15="strongly disagree",1,IF(AllData!BD15="partially disagree",2,IF(AllData!BD15="partially agree",3,4)))</f>
        <v>3</v>
      </c>
    </row>
    <row r="16" spans="1:20" x14ac:dyDescent="0.2">
      <c r="A16" t="str">
        <f>AllData!A16</f>
        <v>Student</v>
      </c>
      <c r="B16">
        <f>IF(AllData!BF16="strongly disagree",1,IF(AllData!BF16="partially disagree",2,IF(AllData!BF16="partially agree",3,4)))</f>
        <v>1</v>
      </c>
      <c r="C16">
        <f>IF(AllData!BE16="strongly disagree",1,IF(AllData!BE16="partially disagree",2,IF(AllData!BE16="partially agree",3,4)))</f>
        <v>3</v>
      </c>
      <c r="D16">
        <f>IF(AllData!BD16="strongly disagree",1,IF(AllData!BD16="partially disagree",2,IF(AllData!BD16="partially agree",3,4)))</f>
        <v>3</v>
      </c>
    </row>
    <row r="17" spans="1:18" x14ac:dyDescent="0.2">
      <c r="A17" t="str">
        <f>AllData!A17</f>
        <v>Student</v>
      </c>
      <c r="B17">
        <f>IF(AllData!BF17="strongly disagree",1,IF(AllData!BF17="partially disagree",2,IF(AllData!BF17="partially agree",3,4)))</f>
        <v>2</v>
      </c>
      <c r="C17">
        <f>IF(AllData!BE17="strongly disagree",1,IF(AllData!BE17="partially disagree",2,IF(AllData!BE17="partially agree",3,4)))</f>
        <v>3</v>
      </c>
      <c r="D17">
        <f>IF(AllData!BD17="strongly disagree",1,IF(AllData!BD17="partially disagree",2,IF(AllData!BD17="partially agree",3,4)))</f>
        <v>4</v>
      </c>
    </row>
    <row r="18" spans="1:18" x14ac:dyDescent="0.2">
      <c r="A18" t="str">
        <f>AllData!A18</f>
        <v>Student</v>
      </c>
      <c r="B18">
        <f>IF(AllData!BF18="strongly disagree",1,IF(AllData!BF18="partially disagree",2,IF(AllData!BF18="partially agree",3,4)))</f>
        <v>1</v>
      </c>
      <c r="C18">
        <f>IF(AllData!BE18="strongly disagree",1,IF(AllData!BE18="partially disagree",2,IF(AllData!BE18="partially agree",3,4)))</f>
        <v>3</v>
      </c>
      <c r="D18">
        <f>IF(AllData!BD18="strongly disagree",1,IF(AllData!BD18="partially disagree",2,IF(AllData!BD18="partially agree",3,4)))</f>
        <v>4</v>
      </c>
    </row>
    <row r="19" spans="1:18" x14ac:dyDescent="0.2">
      <c r="A19" t="str">
        <f>AllData!A19</f>
        <v>Student</v>
      </c>
      <c r="B19">
        <f>IF(AllData!BF19="strongly disagree",1,IF(AllData!BF19="partially disagree",2,IF(AllData!BF19="partially agree",3,4)))</f>
        <v>2</v>
      </c>
      <c r="C19">
        <f>IF(AllData!BE19="strongly disagree",1,IF(AllData!BE19="partially disagree",2,IF(AllData!BE19="partially agree",3,4)))</f>
        <v>3</v>
      </c>
      <c r="D19">
        <f>IF(AllData!BD19="strongly disagree",1,IF(AllData!BD19="partially disagree",2,IF(AllData!BD19="partially agree",3,4)))</f>
        <v>3</v>
      </c>
    </row>
    <row r="20" spans="1:18" x14ac:dyDescent="0.2">
      <c r="A20" t="str">
        <f>AllData!A20</f>
        <v>Student</v>
      </c>
      <c r="B20">
        <f>IF(AllData!BF20="strongly disagree",1,IF(AllData!BF20="partially disagree",2,IF(AllData!BF20="partially agree",3,4)))</f>
        <v>3</v>
      </c>
      <c r="C20">
        <f>IF(AllData!BE20="strongly disagree",1,IF(AllData!BE20="partially disagree",2,IF(AllData!BE20="partially agree",3,4)))</f>
        <v>2</v>
      </c>
      <c r="D20">
        <f>IF(AllData!BD20="strongly disagree",1,IF(AllData!BD20="partially disagree",2,IF(AllData!BD20="partially agree",3,4)))</f>
        <v>4</v>
      </c>
    </row>
    <row r="21" spans="1:18" x14ac:dyDescent="0.2">
      <c r="A21" t="str">
        <f>AllData!A21</f>
        <v>Student</v>
      </c>
      <c r="B21">
        <f>IF(AllData!BF21="strongly disagree",1,IF(AllData!BF21="partially disagree",2,IF(AllData!BF21="partially agree",3,4)))</f>
        <v>4</v>
      </c>
      <c r="C21">
        <f>IF(AllData!BE21="strongly disagree",1,IF(AllData!BE21="partially disagree",2,IF(AllData!BE21="partially agree",3,4)))</f>
        <v>3</v>
      </c>
      <c r="D21">
        <f>IF(AllData!BD21="strongly disagree",1,IF(AllData!BD21="partially disagree",2,IF(AllData!BD21="partially agree",3,4)))</f>
        <v>3</v>
      </c>
    </row>
    <row r="22" spans="1:18" x14ac:dyDescent="0.2">
      <c r="A22" t="str">
        <f>AllData!A22</f>
        <v>Student</v>
      </c>
      <c r="B22">
        <f>IF(AllData!BF22="strongly disagree",1,IF(AllData!BF22="partially disagree",2,IF(AllData!BF22="partially agree",3,4)))</f>
        <v>3</v>
      </c>
      <c r="C22">
        <f>IF(AllData!BE22="strongly disagree",1,IF(AllData!BE22="partially disagree",2,IF(AllData!BE22="partially agree",3,4)))</f>
        <v>3</v>
      </c>
      <c r="D22">
        <f>IF(AllData!BD22="strongly disagree",1,IF(AllData!BD22="partially disagree",2,IF(AllData!BD22="partially agree",3,4)))</f>
        <v>3</v>
      </c>
    </row>
    <row r="23" spans="1:18" x14ac:dyDescent="0.2">
      <c r="A23" t="str">
        <f>AllData!A23</f>
        <v>Student</v>
      </c>
      <c r="B23">
        <f>IF(AllData!BF23="strongly disagree",1,IF(AllData!BF23="partially disagree",2,IF(AllData!BF23="partially agree",3,4)))</f>
        <v>1</v>
      </c>
      <c r="C23">
        <f>IF(AllData!BE23="strongly disagree",1,IF(AllData!BE23="partially disagree",2,IF(AllData!BE23="partially agree",3,4)))</f>
        <v>2</v>
      </c>
      <c r="D23">
        <f>IF(AllData!BD23="strongly disagree",1,IF(AllData!BD23="partially disagree",2,IF(AllData!BD23="partially agree",3,4)))</f>
        <v>2</v>
      </c>
    </row>
    <row r="24" spans="1:18" x14ac:dyDescent="0.2">
      <c r="A24" t="str">
        <f>AllData!A24</f>
        <v>Student</v>
      </c>
      <c r="B24">
        <f>IF(AllData!BF24="strongly disagree",1,IF(AllData!BF24="partially disagree",2,IF(AllData!BF24="partially agree",3,4)))</f>
        <v>1</v>
      </c>
      <c r="C24">
        <f>IF(AllData!BE24="strongly disagree",1,IF(AllData!BE24="partially disagree",2,IF(AllData!BE24="partially agree",3,4)))</f>
        <v>3</v>
      </c>
      <c r="D24">
        <f>IF(AllData!BD24="strongly disagree",1,IF(AllData!BD24="partially disagree",2,IF(AllData!BD24="partially agree",3,4)))</f>
        <v>4</v>
      </c>
    </row>
    <row r="25" spans="1:18" x14ac:dyDescent="0.2">
      <c r="A25" t="str">
        <f>AllData!A25</f>
        <v>Student</v>
      </c>
      <c r="B25">
        <f>IF(AllData!BF25="strongly disagree",1,IF(AllData!BF25="partially disagree",2,IF(AllData!BF25="partially agree",3,4)))</f>
        <v>2</v>
      </c>
      <c r="C25">
        <f>IF(AllData!BE25="strongly disagree",1,IF(AllData!BE25="partially disagree",2,IF(AllData!BE25="partially agree",3,4)))</f>
        <v>3</v>
      </c>
      <c r="D25">
        <f>IF(AllData!BD25="strongly disagree",1,IF(AllData!BD25="partially disagree",2,IF(AllData!BD25="partially agree",3,4)))</f>
        <v>3</v>
      </c>
    </row>
    <row r="26" spans="1:18" x14ac:dyDescent="0.2">
      <c r="A26" t="str">
        <f>AllData!A26</f>
        <v>Student</v>
      </c>
      <c r="B26">
        <f>IF(AllData!BF26="strongly disagree",1,IF(AllData!BF26="partially disagree",2,IF(AllData!BF26="partially agree",3,4)))</f>
        <v>2</v>
      </c>
      <c r="C26">
        <f>IF(AllData!BE26="strongly disagree",1,IF(AllData!BE26="partially disagree",2,IF(AllData!BE26="partially agree",3,4)))</f>
        <v>2</v>
      </c>
      <c r="D26">
        <f>IF(AllData!BD26="strongly disagree",1,IF(AllData!BD26="partially disagree",2,IF(AllData!BD26="partially agree",3,4)))</f>
        <v>2</v>
      </c>
    </row>
    <row r="27" spans="1:18" x14ac:dyDescent="0.2">
      <c r="A27" t="str">
        <f>AllData!A27</f>
        <v>Student</v>
      </c>
      <c r="B27">
        <f>IF(AllData!BF27="strongly disagree",1,IF(AllData!BF27="partially disagree",2,IF(AllData!BF27="partially agree",3,4)))</f>
        <v>2</v>
      </c>
      <c r="C27">
        <f>IF(AllData!BE27="strongly disagree",1,IF(AllData!BE27="partially disagree",2,IF(AllData!BE27="partially agree",3,4)))</f>
        <v>3</v>
      </c>
      <c r="D27">
        <f>IF(AllData!BD27="strongly disagree",1,IF(AllData!BD27="partially disagree",2,IF(AllData!BD27="partially agree",3,4)))</f>
        <v>2</v>
      </c>
    </row>
    <row r="28" spans="1:18" x14ac:dyDescent="0.2">
      <c r="A28" t="str">
        <f>AllData!A28</f>
        <v>Student</v>
      </c>
      <c r="B28">
        <f>IF(AllData!BF28="strongly disagree",1,IF(AllData!BF28="partially disagree",2,IF(AllData!BF28="partially agree",3,4)))</f>
        <v>1</v>
      </c>
      <c r="C28">
        <f>IF(AllData!BE28="strongly disagree",1,IF(AllData!BE28="partially disagree",2,IF(AllData!BE28="partially agree",3,4)))</f>
        <v>3</v>
      </c>
      <c r="D28">
        <f>IF(AllData!BD28="strongly disagree",1,IF(AllData!BD28="partially disagree",2,IF(AllData!BD28="partially agree",3,4)))</f>
        <v>3</v>
      </c>
    </row>
    <row r="29" spans="1:18" x14ac:dyDescent="0.2">
      <c r="A29" t="str">
        <f>AllData!A29</f>
        <v>Student</v>
      </c>
      <c r="B29">
        <f>IF(AllData!BF29="strongly disagree",1,IF(AllData!BF29="partially disagree",2,IF(AllData!BF29="partially agree",3,4)))</f>
        <v>1</v>
      </c>
      <c r="C29">
        <f>IF(AllData!BE29="strongly disagree",1,IF(AllData!BE29="partially disagree",2,IF(AllData!BE29="partially agree",3,4)))</f>
        <v>3</v>
      </c>
      <c r="D29">
        <f>IF(AllData!BD29="strongly disagree",1,IF(AllData!BD29="partially disagree",2,IF(AllData!BD29="partially agree",3,4)))</f>
        <v>3</v>
      </c>
    </row>
    <row r="30" spans="1:18" ht="15" x14ac:dyDescent="0.25">
      <c r="A30" t="str">
        <f>AllData!A30</f>
        <v>Student</v>
      </c>
      <c r="B30">
        <f>IF(AllData!BF30="strongly disagree",1,IF(AllData!BF30="partially disagree",2,IF(AllData!BF30="partially agree",3,4)))</f>
        <v>1</v>
      </c>
      <c r="C30">
        <f>IF(AllData!BE30="strongly disagree",1,IF(AllData!BE30="partially disagree",2,IF(AllData!BE30="partially agree",3,4)))</f>
        <v>2</v>
      </c>
      <c r="D30">
        <f>IF(AllData!BD30="strongly disagree",1,IF(AllData!BD30="partially disagree",2,IF(AllData!BD30="partially agree",3,4)))</f>
        <v>2</v>
      </c>
      <c r="J30" s="12"/>
      <c r="K30" s="12"/>
      <c r="L30" s="12"/>
      <c r="M30" s="12"/>
      <c r="N30" s="12"/>
      <c r="O30" s="12"/>
      <c r="P30" s="12"/>
      <c r="Q30" s="12"/>
      <c r="R30" s="12"/>
    </row>
    <row r="31" spans="1:18" ht="15" x14ac:dyDescent="0.25">
      <c r="A31" t="str">
        <f>AllData!A31</f>
        <v>Student</v>
      </c>
      <c r="B31">
        <f>IF(AllData!BF31="strongly disagree",1,IF(AllData!BF31="partially disagree",2,IF(AllData!BF31="partially agree",3,4)))</f>
        <v>2</v>
      </c>
      <c r="C31">
        <f>IF(AllData!BE31="strongly disagree",1,IF(AllData!BE31="partially disagree",2,IF(AllData!BE31="partially agree",3,4)))</f>
        <v>3</v>
      </c>
      <c r="D31">
        <f>IF(AllData!BD31="strongly disagree",1,IF(AllData!BD31="partially disagree",2,IF(AllData!BD31="partially agree",3,4)))</f>
        <v>3</v>
      </c>
      <c r="J31" s="12" t="s">
        <v>58</v>
      </c>
      <c r="K31" s="12"/>
      <c r="L31" s="12"/>
      <c r="M31" s="12" t="s">
        <v>264</v>
      </c>
      <c r="N31" s="12"/>
      <c r="O31" s="12"/>
      <c r="P31" s="12" t="s">
        <v>279</v>
      </c>
      <c r="Q31" s="12"/>
      <c r="R31" s="12"/>
    </row>
    <row r="32" spans="1:18" ht="15" x14ac:dyDescent="0.25">
      <c r="A32" t="str">
        <f>AllData!A32</f>
        <v>Student</v>
      </c>
      <c r="B32">
        <f>IF(AllData!BF32="strongly disagree",1,IF(AllData!BF32="partially disagree",2,IF(AllData!BF32="partially agree",3,4)))</f>
        <v>1</v>
      </c>
      <c r="C32">
        <f>IF(AllData!BE32="strongly disagree",1,IF(AllData!BE32="partially disagree",2,IF(AllData!BE32="partially agree",3,4)))</f>
        <v>3</v>
      </c>
      <c r="D32">
        <f>IF(AllData!BD32="strongly disagree",1,IF(AllData!BD32="partially disagree",2,IF(AllData!BD32="partially agree",3,4)))</f>
        <v>3</v>
      </c>
      <c r="G32" s="6" t="s">
        <v>276</v>
      </c>
      <c r="H32" s="6" t="s">
        <v>277</v>
      </c>
      <c r="I32" s="6" t="s">
        <v>278</v>
      </c>
      <c r="J32" s="6" t="s">
        <v>276</v>
      </c>
      <c r="K32" s="6" t="s">
        <v>277</v>
      </c>
      <c r="L32" s="6" t="s">
        <v>278</v>
      </c>
      <c r="M32" s="6" t="s">
        <v>276</v>
      </c>
      <c r="N32" s="6" t="s">
        <v>277</v>
      </c>
      <c r="O32" s="6" t="s">
        <v>278</v>
      </c>
      <c r="P32" s="6" t="s">
        <v>251</v>
      </c>
      <c r="Q32" s="6" t="s">
        <v>241</v>
      </c>
      <c r="R32" s="6" t="s">
        <v>240</v>
      </c>
    </row>
    <row r="33" spans="1:18" ht="15" x14ac:dyDescent="0.25">
      <c r="A33" t="str">
        <f>AllData!A33</f>
        <v>Student</v>
      </c>
      <c r="B33">
        <f>IF(AllData!BF33="strongly disagree",1,IF(AllData!BF33="partially disagree",2,IF(AllData!BF33="partially agree",3,4)))</f>
        <v>1</v>
      </c>
      <c r="C33">
        <f>IF(AllData!BE33="strongly disagree",1,IF(AllData!BE33="partially disagree",2,IF(AllData!BE33="partially agree",3,4)))</f>
        <v>2</v>
      </c>
      <c r="D33">
        <f>IF(AllData!BD33="strongly disagree",1,IF(AllData!BD33="partially disagree",2,IF(AllData!BD33="partially agree",3,4)))</f>
        <v>3</v>
      </c>
      <c r="F33" s="13" t="s">
        <v>265</v>
      </c>
      <c r="G33">
        <f>($T$2*$T$2)-($T$2*$T$2*G36)</f>
        <v>492.5</v>
      </c>
      <c r="H33">
        <f>($T$2*$T$2)-($T$2*$T$2*H36)</f>
        <v>627.5</v>
      </c>
      <c r="I33">
        <f>($T$2*$T$2)-($T$2*$T$2*I36)</f>
        <v>627.5</v>
      </c>
      <c r="J33">
        <f>($T$3*$T$3)-($T$3*$T$3*J36)</f>
        <v>379</v>
      </c>
      <c r="K33">
        <f t="shared" ref="K33:L33" si="0">($T$3*$T$3)-($T$3*$T$3*K36)</f>
        <v>244</v>
      </c>
      <c r="L33">
        <f t="shared" si="0"/>
        <v>490</v>
      </c>
      <c r="M33">
        <f>($T$4*$T$4)-($T$4*$T$4*M36)</f>
        <v>6</v>
      </c>
      <c r="N33">
        <f>($T$4*$T$4)-($T$4*$T$4*N36)</f>
        <v>3.5</v>
      </c>
      <c r="O33">
        <f>($T$4*$T$4)-($T$4*$T$4*O36)</f>
        <v>5</v>
      </c>
      <c r="P33">
        <f>($T$3*$T$4)-($T$3*$T$4*P36)</f>
        <v>59.5</v>
      </c>
      <c r="Q33">
        <f>($T$3*$T$4)-($T$3*$T$4*Q36)</f>
        <v>65.000000000000014</v>
      </c>
      <c r="R33">
        <f>($T$3*$T$4)-($T$3*$T$4*R36)</f>
        <v>73</v>
      </c>
    </row>
    <row r="34" spans="1:18" ht="17.25" x14ac:dyDescent="0.25">
      <c r="A34" t="str">
        <f>AllData!A34</f>
        <v>Student</v>
      </c>
      <c r="B34">
        <f>IF(AllData!BF34="strongly disagree",1,IF(AllData!BF34="partially disagree",2,IF(AllData!BF34="partially agree",3,4)))</f>
        <v>3</v>
      </c>
      <c r="C34">
        <f>IF(AllData!BE34="strongly disagree",1,IF(AllData!BE34="partially disagree",2,IF(AllData!BE34="partially agree",3,4)))</f>
        <v>3</v>
      </c>
      <c r="D34">
        <f>IF(AllData!BD34="strongly disagree",1,IF(AllData!BD34="partially disagree",2,IF(AllData!BD34="partially agree",3,4)))</f>
        <v>3</v>
      </c>
      <c r="F34" s="13" t="s">
        <v>266</v>
      </c>
      <c r="G34" cm="1">
        <f t="array" ref="G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94962</v>
      </c>
      <c r="H34" cm="1">
        <f t="array" ref="H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72978</v>
      </c>
      <c r="I34" cm="1">
        <f t="array" ref="I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161958</v>
      </c>
      <c r="J34" cm="1">
        <f t="array" ref="J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61428</v>
      </c>
      <c r="K34" cm="1">
        <f t="array" ref="K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48966</v>
      </c>
      <c r="L34" cm="1">
        <f t="array" ref="L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112476</v>
      </c>
      <c r="M34" cm="1">
        <f t="array" ref="M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144</v>
      </c>
      <c r="N34" cm="1">
        <f t="array" ref="N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84</v>
      </c>
      <c r="O34" cm="1">
        <f t="array" ref="O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84</v>
      </c>
      <c r="P34" cm="1">
        <f t="array" ref="P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9546</v>
      </c>
      <c r="Q34" cm="1">
        <f t="array" ref="Q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19680</v>
      </c>
      <c r="R34" cm="1">
        <f t="array" ref="R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18606</v>
      </c>
    </row>
    <row r="35" spans="1:18" ht="15" x14ac:dyDescent="0.25">
      <c r="A35" t="str">
        <f>AllData!A35</f>
        <v>Student</v>
      </c>
      <c r="B35">
        <f>IF(AllData!BF35="strongly disagree",1,IF(AllData!BF35="partially disagree",2,IF(AllData!BF35="partially agree",3,4)))</f>
        <v>3</v>
      </c>
      <c r="C35">
        <f>IF(AllData!BE35="strongly disagree",1,IF(AllData!BE35="partially disagree",2,IF(AllData!BE35="partially agree",3,4)))</f>
        <v>2</v>
      </c>
      <c r="D35">
        <f>IF(AllData!BD35="strongly disagree",1,IF(AllData!BD35="partially disagree",2,IF(AllData!BD35="partially agree",3,4)))</f>
        <v>2</v>
      </c>
      <c r="F35" s="13" t="s">
        <v>267</v>
      </c>
      <c r="G35">
        <f>SQRT((($T$2*$T$2)/12)*($T$2+$T$2+1-(G34/(($T$2+$T$2)*($T$2+$T$2-1)))))</f>
        <v>106.78763973419396</v>
      </c>
      <c r="H35">
        <f>SQRT((($T$2*$T$2)/12)*($T$2+$T$2+1-(H34/(($T$2+$T$2)*($T$2+$T$2-1)))))</f>
        <v>108.93570688848592</v>
      </c>
      <c r="I35">
        <f>SQRT((($T$2*$T$2)/12)*($T$2+$T$2+1-(I34/(($T$2+$T$2)*($T$2+$T$2-1)))))</f>
        <v>99.957137873013878</v>
      </c>
      <c r="J35">
        <f>SQRT((($T$3*$T$3)/12)*($T$3+$T$3+1-(J34/(($T$3+$T$3)*($T$3+$T$3-1)))))</f>
        <v>89.268434137344059</v>
      </c>
      <c r="K35">
        <f t="shared" ref="K35:L35" si="1">SQRT((($T$3*$T$3)/12)*($T$3+$T$3+1-(K34/(($T$3+$T$3)*($T$3+$T$3-1)))))</f>
        <v>90.730039127071905</v>
      </c>
      <c r="L35">
        <f t="shared" si="1"/>
        <v>83.013091337049559</v>
      </c>
      <c r="M35">
        <f>SQRT((($T$4*$T$4)/12)*($T$4+$T$4+1-(M34/(($T$4+$T$4)*($T$4+$T$4-1)))))</f>
        <v>2.9277002188455996</v>
      </c>
      <c r="N35">
        <f>SQRT((($T$4*$T$4)/12)*($T$4+$T$4+1-(N34/(($T$4+$T$4)*($T$4+$T$4-1)))))</f>
        <v>3.1622776601683795</v>
      </c>
      <c r="O35">
        <f>SQRT((($T$4*$T$4)/12)*($T$4+$T$4+1-(O34/(($T$4+$T$4)*($T$4+$T$4-1)))))</f>
        <v>3.1622776601683795</v>
      </c>
      <c r="P35">
        <f>SQRT((($T$4*$T$3)/12)*($T$4+$T$3+1-(P34/(($T$3+$T$4)*($T$3+$T$4-1)))))</f>
        <v>21.78183453962798</v>
      </c>
      <c r="Q35">
        <f>SQRT((($T$4*$T$3)/12)*($T$4+$T$3+1-(Q34/(($T$3+$T$4)*($T$3+$T$4-1)))))</f>
        <v>19.997618905878817</v>
      </c>
      <c r="R35">
        <f>SQRT((($T$4*$T$3)/12)*($T$4+$T$3+1-(R34/(($T$3+$T$4)*($T$3+$T$4-1)))))</f>
        <v>20.194179311098051</v>
      </c>
    </row>
    <row r="36" spans="1:18" ht="15" x14ac:dyDescent="0.25">
      <c r="A36" t="str">
        <f>AllData!A36</f>
        <v>Student</v>
      </c>
      <c r="B36">
        <f>IF(AllData!BF36="strongly disagree",1,IF(AllData!BF36="partially disagree",2,IF(AllData!BF36="partially agree",3,4)))</f>
        <v>2</v>
      </c>
      <c r="C36">
        <f>IF(AllData!BE36="strongly disagree",1,IF(AllData!BE36="partially disagree",2,IF(AllData!BE36="partially agree",3,4)))</f>
        <v>2</v>
      </c>
      <c r="D36">
        <f>IF(AllData!BD36="strongly disagree",1,IF(AllData!BD36="partially disagree",2,IF(AllData!BD36="partially agree",3,4)))</f>
        <v>3</v>
      </c>
      <c r="F36" s="13" t="s">
        <v>268</v>
      </c>
      <c r="G36" cm="1">
        <f t="array" ref="G36">MAX((SUM(COUNTIF(B2:B44,"&gt;"&amp;C2:C44))+SUM(COUNTIF(B2:B44,"="&amp;C2:C44))/2)/(COUNT(B2:B44)*COUNT(C2:C44)),(SUM(COUNTIF(C2:C44,"&gt;"&amp;B2:B44))+SUM(COUNTIF(B2:B44,"="&amp;C2:C44))/2)/(COUNT(B2:B44)*COUNT(C2:C44)))</f>
        <v>0.73363980530016226</v>
      </c>
      <c r="H36" cm="1">
        <f t="array" ref="H36">MAX((SUM(COUNTIF(C2:C44,"&gt;"&amp;D2:D44))+SUM(COUNTIF(C2:C44,"="&amp;D2:D44))/2)/(COUNT(C2:C44)*COUNT(D2:D44)),(SUM(COUNTIF(D2:D44,"&gt;"&amp;C2:C44))+SUM(COUNTIF(C2:C44,"="&amp;D2:D44))/2)/(COUNT(C2:C44)*COUNT(D2:D44)))</f>
        <v>0.66062736614386153</v>
      </c>
      <c r="I36" cm="1">
        <f t="array" ref="I36">MAX((SUM(COUNTIF(C2:C44,"&gt;"&amp;D2:D44))+SUM(COUNTIF(C2:C44,"="&amp;D2:D44))/2)/(COUNT(C2:C44)*COUNT(D2:D44)),(SUM(COUNTIF(D2:D44,"&gt;"&amp;C2:C44))+SUM(COUNTIF(C2:C44,"="&amp;D2:D44))/2)/(COUNT(C2:C44)*COUNT(D2:D44)))</f>
        <v>0.66062736614386153</v>
      </c>
      <c r="J36" cm="1">
        <f t="array" ref="J36">MAX((SUM(COUNTIF(B2:B39,"&gt;"&amp;C2:C39))+SUM(COUNTIF(B2:B39,"="&amp;C2:C39))/2)/(COUNT(B2:B39)*COUNT(C2:C39)),(SUM(COUNTIF(C2:C39,"&gt;"&amp;B2:B39))+SUM(COUNTIF(B2:B39,"="&amp;C2:C39))/2)/(COUNT(B2:B39)*COUNT(C2:C39)))</f>
        <v>0.73753462603878117</v>
      </c>
      <c r="K36" cm="1">
        <f t="array" ref="K36">MAX((SUM(COUNTIF(B2:B39,"&gt;"&amp;D2:D39))+SUM(COUNTIF(B2:B39,"="&amp;D2:D39))/2)/(COUNT(B2:B39)*COUNT(D2:D39)),(SUM(COUNTIF(D2:D39,"&gt;"&amp;B2:B39))+SUM(COUNTIF(B2:B39,"="&amp;D2:D39))/2)/(COUNT(B2:B39)*COUNT(D2:D39)))</f>
        <v>0.83102493074792239</v>
      </c>
      <c r="L36" cm="1">
        <f t="array" ref="L36">MAX((SUM(COUNTIF(C2:C39,"&gt;"&amp;D2:D39))+SUM(COUNTIF(C2:C39,"="&amp;D2:D39))/2)/(COUNT(C2:C39)*COUNT(D2:D39)),(SUM(COUNTIF(D2:D39,"&gt;"&amp;C2:C39))+SUM(COUNTIF(C2:C39,"="&amp;D2:D39))/2)/(COUNT(C2:C39)*COUNT(D2:D39)))</f>
        <v>0.66066481994459836</v>
      </c>
      <c r="M36" cm="1">
        <f t="array" ref="M36">MAX((SUM(COUNTIF(B40:B43,"&gt;"&amp;C40:C43))+SUM(COUNTIF(B40:B43,"="&amp;C40:C43))/2)/(COUNT(B40:B43)*COUNT(C40:C43)),(SUM(COUNTIF(C40:C43,"&gt;"&amp;B40:B43))+SUM(COUNTIF(B40:B43,"="&amp;C40:C43))/2)/(COUNT(B40:B43)*COUNT(C40:C43)))</f>
        <v>0.625</v>
      </c>
      <c r="N36" cm="1">
        <f t="array" ref="N36">MAX((SUM(COUNTIF(B40:B43,"&gt;"&amp;D40:D43))+SUM(COUNTIF(B40:B43,"="&amp;D40:D43))/2)/(COUNT(B40:B43)*COUNT(D40:D43)),(SUM(COUNTIF(D40:D43,"&gt;"&amp;B40:B43))+SUM(COUNTIF(B40:B43,"="&amp;D40:D43))/2)/(COUNT(B40:B43)*COUNT(D40:D43)))</f>
        <v>0.78125</v>
      </c>
      <c r="O36" cm="1">
        <f t="array" ref="O36">MAX((SUM(COUNTIF(C40:C43,"&gt;"&amp;D40:D43))+SUM(COUNTIF(C40:C43,"="&amp;D40:D43))/2)/(COUNT(C40:C43)*COUNT(D40:D43)),(SUM(COUNTIF(D40:D43,"&gt;"&amp;C40:C43))+SUM(COUNTIF(C40:C43,"="&amp;D40:D43))/2)/(COUNT(C40:C43)*COUNT(D40:D43)))</f>
        <v>0.6875</v>
      </c>
      <c r="P36" cm="1">
        <f t="array" ref="P36">MAX((SUM(COUNTIF(B40:B43,"&gt;"&amp;B2:B39))+SUM(COUNTIF(B40:B43,"="&amp;B2:B39))/2)/(COUNT(B40:B43)*COUNT(B2:B39)),(SUM(COUNTIF(B2:B39,"&gt;"&amp;B40:B43))+SUM(COUNTIF(B40:B43,"="&amp;B2:B39))/2)/(COUNT(B40:B43)*COUNT(B2:B39)))</f>
        <v>0.60855263157894735</v>
      </c>
      <c r="Q36" cm="1">
        <f t="array" ref="Q36">MAX((SUM(COUNTIF(C40:C43,"&gt;"&amp;C2:C39))+SUM(COUNTIF(C40:C43,"="&amp;C2:C39))/2)/(COUNT(C40:C43)*COUNT(C2:C39)),(SUM(COUNTIF(C2:C39,"&gt;"&amp;C40:C43))+SUM(COUNTIF(C40:C43,"="&amp;C2:C39))/2)/(COUNT(C40:C43)*COUNT(C2:C39)))</f>
        <v>0.57236842105263153</v>
      </c>
      <c r="R36" cm="1">
        <f t="array" ref="R36">MAX((SUM(COUNTIF(D40:D43,"&gt;"&amp;D2:D39))+SUM(COUNTIF(D40:D43,"="&amp;D2:D39))/2)/(COUNT(D40:D43)*COUNT(D2:D39)),(SUM(COUNTIF(D2:D39,"&gt;"&amp;D40:D43))+SUM(COUNTIF(D40:D43,"="&amp;D2:D39))/2)/(COUNT(D40:D43)*COUNT(D2:D39)))</f>
        <v>0.51973684210526316</v>
      </c>
    </row>
    <row r="37" spans="1:18" ht="15" x14ac:dyDescent="0.25">
      <c r="A37" t="str">
        <f>AllData!A37</f>
        <v>Student</v>
      </c>
      <c r="B37">
        <f>IF(AllData!BF37="strongly disagree",1,IF(AllData!BF37="partially disagree",2,IF(AllData!BF37="partially agree",3,4)))</f>
        <v>2</v>
      </c>
      <c r="C37">
        <f>IF(AllData!BE37="strongly disagree",1,IF(AllData!BE37="partially disagree",2,IF(AllData!BE37="partially agree",3,4)))</f>
        <v>2</v>
      </c>
      <c r="D37">
        <f>IF(AllData!BD37="strongly disagree",1,IF(AllData!BD37="partially disagree",2,IF(AllData!BD37="partially agree",3,4)))</f>
        <v>3</v>
      </c>
      <c r="F37" s="13" t="s">
        <v>269</v>
      </c>
      <c r="G37">
        <f>2*_xlfn.NORM.S.DIST((G33-($T$2*$T$2/2))/G35,TRUE)</f>
        <v>5.2231182021831935E-5</v>
      </c>
      <c r="H37">
        <f>2*_xlfn.NORM.S.DIST((H33-($T$2*$T$2/2))/H35,TRUE)</f>
        <v>6.4033467601912926E-3</v>
      </c>
      <c r="I37">
        <f>2*_xlfn.NORM.S.DIST((I33-($T$2*$T$2/2))/I35,TRUE)</f>
        <v>2.9656749256010014E-3</v>
      </c>
      <c r="J37">
        <f>2*_xlfn.NORM.S.DIST((J33-($T$3*$T$3/2))/J35,TRUE)</f>
        <v>1.2186505031751273E-4</v>
      </c>
      <c r="K37">
        <f t="shared" ref="K37:L37" si="2">2*_xlfn.NORM.S.DIST((K33-($T$3*$T$3/2))/K35,TRUE)</f>
        <v>1.3763564119372784E-7</v>
      </c>
      <c r="L37">
        <f t="shared" si="2"/>
        <v>5.1941483812674334E-3</v>
      </c>
      <c r="M37">
        <f>2*_xlfn.NORM.S.DIST((M33-($T$4*$T$4/2))/M35,TRUE)</f>
        <v>0.49452466788387051</v>
      </c>
      <c r="N37">
        <f t="shared" ref="N37:O37" si="3">2*_xlfn.NORM.S.DIST((N33-($T$4*$T$4/2))/N35,TRUE)</f>
        <v>0.15472892348537853</v>
      </c>
      <c r="O37">
        <f>2*_xlfn.NORM.S.DIST((O33-($T$4*$T$4/2))/O35,TRUE)</f>
        <v>0.34278171114791145</v>
      </c>
      <c r="P37">
        <f>2*_xlfn.NORM.S.DIST((P33-($T$3*$T$4/2))/P35,TRUE)</f>
        <v>0.44874320811750779</v>
      </c>
      <c r="Q37">
        <f>2*_xlfn.NORM.S.DIST((Q33-($T$3*$T$4/2))/Q35,TRUE)</f>
        <v>0.58227445705017966</v>
      </c>
      <c r="R37">
        <f>2*_xlfn.NORM.S.DIST((R33-($T$3*$T$4/2))/R35,TRUE)</f>
        <v>0.88190268554886819</v>
      </c>
    </row>
    <row r="38" spans="1:18" x14ac:dyDescent="0.2">
      <c r="A38" t="str">
        <f>AllData!A38</f>
        <v>Student</v>
      </c>
      <c r="B38">
        <f>IF(AllData!BF38="strongly disagree",1,IF(AllData!BF38="partially disagree",2,IF(AllData!BF38="partially agree",3,4)))</f>
        <v>3</v>
      </c>
      <c r="C38">
        <f>IF(AllData!BE38="strongly disagree",1,IF(AllData!BE38="partially disagree",2,IF(AllData!BE38="partially agree",3,4)))</f>
        <v>4</v>
      </c>
      <c r="D38">
        <f>IF(AllData!BD38="strongly disagree",1,IF(AllData!BD38="partially disagree",2,IF(AllData!BD38="partially agree",3,4)))</f>
        <v>4</v>
      </c>
    </row>
    <row r="39" spans="1:18" x14ac:dyDescent="0.2">
      <c r="A39" t="str">
        <f>AllData!A39</f>
        <v>Student</v>
      </c>
      <c r="B39">
        <f>IF(AllData!BF39="strongly disagree",1,IF(AllData!BF39="partially disagree",2,IF(AllData!BF39="partially agree",3,4)))</f>
        <v>2</v>
      </c>
      <c r="C39">
        <f>IF(AllData!BE39="strongly disagree",1,IF(AllData!BE39="partially disagree",2,IF(AllData!BE39="partially agree",3,4)))</f>
        <v>2</v>
      </c>
      <c r="D39">
        <f>IF(AllData!BD39="strongly disagree",1,IF(AllData!BD39="partially disagree",2,IF(AllData!BD39="partially agree",3,4)))</f>
        <v>3</v>
      </c>
    </row>
    <row r="40" spans="1:18" x14ac:dyDescent="0.2">
      <c r="A40" t="str">
        <f>SUBSTITUTE(AllData!A40, "Industry ", "")</f>
        <v>Professional</v>
      </c>
      <c r="B40">
        <f>IF(AllData!BF40="strongly disagree",1,IF(AllData!BF40="partially disagree",2,IF(AllData!BF40="partially agree",3,4)))</f>
        <v>3</v>
      </c>
      <c r="C40">
        <f>IF(AllData!BE40="strongly disagree",1,IF(AllData!BE40="partially disagree",2,IF(AllData!BE40="partially agree",3,4)))</f>
        <v>2</v>
      </c>
      <c r="D40">
        <f>IF(AllData!BD40="strongly disagree",1,IF(AllData!BD40="partially disagree",2,IF(AllData!BD40="partially agree",3,4)))</f>
        <v>2</v>
      </c>
    </row>
    <row r="41" spans="1:18" x14ac:dyDescent="0.2">
      <c r="A41" t="str">
        <f>SUBSTITUTE(AllData!A41, "Industry ", "")</f>
        <v>Professional</v>
      </c>
      <c r="B41">
        <f>IF(AllData!BF41="strongly disagree",1,IF(AllData!BF41="partially disagree",2,IF(AllData!BF41="partially agree",3,4)))</f>
        <v>2</v>
      </c>
      <c r="C41">
        <f>IF(AllData!BE41="strongly disagree",1,IF(AllData!BE41="partially disagree",2,IF(AllData!BE41="partially agree",3,4)))</f>
        <v>2</v>
      </c>
      <c r="D41">
        <f>IF(AllData!BD41="strongly disagree",1,IF(AllData!BD41="partially disagree",2,IF(AllData!BD41="partially agree",3,4)))</f>
        <v>3</v>
      </c>
    </row>
    <row r="42" spans="1:18" x14ac:dyDescent="0.2">
      <c r="A42" t="str">
        <f>SUBSTITUTE(AllData!A42, "Industry ", "")</f>
        <v>Professional</v>
      </c>
      <c r="B42">
        <f>IF(AllData!BF42="strongly disagree",1,IF(AllData!BF42="partially disagree",2,IF(AllData!BF42="partially agree",3,4)))</f>
        <v>2</v>
      </c>
      <c r="C42">
        <f>IF(AllData!BE42="strongly disagree",1,IF(AllData!BE42="partially disagree",2,IF(AllData!BE42="partially agree",3,4)))</f>
        <v>3</v>
      </c>
      <c r="D42">
        <f>IF(AllData!BD42="strongly disagree",1,IF(AllData!BD42="partially disagree",2,IF(AllData!BD42="partially agree",3,4)))</f>
        <v>3</v>
      </c>
    </row>
    <row r="43" spans="1:18" x14ac:dyDescent="0.2">
      <c r="A43" t="str">
        <f>SUBSTITUTE(AllData!A43, "Industry ", "")</f>
        <v>Professional</v>
      </c>
      <c r="B43">
        <f>IF(AllData!BF43="strongly disagree",1,IF(AllData!BF43="partially disagree",2,IF(AllData!BF43="partially agree",3,4)))</f>
        <v>2</v>
      </c>
      <c r="C43">
        <f>IF(AllData!BE43="strongly disagree",1,IF(AllData!BE43="partially disagree",2,IF(AllData!BE43="partially agree",3,4)))</f>
        <v>3</v>
      </c>
      <c r="D43">
        <f>IF(AllData!BD43="strongly disagree",1,IF(AllData!BD43="partially disagree",2,IF(AllData!BD43="partially agree",3,4)))</f>
        <v>4</v>
      </c>
    </row>
    <row r="44" spans="1:18" x14ac:dyDescent="0.2">
      <c r="A44" t="str">
        <f>AllData!A44</f>
        <v>Researcher</v>
      </c>
      <c r="B44">
        <f>IF(AllData!BF44="strongly disagree",1,IF(AllData!BF44="partially disagree",2,IF(AllData!BF44="partially agree",3,4)))</f>
        <v>2</v>
      </c>
      <c r="C44">
        <f>IF(AllData!BE44="strongly disagree",1,IF(AllData!BE44="partially disagree",2,IF(AllData!BE44="partially agree",3,4)))</f>
        <v>3</v>
      </c>
      <c r="D44">
        <f>IF(AllData!BD44="strongly disagree",1,IF(AllData!BD44="partially disagree",2,IF(AllData!BD44="partially agree",3,4)))</f>
        <v>3</v>
      </c>
    </row>
  </sheetData>
  <mergeCells count="8">
    <mergeCell ref="M1:O1"/>
    <mergeCell ref="P1:R1"/>
    <mergeCell ref="J30:L30"/>
    <mergeCell ref="M30:O30"/>
    <mergeCell ref="P30:R30"/>
    <mergeCell ref="J31:L31"/>
    <mergeCell ref="M31:O31"/>
    <mergeCell ref="P31:R31"/>
  </mergeCells>
  <conditionalFormatting sqref="G36:R36">
    <cfRule type="colorScale" priority="2">
      <colorScale>
        <cfvo type="num" val="0.5"/>
        <cfvo type="num" val="1"/>
        <color rgb="FFFCFCFF"/>
        <color rgb="FF63BE7B"/>
      </colorScale>
    </cfRule>
  </conditionalFormatting>
  <conditionalFormatting sqref="G37:R37">
    <cfRule type="cellIs" dxfId="9" priority="1" operator="lessThan">
      <formula>0.05</formula>
    </cfRule>
  </conditionalFormatting>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45387-843A-AC4B-B567-9CF40E2A767E}">
  <dimension ref="A1:T44"/>
  <sheetViews>
    <sheetView tabSelected="1" workbookViewId="0">
      <selection activeCell="F44" sqref="F44"/>
    </sheetView>
  </sheetViews>
  <sheetFormatPr baseColWidth="10" defaultRowHeight="14.25" x14ac:dyDescent="0.2"/>
  <cols>
    <col min="1" max="1" width="11.625" bestFit="1" customWidth="1"/>
    <col min="6" max="6" width="37.125" bestFit="1" customWidth="1"/>
    <col min="12" max="12" width="16.375" bestFit="1" customWidth="1"/>
  </cols>
  <sheetData>
    <row r="1" spans="1:20" ht="15" x14ac:dyDescent="0.25">
      <c r="A1" s="6" t="s">
        <v>250</v>
      </c>
      <c r="B1" s="6" t="s">
        <v>251</v>
      </c>
      <c r="C1" s="6" t="s">
        <v>241</v>
      </c>
      <c r="D1" s="6" t="s">
        <v>240</v>
      </c>
      <c r="F1" s="6"/>
      <c r="G1" s="6" t="s">
        <v>251</v>
      </c>
      <c r="H1" s="6" t="s">
        <v>241</v>
      </c>
      <c r="I1" s="6" t="s">
        <v>240</v>
      </c>
      <c r="L1" s="6" t="s">
        <v>250</v>
      </c>
      <c r="M1" s="12" t="s">
        <v>58</v>
      </c>
      <c r="N1" s="12"/>
      <c r="O1" s="12"/>
      <c r="P1" s="12" t="s">
        <v>264</v>
      </c>
      <c r="Q1" s="12"/>
      <c r="R1" s="12"/>
      <c r="T1" s="6" t="s">
        <v>274</v>
      </c>
    </row>
    <row r="2" spans="1:20" ht="15" x14ac:dyDescent="0.25">
      <c r="A2" t="str">
        <f>AllData!A2</f>
        <v>Student</v>
      </c>
      <c r="B2">
        <f>IF(AllData!BC2="strongly disagree",1,IF(AllData!BC2="partially disagree",2,IF(AllData!BC2="partially agree",3,4)))</f>
        <v>2</v>
      </c>
      <c r="C2">
        <f>IF(AllData!BB2="strongly disagree",1,IF(AllData!BB2="partially disagree",2,IF(AllData!BB2="partially agree",3,4)))</f>
        <v>3</v>
      </c>
      <c r="D2">
        <f>IF(AllData!BA2="strongly disagree",1,IF(AllData!BA2="partially disagree",2,IF(AllData!BA2="partially agree",3,4)))</f>
        <v>3</v>
      </c>
      <c r="F2" s="6" t="s">
        <v>81</v>
      </c>
      <c r="G2">
        <f>COUNTIF(B2:B44,1)</f>
        <v>10</v>
      </c>
      <c r="H2">
        <f>COUNTIF(C2:C44,1)</f>
        <v>2</v>
      </c>
      <c r="I2">
        <f>COUNTIF(D2:D44,1)</f>
        <v>1</v>
      </c>
      <c r="L2" s="6" t="s">
        <v>271</v>
      </c>
      <c r="M2" s="6" t="s">
        <v>251</v>
      </c>
      <c r="N2" s="6" t="s">
        <v>241</v>
      </c>
      <c r="O2" s="6" t="s">
        <v>240</v>
      </c>
      <c r="P2" s="6" t="s">
        <v>251</v>
      </c>
      <c r="Q2" s="6" t="s">
        <v>241</v>
      </c>
      <c r="R2" s="6" t="s">
        <v>240</v>
      </c>
      <c r="S2" s="6" t="s">
        <v>275</v>
      </c>
      <c r="T2">
        <f>COUNT(B2:B44)</f>
        <v>43</v>
      </c>
    </row>
    <row r="3" spans="1:20" ht="15" x14ac:dyDescent="0.25">
      <c r="A3" t="str">
        <f>AllData!A3</f>
        <v>Student</v>
      </c>
      <c r="B3">
        <f>IF(AllData!BC3="strongly disagree",1,IF(AllData!BC3="partially disagree",2,IF(AllData!BC3="partially agree",3,4)))</f>
        <v>1</v>
      </c>
      <c r="C3">
        <f>IF(AllData!BB3="strongly disagree",1,IF(AllData!BB3="partially disagree",2,IF(AllData!BB3="partially agree",3,4)))</f>
        <v>2</v>
      </c>
      <c r="D3">
        <f>IF(AllData!BA3="strongly disagree",1,IF(AllData!BA3="partially disagree",2,IF(AllData!BA3="partially agree",3,4)))</f>
        <v>2</v>
      </c>
      <c r="F3" s="6" t="s">
        <v>69</v>
      </c>
      <c r="G3">
        <f>COUNTIF(B2:B44,2)</f>
        <v>22</v>
      </c>
      <c r="H3">
        <f>COUNTIF(C2:C44,2)</f>
        <v>11</v>
      </c>
      <c r="I3">
        <f>COUNTIF(D2:D44,2)</f>
        <v>8</v>
      </c>
      <c r="L3" s="6" t="s">
        <v>81</v>
      </c>
      <c r="M3">
        <f>COUNTIFS(B2:B44,1,$A2:$A44,$M1)</f>
        <v>9</v>
      </c>
      <c r="N3">
        <f>COUNTIFS(C2:C44,1,$A2:$A44,$M1)</f>
        <v>2</v>
      </c>
      <c r="O3">
        <f>COUNTIFS(D2:D44,1,$A2:$A44,$M1)</f>
        <v>1</v>
      </c>
      <c r="P3">
        <f>COUNTIFS(B2:B44,1,$A2:$A44,$P1)</f>
        <v>1</v>
      </c>
      <c r="Q3">
        <f>COUNTIFS(C2:C44,1,$A2:$A44,$P1)</f>
        <v>0</v>
      </c>
      <c r="R3">
        <f>COUNTIFS(D2:D44,1,$A2:$A44,$P1)</f>
        <v>0</v>
      </c>
      <c r="S3" s="6" t="s">
        <v>58</v>
      </c>
      <c r="T3">
        <f>COUNTIF(A2:A216,S3)</f>
        <v>38</v>
      </c>
    </row>
    <row r="4" spans="1:20" ht="15" x14ac:dyDescent="0.25">
      <c r="A4" t="str">
        <f>AllData!A4</f>
        <v>Student</v>
      </c>
      <c r="B4">
        <f>IF(AllData!BC4="strongly disagree",1,IF(AllData!BC4="partially disagree",2,IF(AllData!BC4="partially agree",3,4)))</f>
        <v>2</v>
      </c>
      <c r="C4">
        <f>IF(AllData!BB4="strongly disagree",1,IF(AllData!BB4="partially disagree",2,IF(AllData!BB4="partially agree",3,4)))</f>
        <v>2</v>
      </c>
      <c r="D4">
        <f>IF(AllData!BA4="strongly disagree",1,IF(AllData!BA4="partially disagree",2,IF(AllData!BA4="partially agree",3,4)))</f>
        <v>2</v>
      </c>
      <c r="F4" s="6" t="s">
        <v>70</v>
      </c>
      <c r="G4">
        <f>COUNTIF(B2:B44,3)</f>
        <v>9</v>
      </c>
      <c r="H4">
        <f>COUNTIF(C2:C44,3)</f>
        <v>24</v>
      </c>
      <c r="I4">
        <f>COUNTIF(D2:D44,3)</f>
        <v>22</v>
      </c>
      <c r="L4" s="6" t="s">
        <v>69</v>
      </c>
      <c r="M4">
        <f>COUNTIFS(B2:B44,2,$A2:$A44,$M1)</f>
        <v>19</v>
      </c>
      <c r="N4">
        <f>COUNTIFS(C2:C44,2,$A2:$A44,$M1)</f>
        <v>10</v>
      </c>
      <c r="O4">
        <f>COUNTIFS(D2:D44,2,$A2:$A44,$M1)</f>
        <v>7</v>
      </c>
      <c r="P4">
        <f>COUNTIFS(B2:B44,2,$A2:$A44,$P1)</f>
        <v>3</v>
      </c>
      <c r="Q4">
        <f>COUNTIFS(C2:C44,2,$A2:$A44,$P1)</f>
        <v>0</v>
      </c>
      <c r="R4">
        <f>COUNTIFS(D2:D44,2,$A2:$A44,$P1)</f>
        <v>1</v>
      </c>
      <c r="S4" s="6" t="s">
        <v>264</v>
      </c>
      <c r="T4">
        <f>COUNTIF(A2:A216,S4)</f>
        <v>4</v>
      </c>
    </row>
    <row r="5" spans="1:20" ht="15" x14ac:dyDescent="0.25">
      <c r="A5" t="str">
        <f>AllData!A5</f>
        <v>Student</v>
      </c>
      <c r="B5">
        <f>IF(AllData!BC5="strongly disagree",1,IF(AllData!BC5="partially disagree",2,IF(AllData!BC5="partially agree",3,4)))</f>
        <v>2</v>
      </c>
      <c r="C5">
        <f>IF(AllData!BB5="strongly disagree",1,IF(AllData!BB5="partially disagree",2,IF(AllData!BB5="partially agree",3,4)))</f>
        <v>3</v>
      </c>
      <c r="D5">
        <f>IF(AllData!BA5="strongly disagree",1,IF(AllData!BA5="partially disagree",2,IF(AllData!BA5="partially agree",3,4)))</f>
        <v>3</v>
      </c>
      <c r="F5" s="6" t="s">
        <v>100</v>
      </c>
      <c r="G5">
        <f>COUNTIF(B2:B44,4)</f>
        <v>2</v>
      </c>
      <c r="H5">
        <f>COUNTIF(C2:C44,4)</f>
        <v>6</v>
      </c>
      <c r="I5">
        <f>COUNTIF(D2:D44,4)</f>
        <v>12</v>
      </c>
      <c r="L5" s="6" t="s">
        <v>70</v>
      </c>
      <c r="M5">
        <f>COUNTIFS(B2:B44,3,$A2:$A44,$M1)</f>
        <v>8</v>
      </c>
      <c r="N5">
        <f>COUNTIFS(C2:C44,3,$A2:$A44,$M1)</f>
        <v>20</v>
      </c>
      <c r="O5">
        <f>COUNTIFS(D2:D44,3,$A2:$A44,$M1)</f>
        <v>21</v>
      </c>
      <c r="P5">
        <f>COUNTIFS(B2:B44,3,$A2:$A44,$P1)</f>
        <v>0</v>
      </c>
      <c r="Q5">
        <f>COUNTIFS(C2:C44,3,$A2:$A44,$P1)</f>
        <v>4</v>
      </c>
      <c r="R5">
        <f>COUNTIFS(D2:D44,3,$A2:$A44,$P1)</f>
        <v>0</v>
      </c>
    </row>
    <row r="6" spans="1:20" ht="15" x14ac:dyDescent="0.25">
      <c r="A6" t="str">
        <f>AllData!A6</f>
        <v>Student</v>
      </c>
      <c r="B6">
        <f>IF(AllData!BC6="strongly disagree",1,IF(AllData!BC6="partially disagree",2,IF(AllData!BC6="partially agree",3,4)))</f>
        <v>3</v>
      </c>
      <c r="C6">
        <f>IF(AllData!BB6="strongly disagree",1,IF(AllData!BB6="partially disagree",2,IF(AllData!BB6="partially agree",3,4)))</f>
        <v>3</v>
      </c>
      <c r="D6">
        <f>IF(AllData!BA6="strongly disagree",1,IF(AllData!BA6="partially disagree",2,IF(AllData!BA6="partially agree",3,4)))</f>
        <v>4</v>
      </c>
      <c r="L6" s="6" t="s">
        <v>100</v>
      </c>
      <c r="M6">
        <f>COUNTIFS(B2:B44,4,$A2:$A44,$M1)</f>
        <v>2</v>
      </c>
      <c r="N6">
        <f>COUNTIFS(C2:C44,4,$A2:$A44,$M1)</f>
        <v>6</v>
      </c>
      <c r="O6">
        <f>COUNTIFS(D2:D44,4,$A2:$A44,$M1)</f>
        <v>9</v>
      </c>
      <c r="P6">
        <f>COUNTIFS(B2:B44,4,$A2:$A44,$P1)</f>
        <v>0</v>
      </c>
      <c r="Q6">
        <f>COUNTIFS(C2:C44,4,$A2:$A44,$P1)</f>
        <v>0</v>
      </c>
      <c r="R6">
        <f>COUNTIFS(D2:D44,4,$A2:$A44,$P1)</f>
        <v>3</v>
      </c>
    </row>
    <row r="7" spans="1:20" ht="15" x14ac:dyDescent="0.25">
      <c r="A7" t="str">
        <f>AllData!A7</f>
        <v>Student</v>
      </c>
      <c r="B7">
        <f>IF(AllData!BC7="strongly disagree",1,IF(AllData!BC7="partially disagree",2,IF(AllData!BC7="partially agree",3,4)))</f>
        <v>4</v>
      </c>
      <c r="C7">
        <f>IF(AllData!BB7="strongly disagree",1,IF(AllData!BB7="partially disagree",2,IF(AllData!BB7="partially agree",3,4)))</f>
        <v>3</v>
      </c>
      <c r="D7">
        <f>IF(AllData!BA7="strongly disagree",1,IF(AllData!BA7="partially disagree",2,IF(AllData!BA7="partially agree",3,4)))</f>
        <v>3</v>
      </c>
      <c r="L7" s="6"/>
    </row>
    <row r="8" spans="1:20" ht="15" x14ac:dyDescent="0.25">
      <c r="A8" t="str">
        <f>AllData!A8</f>
        <v>Student</v>
      </c>
      <c r="B8">
        <f>IF(AllData!BC8="strongly disagree",1,IF(AllData!BC8="partially disagree",2,IF(AllData!BC8="partially agree",3,4)))</f>
        <v>3</v>
      </c>
      <c r="C8">
        <f>IF(AllData!BB8="strongly disagree",1,IF(AllData!BB8="partially disagree",2,IF(AllData!BB8="partially agree",3,4)))</f>
        <v>3</v>
      </c>
      <c r="D8">
        <f>IF(AllData!BA8="strongly disagree",1,IF(AllData!BA8="partially disagree",2,IF(AllData!BA8="partially agree",3,4)))</f>
        <v>3</v>
      </c>
      <c r="F8" s="10" t="s">
        <v>282</v>
      </c>
      <c r="L8" s="6"/>
    </row>
    <row r="9" spans="1:20" ht="15" x14ac:dyDescent="0.25">
      <c r="A9" t="str">
        <f>AllData!A9</f>
        <v>Student</v>
      </c>
      <c r="B9">
        <f>IF(AllData!BC9="strongly disagree",1,IF(AllData!BC9="partially disagree",2,IF(AllData!BC9="partially agree",3,4)))</f>
        <v>2</v>
      </c>
      <c r="C9">
        <f>IF(AllData!BB9="strongly disagree",1,IF(AllData!BB9="partially disagree",2,IF(AllData!BB9="partially agree",3,4)))</f>
        <v>3</v>
      </c>
      <c r="D9">
        <f>IF(AllData!BA9="strongly disagree",1,IF(AllData!BA9="partially disagree",2,IF(AllData!BA9="partially agree",3,4)))</f>
        <v>3</v>
      </c>
      <c r="L9" s="6"/>
    </row>
    <row r="10" spans="1:20" ht="15" x14ac:dyDescent="0.25">
      <c r="A10" t="str">
        <f>AllData!A10</f>
        <v>Student</v>
      </c>
      <c r="B10">
        <f>IF(AllData!BC10="strongly disagree",1,IF(AllData!BC10="partially disagree",2,IF(AllData!BC10="partially agree",3,4)))</f>
        <v>3</v>
      </c>
      <c r="C10">
        <f>IF(AllData!BB10="strongly disagree",1,IF(AllData!BB10="partially disagree",2,IF(AllData!BB10="partially agree",3,4)))</f>
        <v>3</v>
      </c>
      <c r="D10">
        <f>IF(AllData!BA10="strongly disagree",1,IF(AllData!BA10="partially disagree",2,IF(AllData!BA10="partially agree",3,4)))</f>
        <v>3</v>
      </c>
      <c r="L10" s="6"/>
    </row>
    <row r="11" spans="1:20" x14ac:dyDescent="0.2">
      <c r="A11" t="str">
        <f>AllData!A11</f>
        <v>Student</v>
      </c>
      <c r="B11">
        <f>IF(AllData!BC11="strongly disagree",1,IF(AllData!BC11="partially disagree",2,IF(AllData!BC11="partially agree",3,4)))</f>
        <v>3</v>
      </c>
      <c r="C11">
        <f>IF(AllData!BB11="strongly disagree",1,IF(AllData!BB11="partially disagree",2,IF(AllData!BB11="partially agree",3,4)))</f>
        <v>3</v>
      </c>
      <c r="D11">
        <f>IF(AllData!BA11="strongly disagree",1,IF(AllData!BA11="partially disagree",2,IF(AllData!BA11="partially agree",3,4)))</f>
        <v>2</v>
      </c>
    </row>
    <row r="12" spans="1:20" x14ac:dyDescent="0.2">
      <c r="A12" t="str">
        <f>AllData!A12</f>
        <v>Student</v>
      </c>
      <c r="B12">
        <f>IF(AllData!BC12="strongly disagree",1,IF(AllData!BC12="partially disagree",2,IF(AllData!BC12="partially agree",3,4)))</f>
        <v>2</v>
      </c>
      <c r="C12">
        <f>IF(AllData!BB12="strongly disagree",1,IF(AllData!BB12="partially disagree",2,IF(AllData!BB12="partially agree",3,4)))</f>
        <v>4</v>
      </c>
      <c r="D12">
        <f>IF(AllData!BA12="strongly disagree",1,IF(AllData!BA12="partially disagree",2,IF(AllData!BA12="partially agree",3,4)))</f>
        <v>3</v>
      </c>
    </row>
    <row r="13" spans="1:20" x14ac:dyDescent="0.2">
      <c r="A13" t="str">
        <f>AllData!A13</f>
        <v>Student</v>
      </c>
      <c r="B13">
        <f>IF(AllData!BC13="strongly disagree",1,IF(AllData!BC13="partially disagree",2,IF(AllData!BC13="partially agree",3,4)))</f>
        <v>2</v>
      </c>
      <c r="C13">
        <f>IF(AllData!BB13="strongly disagree",1,IF(AllData!BB13="partially disagree",2,IF(AllData!BB13="partially agree",3,4)))</f>
        <v>3</v>
      </c>
      <c r="D13">
        <f>IF(AllData!BA13="strongly disagree",1,IF(AllData!BA13="partially disagree",2,IF(AllData!BA13="partially agree",3,4)))</f>
        <v>4</v>
      </c>
    </row>
    <row r="14" spans="1:20" x14ac:dyDescent="0.2">
      <c r="A14" t="str">
        <f>AllData!A14</f>
        <v>Student</v>
      </c>
      <c r="B14">
        <f>IF(AllData!BC14="strongly disagree",1,IF(AllData!BC14="partially disagree",2,IF(AllData!BC14="partially agree",3,4)))</f>
        <v>1</v>
      </c>
      <c r="C14">
        <f>IF(AllData!BB14="strongly disagree",1,IF(AllData!BB14="partially disagree",2,IF(AllData!BB14="partially agree",3,4)))</f>
        <v>3</v>
      </c>
      <c r="D14">
        <f>IF(AllData!BA14="strongly disagree",1,IF(AllData!BA14="partially disagree",2,IF(AllData!BA14="partially agree",3,4)))</f>
        <v>4</v>
      </c>
    </row>
    <row r="15" spans="1:20" x14ac:dyDescent="0.2">
      <c r="A15" t="str">
        <f>AllData!A15</f>
        <v>Student</v>
      </c>
      <c r="B15">
        <f>IF(AllData!BC15="strongly disagree",1,IF(AllData!BC15="partially disagree",2,IF(AllData!BC15="partially agree",3,4)))</f>
        <v>2</v>
      </c>
      <c r="C15">
        <f>IF(AllData!BB15="strongly disagree",1,IF(AllData!BB15="partially disagree",2,IF(AllData!BB15="partially agree",3,4)))</f>
        <v>4</v>
      </c>
      <c r="D15">
        <f>IF(AllData!BA15="strongly disagree",1,IF(AllData!BA15="partially disagree",2,IF(AllData!BA15="partially agree",3,4)))</f>
        <v>3</v>
      </c>
    </row>
    <row r="16" spans="1:20" x14ac:dyDescent="0.2">
      <c r="A16" t="str">
        <f>AllData!A16</f>
        <v>Student</v>
      </c>
      <c r="B16">
        <f>IF(AllData!BC16="strongly disagree",1,IF(AllData!BC16="partially disagree",2,IF(AllData!BC16="partially agree",3,4)))</f>
        <v>1</v>
      </c>
      <c r="C16">
        <f>IF(AllData!BB16="strongly disagree",1,IF(AllData!BB16="partially disagree",2,IF(AllData!BB16="partially agree",3,4)))</f>
        <v>1</v>
      </c>
      <c r="D16">
        <f>IF(AllData!BA16="strongly disagree",1,IF(AllData!BA16="partially disagree",2,IF(AllData!BA16="partially agree",3,4)))</f>
        <v>3</v>
      </c>
    </row>
    <row r="17" spans="1:18" x14ac:dyDescent="0.2">
      <c r="A17" t="str">
        <f>AllData!A17</f>
        <v>Student</v>
      </c>
      <c r="B17">
        <f>IF(AllData!BC17="strongly disagree",1,IF(AllData!BC17="partially disagree",2,IF(AllData!BC17="partially agree",3,4)))</f>
        <v>3</v>
      </c>
      <c r="C17">
        <f>IF(AllData!BB17="strongly disagree",1,IF(AllData!BB17="partially disagree",2,IF(AllData!BB17="partially agree",3,4)))</f>
        <v>2</v>
      </c>
      <c r="D17">
        <f>IF(AllData!BA17="strongly disagree",1,IF(AllData!BA17="partially disagree",2,IF(AllData!BA17="partially agree",3,4)))</f>
        <v>2</v>
      </c>
    </row>
    <row r="18" spans="1:18" x14ac:dyDescent="0.2">
      <c r="A18" t="str">
        <f>AllData!A18</f>
        <v>Student</v>
      </c>
      <c r="B18">
        <f>IF(AllData!BC18="strongly disagree",1,IF(AllData!BC18="partially disagree",2,IF(AllData!BC18="partially agree",3,4)))</f>
        <v>1</v>
      </c>
      <c r="C18">
        <f>IF(AllData!BB18="strongly disagree",1,IF(AllData!BB18="partially disagree",2,IF(AllData!BB18="partially agree",3,4)))</f>
        <v>2</v>
      </c>
      <c r="D18">
        <f>IF(AllData!BA18="strongly disagree",1,IF(AllData!BA18="partially disagree",2,IF(AllData!BA18="partially agree",3,4)))</f>
        <v>3</v>
      </c>
    </row>
    <row r="19" spans="1:18" x14ac:dyDescent="0.2">
      <c r="A19" t="str">
        <f>AllData!A19</f>
        <v>Student</v>
      </c>
      <c r="B19">
        <f>IF(AllData!BC19="strongly disagree",1,IF(AllData!BC19="partially disagree",2,IF(AllData!BC19="partially agree",3,4)))</f>
        <v>3</v>
      </c>
      <c r="C19">
        <f>IF(AllData!BB19="strongly disagree",1,IF(AllData!BB19="partially disagree",2,IF(AllData!BB19="partially agree",3,4)))</f>
        <v>4</v>
      </c>
      <c r="D19">
        <f>IF(AllData!BA19="strongly disagree",1,IF(AllData!BA19="partially disagree",2,IF(AllData!BA19="partially agree",3,4)))</f>
        <v>4</v>
      </c>
    </row>
    <row r="20" spans="1:18" x14ac:dyDescent="0.2">
      <c r="A20" t="str">
        <f>AllData!A20</f>
        <v>Student</v>
      </c>
      <c r="B20">
        <f>IF(AllData!BC20="strongly disagree",1,IF(AllData!BC20="partially disagree",2,IF(AllData!BC20="partially agree",3,4)))</f>
        <v>2</v>
      </c>
      <c r="C20">
        <f>IF(AllData!BB20="strongly disagree",1,IF(AllData!BB20="partially disagree",2,IF(AllData!BB20="partially agree",3,4)))</f>
        <v>1</v>
      </c>
      <c r="D20">
        <f>IF(AllData!BA20="strongly disagree",1,IF(AllData!BA20="partially disagree",2,IF(AllData!BA20="partially agree",3,4)))</f>
        <v>3</v>
      </c>
    </row>
    <row r="21" spans="1:18" x14ac:dyDescent="0.2">
      <c r="A21" t="str">
        <f>AllData!A21</f>
        <v>Student</v>
      </c>
      <c r="B21">
        <f>IF(AllData!BC21="strongly disagree",1,IF(AllData!BC21="partially disagree",2,IF(AllData!BC21="partially agree",3,4)))</f>
        <v>2</v>
      </c>
      <c r="C21">
        <f>IF(AllData!BB21="strongly disagree",1,IF(AllData!BB21="partially disagree",2,IF(AllData!BB21="partially agree",3,4)))</f>
        <v>4</v>
      </c>
      <c r="D21">
        <f>IF(AllData!BA21="strongly disagree",1,IF(AllData!BA21="partially disagree",2,IF(AllData!BA21="partially agree",3,4)))</f>
        <v>1</v>
      </c>
    </row>
    <row r="22" spans="1:18" x14ac:dyDescent="0.2">
      <c r="A22" t="str">
        <f>AllData!A22</f>
        <v>Student</v>
      </c>
      <c r="B22">
        <f>IF(AllData!BC22="strongly disagree",1,IF(AllData!BC22="partially disagree",2,IF(AllData!BC22="partially agree",3,4)))</f>
        <v>2</v>
      </c>
      <c r="C22">
        <f>IF(AllData!BB22="strongly disagree",1,IF(AllData!BB22="partially disagree",2,IF(AllData!BB22="partially agree",3,4)))</f>
        <v>2</v>
      </c>
      <c r="D22">
        <f>IF(AllData!BA22="strongly disagree",1,IF(AllData!BA22="partially disagree",2,IF(AllData!BA22="partially agree",3,4)))</f>
        <v>4</v>
      </c>
    </row>
    <row r="23" spans="1:18" x14ac:dyDescent="0.2">
      <c r="A23" t="str">
        <f>AllData!A23</f>
        <v>Student</v>
      </c>
      <c r="B23">
        <f>IF(AllData!BC23="strongly disagree",1,IF(AllData!BC23="partially disagree",2,IF(AllData!BC23="partially agree",3,4)))</f>
        <v>1</v>
      </c>
      <c r="C23">
        <f>IF(AllData!BB23="strongly disagree",1,IF(AllData!BB23="partially disagree",2,IF(AllData!BB23="partially agree",3,4)))</f>
        <v>3</v>
      </c>
      <c r="D23">
        <f>IF(AllData!BA23="strongly disagree",1,IF(AllData!BA23="partially disagree",2,IF(AllData!BA23="partially agree",3,4)))</f>
        <v>3</v>
      </c>
    </row>
    <row r="24" spans="1:18" x14ac:dyDescent="0.2">
      <c r="A24" t="str">
        <f>AllData!A24</f>
        <v>Student</v>
      </c>
      <c r="B24">
        <f>IF(AllData!BC24="strongly disagree",1,IF(AllData!BC24="partially disagree",2,IF(AllData!BC24="partially agree",3,4)))</f>
        <v>1</v>
      </c>
      <c r="C24">
        <f>IF(AllData!BB24="strongly disagree",1,IF(AllData!BB24="partially disagree",2,IF(AllData!BB24="partially agree",3,4)))</f>
        <v>3</v>
      </c>
      <c r="D24">
        <f>IF(AllData!BA24="strongly disagree",1,IF(AllData!BA24="partially disagree",2,IF(AllData!BA24="partially agree",3,4)))</f>
        <v>2</v>
      </c>
    </row>
    <row r="25" spans="1:18" x14ac:dyDescent="0.2">
      <c r="A25" t="str">
        <f>AllData!A25</f>
        <v>Student</v>
      </c>
      <c r="B25">
        <f>IF(AllData!BC25="strongly disagree",1,IF(AllData!BC25="partially disagree",2,IF(AllData!BC25="partially agree",3,4)))</f>
        <v>1</v>
      </c>
      <c r="C25">
        <f>IF(AllData!BB25="strongly disagree",1,IF(AllData!BB25="partially disagree",2,IF(AllData!BB25="partially agree",3,4)))</f>
        <v>3</v>
      </c>
      <c r="D25">
        <f>IF(AllData!BA25="strongly disagree",1,IF(AllData!BA25="partially disagree",2,IF(AllData!BA25="partially agree",3,4)))</f>
        <v>3</v>
      </c>
    </row>
    <row r="26" spans="1:18" x14ac:dyDescent="0.2">
      <c r="A26" t="str">
        <f>AllData!A26</f>
        <v>Student</v>
      </c>
      <c r="B26">
        <f>IF(AllData!BC26="strongly disagree",1,IF(AllData!BC26="partially disagree",2,IF(AllData!BC26="partially agree",3,4)))</f>
        <v>3</v>
      </c>
      <c r="C26">
        <f>IF(AllData!BB26="strongly disagree",1,IF(AllData!BB26="partially disagree",2,IF(AllData!BB26="partially agree",3,4)))</f>
        <v>3</v>
      </c>
      <c r="D26">
        <f>IF(AllData!BA26="strongly disagree",1,IF(AllData!BA26="partially disagree",2,IF(AllData!BA26="partially agree",3,4)))</f>
        <v>3</v>
      </c>
    </row>
    <row r="27" spans="1:18" x14ac:dyDescent="0.2">
      <c r="A27" t="str">
        <f>AllData!A27</f>
        <v>Student</v>
      </c>
      <c r="B27">
        <f>IF(AllData!BC27="strongly disagree",1,IF(AllData!BC27="partially disagree",2,IF(AllData!BC27="partially agree",3,4)))</f>
        <v>2</v>
      </c>
      <c r="C27">
        <f>IF(AllData!BB27="strongly disagree",1,IF(AllData!BB27="partially disagree",2,IF(AllData!BB27="partially agree",3,4)))</f>
        <v>3</v>
      </c>
      <c r="D27">
        <f>IF(AllData!BA27="strongly disagree",1,IF(AllData!BA27="partially disagree",2,IF(AllData!BA27="partially agree",3,4)))</f>
        <v>3</v>
      </c>
    </row>
    <row r="28" spans="1:18" x14ac:dyDescent="0.2">
      <c r="A28" t="str">
        <f>AllData!A28</f>
        <v>Student</v>
      </c>
      <c r="B28">
        <f>IF(AllData!BC28="strongly disagree",1,IF(AllData!BC28="partially disagree",2,IF(AllData!BC28="partially agree",3,4)))</f>
        <v>2</v>
      </c>
      <c r="C28">
        <f>IF(AllData!BB28="strongly disagree",1,IF(AllData!BB28="partially disagree",2,IF(AllData!BB28="partially agree",3,4)))</f>
        <v>2</v>
      </c>
      <c r="D28">
        <f>IF(AllData!BA28="strongly disagree",1,IF(AllData!BA28="partially disagree",2,IF(AllData!BA28="partially agree",3,4)))</f>
        <v>4</v>
      </c>
    </row>
    <row r="29" spans="1:18" x14ac:dyDescent="0.2">
      <c r="A29" t="str">
        <f>AllData!A29</f>
        <v>Student</v>
      </c>
      <c r="B29">
        <f>IF(AllData!BC29="strongly disagree",1,IF(AllData!BC29="partially disagree",2,IF(AllData!BC29="partially agree",3,4)))</f>
        <v>2</v>
      </c>
      <c r="C29">
        <f>IF(AllData!BB29="strongly disagree",1,IF(AllData!BB29="partially disagree",2,IF(AllData!BB29="partially agree",3,4)))</f>
        <v>2</v>
      </c>
      <c r="D29">
        <f>IF(AllData!BA29="strongly disagree",1,IF(AllData!BA29="partially disagree",2,IF(AllData!BA29="partially agree",3,4)))</f>
        <v>4</v>
      </c>
    </row>
    <row r="30" spans="1:18" ht="15" x14ac:dyDescent="0.25">
      <c r="A30" t="str">
        <f>AllData!A30</f>
        <v>Student</v>
      </c>
      <c r="B30">
        <f>IF(AllData!BC30="strongly disagree",1,IF(AllData!BC30="partially disagree",2,IF(AllData!BC30="partially agree",3,4)))</f>
        <v>1</v>
      </c>
      <c r="C30">
        <f>IF(AllData!BB30="strongly disagree",1,IF(AllData!BB30="partially disagree",2,IF(AllData!BB30="partially agree",3,4)))</f>
        <v>3</v>
      </c>
      <c r="D30">
        <f>IF(AllData!BA30="strongly disagree",1,IF(AllData!BA30="partially disagree",2,IF(AllData!BA30="partially agree",3,4)))</f>
        <v>2</v>
      </c>
      <c r="J30" s="12"/>
      <c r="K30" s="12"/>
      <c r="L30" s="12"/>
      <c r="M30" s="12"/>
      <c r="N30" s="12"/>
      <c r="O30" s="12"/>
      <c r="P30" s="12"/>
      <c r="Q30" s="12"/>
      <c r="R30" s="12"/>
    </row>
    <row r="31" spans="1:18" ht="15" x14ac:dyDescent="0.25">
      <c r="A31" t="str">
        <f>AllData!A31</f>
        <v>Student</v>
      </c>
      <c r="B31">
        <f>IF(AllData!BC31="strongly disagree",1,IF(AllData!BC31="partially disagree",2,IF(AllData!BC31="partially agree",3,4)))</f>
        <v>4</v>
      </c>
      <c r="C31">
        <f>IF(AllData!BB31="strongly disagree",1,IF(AllData!BB31="partially disagree",2,IF(AllData!BB31="partially agree",3,4)))</f>
        <v>3</v>
      </c>
      <c r="D31">
        <f>IF(AllData!BA31="strongly disagree",1,IF(AllData!BA31="partially disagree",2,IF(AllData!BA31="partially agree",3,4)))</f>
        <v>2</v>
      </c>
      <c r="J31" s="12" t="s">
        <v>58</v>
      </c>
      <c r="K31" s="12"/>
      <c r="L31" s="12"/>
      <c r="M31" s="12" t="s">
        <v>264</v>
      </c>
      <c r="N31" s="12"/>
      <c r="O31" s="12"/>
      <c r="P31" s="12" t="s">
        <v>279</v>
      </c>
      <c r="Q31" s="12"/>
      <c r="R31" s="12"/>
    </row>
    <row r="32" spans="1:18" ht="15" x14ac:dyDescent="0.25">
      <c r="A32" t="str">
        <f>AllData!A32</f>
        <v>Student</v>
      </c>
      <c r="B32">
        <f>IF(AllData!BC32="strongly disagree",1,IF(AllData!BC32="partially disagree",2,IF(AllData!BC32="partially agree",3,4)))</f>
        <v>2</v>
      </c>
      <c r="C32">
        <f>IF(AllData!BB32="strongly disagree",1,IF(AllData!BB32="partially disagree",2,IF(AllData!BB32="partially agree",3,4)))</f>
        <v>3</v>
      </c>
      <c r="D32">
        <f>IF(AllData!BA32="strongly disagree",1,IF(AllData!BA32="partially disagree",2,IF(AllData!BA32="partially agree",3,4)))</f>
        <v>3</v>
      </c>
      <c r="G32" s="6" t="s">
        <v>276</v>
      </c>
      <c r="H32" s="6" t="s">
        <v>277</v>
      </c>
      <c r="I32" s="6" t="s">
        <v>278</v>
      </c>
      <c r="J32" s="6" t="s">
        <v>276</v>
      </c>
      <c r="K32" s="6" t="s">
        <v>277</v>
      </c>
      <c r="L32" s="6" t="s">
        <v>278</v>
      </c>
      <c r="M32" s="6" t="s">
        <v>276</v>
      </c>
      <c r="N32" s="6" t="s">
        <v>277</v>
      </c>
      <c r="O32" s="6" t="s">
        <v>278</v>
      </c>
      <c r="P32" s="6" t="s">
        <v>251</v>
      </c>
      <c r="Q32" s="6" t="s">
        <v>241</v>
      </c>
      <c r="R32" s="6" t="s">
        <v>240</v>
      </c>
    </row>
    <row r="33" spans="1:18" ht="15" x14ac:dyDescent="0.25">
      <c r="A33" t="str">
        <f>AllData!A33</f>
        <v>Student</v>
      </c>
      <c r="B33">
        <f>IF(AllData!BC33="strongly disagree",1,IF(AllData!BC33="partially disagree",2,IF(AllData!BC33="partially agree",3,4)))</f>
        <v>2</v>
      </c>
      <c r="C33">
        <f>IF(AllData!BB33="strongly disagree",1,IF(AllData!BB33="partially disagree",2,IF(AllData!BB33="partially agree",3,4)))</f>
        <v>3</v>
      </c>
      <c r="D33">
        <f>IF(AllData!BA33="strongly disagree",1,IF(AllData!BA33="partially disagree",2,IF(AllData!BA33="partially agree",3,4)))</f>
        <v>3</v>
      </c>
      <c r="F33" s="13" t="s">
        <v>265</v>
      </c>
      <c r="G33">
        <f>($T$2*$T$2)-($T$2*$T$2*G36)</f>
        <v>480</v>
      </c>
      <c r="H33">
        <f>($T$2*$T$2)-($T$2*$T$2*H36)</f>
        <v>758</v>
      </c>
      <c r="I33">
        <f>($T$2*$T$2)-($T$2*$T$2*I36)</f>
        <v>758</v>
      </c>
      <c r="J33">
        <f>($T$3*$T$3)-($T$3*$T$3*J36)</f>
        <v>388</v>
      </c>
      <c r="K33">
        <f t="shared" ref="K33:L33" si="0">($T$3*$T$3)-($T$3*$T$3*K36)</f>
        <v>305</v>
      </c>
      <c r="L33">
        <f t="shared" si="0"/>
        <v>617</v>
      </c>
      <c r="M33">
        <f>($T$4*$T$4)-($T$4*$T$4*M36)</f>
        <v>0</v>
      </c>
      <c r="N33">
        <f>($T$4*$T$4)-($T$4*$T$4*N36)</f>
        <v>1.5</v>
      </c>
      <c r="O33">
        <f>($T$4*$T$4)-($T$4*$T$4*O36)</f>
        <v>4</v>
      </c>
      <c r="P33">
        <f>($T$3*$T$4)-($T$3*$T$4*P36)</f>
        <v>60</v>
      </c>
      <c r="Q33">
        <f>($T$3*$T$4)-($T$3*$T$4*Q36)</f>
        <v>64</v>
      </c>
      <c r="R33">
        <f>($T$3*$T$4)-($T$3*$T$4*R36)</f>
        <v>47</v>
      </c>
    </row>
    <row r="34" spans="1:18" ht="17.25" x14ac:dyDescent="0.25">
      <c r="A34" t="str">
        <f>AllData!A34</f>
        <v>Student</v>
      </c>
      <c r="B34">
        <f>IF(AllData!BC34="strongly disagree",1,IF(AllData!BC34="partially disagree",2,IF(AllData!BC34="partially agree",3,4)))</f>
        <v>1</v>
      </c>
      <c r="C34">
        <f>IF(AllData!BB34="strongly disagree",1,IF(AllData!BB34="partially disagree",2,IF(AllData!BB34="partially agree",3,4)))</f>
        <v>4</v>
      </c>
      <c r="D34">
        <f>IF(AllData!BA34="strongly disagree",1,IF(AllData!BA34="partially disagree",2,IF(AllData!BA34="partially agree",3,4)))</f>
        <v>4</v>
      </c>
      <c r="F34" s="13" t="s">
        <v>266</v>
      </c>
      <c r="G34" cm="1">
        <f t="array" ref="G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74028</v>
      </c>
      <c r="H34" cm="1">
        <f t="array" ref="H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60780</v>
      </c>
      <c r="I34" cm="1">
        <f t="array" ref="I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109968</v>
      </c>
      <c r="J34" cm="1">
        <f t="array" ref="J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48108</v>
      </c>
      <c r="K34" cm="1">
        <f t="array" ref="K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44220</v>
      </c>
      <c r="L34" cm="1">
        <f t="array" ref="L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77160</v>
      </c>
      <c r="M34" cm="1">
        <f t="array" ref="M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84</v>
      </c>
      <c r="N34" cm="1">
        <f t="array" ref="N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84</v>
      </c>
      <c r="O34" cm="1">
        <f t="array" ref="O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84</v>
      </c>
      <c r="P34" cm="1">
        <f t="array" ref="P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12126</v>
      </c>
      <c r="Q34" cm="1">
        <f t="array" ref="Q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15006</v>
      </c>
      <c r="R34" cm="1">
        <f t="array" ref="R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11460</v>
      </c>
    </row>
    <row r="35" spans="1:18" ht="15" x14ac:dyDescent="0.25">
      <c r="A35" t="str">
        <f>AllData!A35</f>
        <v>Student</v>
      </c>
      <c r="B35">
        <f>IF(AllData!BC35="strongly disagree",1,IF(AllData!BC35="partially disagree",2,IF(AllData!BC35="partially agree",3,4)))</f>
        <v>2</v>
      </c>
      <c r="C35">
        <f>IF(AllData!BB35="strongly disagree",1,IF(AllData!BB35="partially disagree",2,IF(AllData!BB35="partially agree",3,4)))</f>
        <v>2</v>
      </c>
      <c r="D35">
        <f>IF(AllData!BA35="strongly disagree",1,IF(AllData!BA35="partially disagree",2,IF(AllData!BA35="partially agree",3,4)))</f>
        <v>3</v>
      </c>
      <c r="F35" s="13" t="s">
        <v>267</v>
      </c>
      <c r="G35">
        <f>SQRT((($T$2*$T$2)/12)*($T$2+$T$2+1-(G34/(($T$2+$T$2)*($T$2+$T$2-1)))))</f>
        <v>108.83407500573036</v>
      </c>
      <c r="H35">
        <f>SQRT((($T$2*$T$2)/12)*($T$2+$T$2+1-(H34/(($T$2+$T$2)*($T$2+$T$2-1)))))</f>
        <v>110.10950431809449</v>
      </c>
      <c r="I35">
        <f>SQRT((($T$2*$T$2)/12)*($T$2+$T$2+1-(I34/(($T$2+$T$2)*($T$2+$T$2-1)))))</f>
        <v>105.29623477989861</v>
      </c>
      <c r="J35">
        <f>SQRT((($T$3*$T$3)/12)*($T$3+$T$3+1-(J34/(($T$3+$T$3)*($T$3+$T$3-1)))))</f>
        <v>90.829804212787636</v>
      </c>
      <c r="K35">
        <f t="shared" ref="K35:L35" si="1">SQRT((($T$3*$T$3)/12)*($T$3+$T$3+1-(K34/(($T$3+$T$3)*($T$3+$T$3-1)))))</f>
        <v>91.280520010204441</v>
      </c>
      <c r="L35">
        <f t="shared" si="1"/>
        <v>87.388405027974585</v>
      </c>
      <c r="M35">
        <f>SQRT((($T$4*$T$4)/12)*($T$4+$T$4+1-(M34/(($T$4+$T$4)*($T$4+$T$4-1)))))</f>
        <v>3.1622776601683795</v>
      </c>
      <c r="N35">
        <f>SQRT((($T$4*$T$4)/12)*($T$4+$T$4+1-(N34/(($T$4+$T$4)*($T$4+$T$4-1)))))</f>
        <v>3.1622776601683795</v>
      </c>
      <c r="O35">
        <f>SQRT((($T$4*$T$4)/12)*($T$4+$T$4+1-(O34/(($T$4+$T$4)*($T$4+$T$4-1)))))</f>
        <v>3.1622776601683795</v>
      </c>
      <c r="P35">
        <f>SQRT((($T$4*$T$3)/12)*($T$4+$T$3+1-(P34/(($T$3+$T$4)*($T$3+$T$4-1)))))</f>
        <v>21.341752113527633</v>
      </c>
      <c r="Q35">
        <f>SQRT((($T$4*$T$3)/12)*($T$4+$T$3+1-(Q34/(($T$3+$T$4)*($T$3+$T$4-1)))))</f>
        <v>20.839522890069109</v>
      </c>
      <c r="R35">
        <f>SQRT((($T$4*$T$3)/12)*($T$4+$T$3+1-(R34/(($T$3+$T$4)*($T$3+$T$4-1)))))</f>
        <v>21.456219097946732</v>
      </c>
    </row>
    <row r="36" spans="1:18" ht="15" x14ac:dyDescent="0.25">
      <c r="A36" t="str">
        <f>AllData!A36</f>
        <v>Student</v>
      </c>
      <c r="B36">
        <f>IF(AllData!BC36="strongly disagree",1,IF(AllData!BC36="partially disagree",2,IF(AllData!BC36="partially agree",3,4)))</f>
        <v>2</v>
      </c>
      <c r="C36">
        <f>IF(AllData!BB36="strongly disagree",1,IF(AllData!BB36="partially disagree",2,IF(AllData!BB36="partially agree",3,4)))</f>
        <v>3</v>
      </c>
      <c r="D36">
        <f>IF(AllData!BA36="strongly disagree",1,IF(AllData!BA36="partially disagree",2,IF(AllData!BA36="partially agree",3,4)))</f>
        <v>3</v>
      </c>
      <c r="F36" s="13" t="s">
        <v>268</v>
      </c>
      <c r="G36" cm="1">
        <f t="array" ref="G36">MAX((SUM(COUNTIF(B2:B44,"&gt;"&amp;C2:C44))+SUM(COUNTIF(B2:B44,"="&amp;C2:C44))/2)/(COUNT(B2:B44)*COUNT(C2:C44)),(SUM(COUNTIF(C2:C44,"&gt;"&amp;B2:B44))+SUM(COUNTIF(B2:B44,"="&amp;C2:C44))/2)/(COUNT(B2:B44)*COUNT(C2:C44)))</f>
        <v>0.74040021633315301</v>
      </c>
      <c r="H36" cm="1">
        <f t="array" ref="H36">MAX((SUM(COUNTIF(C2:C44,"&gt;"&amp;D2:D44))+SUM(COUNTIF(C2:C44,"="&amp;D2:D44))/2)/(COUNT(C2:C44)*COUNT(D2:D44)),(SUM(COUNTIF(D2:D44,"&gt;"&amp;C2:C44))+SUM(COUNTIF(C2:C44,"="&amp;D2:D44))/2)/(COUNT(C2:C44)*COUNT(D2:D44)))</f>
        <v>0.59004867495943758</v>
      </c>
      <c r="I36" cm="1">
        <f t="array" ref="I36">MAX((SUM(COUNTIF(C2:C44,"&gt;"&amp;D2:D44))+SUM(COUNTIF(C2:C44,"="&amp;D2:D44))/2)/(COUNT(C2:C44)*COUNT(D2:D44)),(SUM(COUNTIF(D2:D44,"&gt;"&amp;C2:C44))+SUM(COUNTIF(C2:C44,"="&amp;D2:D44))/2)/(COUNT(C2:C44)*COUNT(D2:D44)))</f>
        <v>0.59004867495943758</v>
      </c>
      <c r="J36" cm="1">
        <f t="array" ref="J36">MAX((SUM(COUNTIF(B2:B39,"&gt;"&amp;C2:C39))+SUM(COUNTIF(B2:B39,"="&amp;C2:C39))/2)/(COUNT(B2:B39)*COUNT(C2:C39)),(SUM(COUNTIF(C2:C39,"&gt;"&amp;B2:B39))+SUM(COUNTIF(B2:B39,"="&amp;C2:C39))/2)/(COUNT(B2:B39)*COUNT(C2:C39)))</f>
        <v>0.73130193905817176</v>
      </c>
      <c r="K36" cm="1">
        <f t="array" ref="K36">MAX((SUM(COUNTIF(B2:B39,"&gt;"&amp;D2:D39))+SUM(COUNTIF(B2:B39,"="&amp;D2:D39))/2)/(COUNT(B2:B39)*COUNT(D2:D39)),(SUM(COUNTIF(D2:D39,"&gt;"&amp;B2:B39))+SUM(COUNTIF(B2:B39,"="&amp;D2:D39))/2)/(COUNT(B2:B39)*COUNT(D2:D39)))</f>
        <v>0.78878116343490301</v>
      </c>
      <c r="L36" cm="1">
        <f t="array" ref="L36">MAX((SUM(COUNTIF(C2:C39,"&gt;"&amp;D2:D39))+SUM(COUNTIF(C2:C39,"="&amp;D2:D39))/2)/(COUNT(C2:C39)*COUNT(D2:D39)),(SUM(COUNTIF(D2:D39,"&gt;"&amp;C2:C39))+SUM(COUNTIF(C2:C39,"="&amp;D2:D39))/2)/(COUNT(C2:C39)*COUNT(D2:D39)))</f>
        <v>0.57271468144044324</v>
      </c>
      <c r="M36" cm="1">
        <f t="array" ref="M36">MAX((SUM(COUNTIF(B40:B43,"&gt;"&amp;C40:C43))+SUM(COUNTIF(B40:B43,"="&amp;C40:C43))/2)/(COUNT(B40:B43)*COUNT(C40:C43)),(SUM(COUNTIF(C40:C43,"&gt;"&amp;B40:B43))+SUM(COUNTIF(B40:B43,"="&amp;C40:C43))/2)/(COUNT(B40:B43)*COUNT(C40:C43)))</f>
        <v>1</v>
      </c>
      <c r="N36" cm="1">
        <f t="array" ref="N36">MAX((SUM(COUNTIF(B40:B43,"&gt;"&amp;D40:D43))+SUM(COUNTIF(B40:B43,"="&amp;D40:D43))/2)/(COUNT(B40:B43)*COUNT(D40:D43)),(SUM(COUNTIF(D40:D43,"&gt;"&amp;B40:B43))+SUM(COUNTIF(B40:B43,"="&amp;D40:D43))/2)/(COUNT(B40:B43)*COUNT(D40:D43)))</f>
        <v>0.90625</v>
      </c>
      <c r="O36" cm="1">
        <f t="array" ref="O36">MAX((SUM(COUNTIF(C40:C43,"&gt;"&amp;D40:D43))+SUM(COUNTIF(C40:C43,"="&amp;D40:D43))/2)/(COUNT(C40:C43)*COUNT(D40:D43)),(SUM(COUNTIF(D40:D43,"&gt;"&amp;C40:C43))+SUM(COUNTIF(C40:C43,"="&amp;D40:D43))/2)/(COUNT(C40:C43)*COUNT(D40:D43)))</f>
        <v>0.75</v>
      </c>
      <c r="P36" cm="1">
        <f t="array" ref="P36">MAX((SUM(COUNTIF(B40:B43,"&gt;"&amp;B2:B39))+SUM(COUNTIF(B40:B43,"="&amp;B2:B39))/2)/(COUNT(B40:B43)*COUNT(B2:B39)),(SUM(COUNTIF(B2:B39,"&gt;"&amp;B40:B43))+SUM(COUNTIF(B40:B43,"="&amp;B2:B39))/2)/(COUNT(B40:B43)*COUNT(B2:B39)))</f>
        <v>0.60526315789473684</v>
      </c>
      <c r="Q36" cm="1">
        <f t="array" ref="Q36">MAX((SUM(COUNTIF(C40:C43,"&gt;"&amp;C2:C39))+SUM(COUNTIF(C40:C43,"="&amp;C2:C39))/2)/(COUNT(C40:C43)*COUNT(C2:C39)),(SUM(COUNTIF(C2:C39,"&gt;"&amp;C40:C43))+SUM(COUNTIF(C40:C43,"="&amp;C2:C39))/2)/(COUNT(C40:C43)*COUNT(C2:C39)))</f>
        <v>0.57894736842105265</v>
      </c>
      <c r="R36" cm="1">
        <f t="array" ref="R36">MAX((SUM(COUNTIF(D40:D43,"&gt;"&amp;D2:D39))+SUM(COUNTIF(D40:D43,"="&amp;D2:D39))/2)/(COUNT(D40:D43)*COUNT(D2:D39)),(SUM(COUNTIF(D2:D39,"&gt;"&amp;D40:D43))+SUM(COUNTIF(D40:D43,"="&amp;D2:D39))/2)/(COUNT(D40:D43)*COUNT(D2:D39)))</f>
        <v>0.69078947368421051</v>
      </c>
    </row>
    <row r="37" spans="1:18" ht="15" x14ac:dyDescent="0.25">
      <c r="A37" t="str">
        <f>AllData!A37</f>
        <v>Student</v>
      </c>
      <c r="B37">
        <f>IF(AllData!BC37="strongly disagree",1,IF(AllData!BC37="partially disagree",2,IF(AllData!BC37="partially agree",3,4)))</f>
        <v>2</v>
      </c>
      <c r="C37">
        <f>IF(AllData!BB37="strongly disagree",1,IF(AllData!BB37="partially disagree",2,IF(AllData!BB37="partially agree",3,4)))</f>
        <v>2</v>
      </c>
      <c r="D37">
        <f>IF(AllData!BA37="strongly disagree",1,IF(AllData!BA37="partially disagree",2,IF(AllData!BA37="partially agree",3,4)))</f>
        <v>3</v>
      </c>
      <c r="F37" s="13" t="s">
        <v>269</v>
      </c>
      <c r="G37">
        <f>2*_xlfn.NORM.S.DIST((G33-($T$2*$T$2/2))/G35,TRUE)</f>
        <v>4.4229151578001893E-5</v>
      </c>
      <c r="H37">
        <f>2*_xlfn.NORM.S.DIST((H33-($T$2*$T$2/2))/H35,TRUE)</f>
        <v>0.13050052813059987</v>
      </c>
      <c r="I37">
        <f>2*_xlfn.NORM.S.DIST((I33-($T$2*$T$2/2))/I35,TRUE)</f>
        <v>0.11382017344983152</v>
      </c>
      <c r="J37">
        <f>2*_xlfn.NORM.S.DIST((J33-($T$3*$T$3/2))/J35,TRUE)</f>
        <v>2.3580160130734254E-4</v>
      </c>
      <c r="K37">
        <f t="shared" ref="K37:L37" si="2">2*_xlfn.NORM.S.DIST((K33-($T$3*$T$3/2))/K35,TRUE)</f>
        <v>4.9161370690461327E-6</v>
      </c>
      <c r="L37">
        <f t="shared" si="2"/>
        <v>0.22954474622910689</v>
      </c>
      <c r="M37">
        <f>2*_xlfn.NORM.S.DIST((M33-($T$4*$T$4/2))/M35,TRUE)</f>
        <v>1.1412036386001648E-2</v>
      </c>
      <c r="N37">
        <f t="shared" ref="N37:O37" si="3">2*_xlfn.NORM.S.DIST((N33-($T$4*$T$4/2))/N35,TRUE)</f>
        <v>3.9832619244741435E-2</v>
      </c>
      <c r="O37">
        <f>2*_xlfn.NORM.S.DIST((O33-($T$4*$T$4/2))/O35,TRUE)</f>
        <v>0.20590321073206827</v>
      </c>
      <c r="P37">
        <f>2*_xlfn.NORM.S.DIST((P33-($T$3*$T$4/2))/P35,TRUE)</f>
        <v>0.45343291114639511</v>
      </c>
      <c r="Q37">
        <f>2*_xlfn.NORM.S.DIST((Q33-($T$3*$T$4/2))/Q35,TRUE)</f>
        <v>0.56473082249608497</v>
      </c>
      <c r="R37">
        <f>2*_xlfn.NORM.S.DIST((R33-($T$3*$T$4/2))/R35,TRUE)</f>
        <v>0.17650667773499884</v>
      </c>
    </row>
    <row r="38" spans="1:18" x14ac:dyDescent="0.2">
      <c r="A38" t="str">
        <f>AllData!A38</f>
        <v>Student</v>
      </c>
      <c r="B38">
        <f>IF(AllData!BC38="strongly disagree",1,IF(AllData!BC38="partially disagree",2,IF(AllData!BC38="partially agree",3,4)))</f>
        <v>2</v>
      </c>
      <c r="C38">
        <f>IF(AllData!BB38="strongly disagree",1,IF(AllData!BB38="partially disagree",2,IF(AllData!BB38="partially agree",3,4)))</f>
        <v>4</v>
      </c>
      <c r="D38">
        <f>IF(AllData!BA38="strongly disagree",1,IF(AllData!BA38="partially disagree",2,IF(AllData!BA38="partially agree",3,4)))</f>
        <v>4</v>
      </c>
    </row>
    <row r="39" spans="1:18" x14ac:dyDescent="0.2">
      <c r="A39" t="str">
        <f>AllData!A39</f>
        <v>Student</v>
      </c>
      <c r="B39">
        <f>IF(AllData!BC39="strongly disagree",1,IF(AllData!BC39="partially disagree",2,IF(AllData!BC39="partially agree",3,4)))</f>
        <v>3</v>
      </c>
      <c r="C39">
        <f>IF(AllData!BB39="strongly disagree",1,IF(AllData!BB39="partially disagree",2,IF(AllData!BB39="partially agree",3,4)))</f>
        <v>2</v>
      </c>
      <c r="D39">
        <f>IF(AllData!BA39="strongly disagree",1,IF(AllData!BA39="partially disagree",2,IF(AllData!BA39="partially agree",3,4)))</f>
        <v>3</v>
      </c>
    </row>
    <row r="40" spans="1:18" x14ac:dyDescent="0.2">
      <c r="A40" t="str">
        <f>SUBSTITUTE(AllData!A40, "Industry ", "")</f>
        <v>Professional</v>
      </c>
      <c r="B40">
        <f>IF(AllData!BC40="strongly disagree",1,IF(AllData!BC40="partially disagree",2,IF(AllData!BC40="partially agree",3,4)))</f>
        <v>1</v>
      </c>
      <c r="C40">
        <f>IF(AllData!BB40="strongly disagree",1,IF(AllData!BB40="partially disagree",2,IF(AllData!BB40="partially agree",3,4)))</f>
        <v>3</v>
      </c>
      <c r="D40">
        <f>IF(AllData!BA40="strongly disagree",1,IF(AllData!BA40="partially disagree",2,IF(AllData!BA40="partially agree",3,4)))</f>
        <v>4</v>
      </c>
    </row>
    <row r="41" spans="1:18" x14ac:dyDescent="0.2">
      <c r="A41" t="str">
        <f>SUBSTITUTE(AllData!A41, "Industry ", "")</f>
        <v>Professional</v>
      </c>
      <c r="B41">
        <f>IF(AllData!BC41="strongly disagree",1,IF(AllData!BC41="partially disagree",2,IF(AllData!BC41="partially agree",3,4)))</f>
        <v>2</v>
      </c>
      <c r="C41">
        <f>IF(AllData!BB41="strongly disagree",1,IF(AllData!BB41="partially disagree",2,IF(AllData!BB41="partially agree",3,4)))</f>
        <v>3</v>
      </c>
      <c r="D41">
        <f>IF(AllData!BA41="strongly disagree",1,IF(AllData!BA41="partially disagree",2,IF(AllData!BA41="partially agree",3,4)))</f>
        <v>4</v>
      </c>
    </row>
    <row r="42" spans="1:18" x14ac:dyDescent="0.2">
      <c r="A42" t="str">
        <f>SUBSTITUTE(AllData!A42, "Industry ", "")</f>
        <v>Professional</v>
      </c>
      <c r="B42">
        <f>IF(AllData!BC42="strongly disagree",1,IF(AllData!BC42="partially disagree",2,IF(AllData!BC42="partially agree",3,4)))</f>
        <v>2</v>
      </c>
      <c r="C42">
        <f>IF(AllData!BB42="strongly disagree",1,IF(AllData!BB42="partially disagree",2,IF(AllData!BB42="partially agree",3,4)))</f>
        <v>3</v>
      </c>
      <c r="D42">
        <f>IF(AllData!BA42="strongly disagree",1,IF(AllData!BA42="partially disagree",2,IF(AllData!BA42="partially agree",3,4)))</f>
        <v>4</v>
      </c>
    </row>
    <row r="43" spans="1:18" x14ac:dyDescent="0.2">
      <c r="A43" t="str">
        <f>SUBSTITUTE(AllData!A43, "Industry ", "")</f>
        <v>Professional</v>
      </c>
      <c r="B43">
        <f>IF(AllData!BC43="strongly disagree",1,IF(AllData!BC43="partially disagree",2,IF(AllData!BC43="partially agree",3,4)))</f>
        <v>2</v>
      </c>
      <c r="C43">
        <f>IF(AllData!BB43="strongly disagree",1,IF(AllData!BB43="partially disagree",2,IF(AllData!BB43="partially agree",3,4)))</f>
        <v>3</v>
      </c>
      <c r="D43">
        <f>IF(AllData!BA43="strongly disagree",1,IF(AllData!BA43="partially disagree",2,IF(AllData!BA43="partially agree",3,4)))</f>
        <v>2</v>
      </c>
    </row>
    <row r="44" spans="1:18" x14ac:dyDescent="0.2">
      <c r="A44" t="str">
        <f>AllData!A44</f>
        <v>Researcher</v>
      </c>
      <c r="B44">
        <f>IF(AllData!BC44="strongly disagree",1,IF(AllData!BC44="partially disagree",2,IF(AllData!BC44="partially agree",3,4)))</f>
        <v>3</v>
      </c>
      <c r="C44">
        <f>IF(AllData!BB44="strongly disagree",1,IF(AllData!BB44="partially disagree",2,IF(AllData!BB44="partially agree",3,4)))</f>
        <v>2</v>
      </c>
      <c r="D44">
        <f>IF(AllData!BA44="strongly disagree",1,IF(AllData!BA44="partially disagree",2,IF(AllData!BA44="partially agree",3,4)))</f>
        <v>3</v>
      </c>
    </row>
  </sheetData>
  <mergeCells count="8">
    <mergeCell ref="M1:O1"/>
    <mergeCell ref="P1:R1"/>
    <mergeCell ref="J30:L30"/>
    <mergeCell ref="M30:O30"/>
    <mergeCell ref="P30:R30"/>
    <mergeCell ref="J31:L31"/>
    <mergeCell ref="M31:O31"/>
    <mergeCell ref="P31:R31"/>
  </mergeCells>
  <conditionalFormatting sqref="G36:R36">
    <cfRule type="colorScale" priority="2">
      <colorScale>
        <cfvo type="num" val="0.5"/>
        <cfvo type="num" val="1"/>
        <color rgb="FFFCFCFF"/>
        <color rgb="FF63BE7B"/>
      </colorScale>
    </cfRule>
  </conditionalFormatting>
  <conditionalFormatting sqref="G37:R37">
    <cfRule type="cellIs" dxfId="8" priority="1" operator="lessThan">
      <formula>0.05</formula>
    </cfRule>
  </conditionalFormatting>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7428-E0C7-5F4A-9E90-D7F3C6F79547}">
  <dimension ref="A1:T44"/>
  <sheetViews>
    <sheetView workbookViewId="0">
      <selection activeCell="J46" sqref="J46"/>
    </sheetView>
  </sheetViews>
  <sheetFormatPr baseColWidth="10" defaultRowHeight="14.25" x14ac:dyDescent="0.2"/>
  <cols>
    <col min="1" max="1" width="11.625" bestFit="1" customWidth="1"/>
    <col min="6" max="6" width="37.125" bestFit="1" customWidth="1"/>
    <col min="12" max="12" width="16.375" bestFit="1" customWidth="1"/>
  </cols>
  <sheetData>
    <row r="1" spans="1:20" ht="15" x14ac:dyDescent="0.25">
      <c r="A1" s="6" t="s">
        <v>250</v>
      </c>
      <c r="B1" s="6" t="s">
        <v>251</v>
      </c>
      <c r="C1" s="6" t="s">
        <v>241</v>
      </c>
      <c r="D1" s="6" t="s">
        <v>240</v>
      </c>
      <c r="F1" s="6"/>
      <c r="G1" s="6" t="s">
        <v>251</v>
      </c>
      <c r="H1" s="6" t="s">
        <v>241</v>
      </c>
      <c r="I1" s="6" t="s">
        <v>240</v>
      </c>
      <c r="L1" s="6" t="s">
        <v>250</v>
      </c>
      <c r="M1" s="12" t="s">
        <v>58</v>
      </c>
      <c r="N1" s="12"/>
      <c r="O1" s="12"/>
      <c r="P1" s="12" t="s">
        <v>264</v>
      </c>
      <c r="Q1" s="12"/>
      <c r="R1" s="12"/>
      <c r="T1" s="6" t="s">
        <v>274</v>
      </c>
    </row>
    <row r="2" spans="1:20" ht="15" x14ac:dyDescent="0.25">
      <c r="A2" t="str">
        <f>AllData!A2</f>
        <v>Student</v>
      </c>
      <c r="B2">
        <f>IF(AllData!BP2="strongly disagree",1,IF(AllData!BP2="partially disagree",2,IF(AllData!BP2="partially agree",3,4)))</f>
        <v>2</v>
      </c>
      <c r="C2">
        <f>IF(AllData!BR2="strongly disagree",1,IF(AllData!BR2="partially disagree",2,IF(AllData!BR2="partially agree",3,4)))</f>
        <v>3</v>
      </c>
      <c r="D2">
        <f>IF(AllData!BQ2="strongly disagree",1,IF(AllData!BQ2="partially disagree",2,IF(AllData!BQ2="partially agree",3,4)))</f>
        <v>3</v>
      </c>
      <c r="F2" s="6" t="s">
        <v>81</v>
      </c>
      <c r="G2">
        <f>COUNTIF(B2:B44,1)</f>
        <v>13</v>
      </c>
      <c r="H2">
        <f>COUNTIF(C2:C44,1)</f>
        <v>3</v>
      </c>
      <c r="I2">
        <f>COUNTIF(D2:D44,1)</f>
        <v>2</v>
      </c>
      <c r="L2" s="6" t="s">
        <v>271</v>
      </c>
      <c r="M2" s="6" t="s">
        <v>251</v>
      </c>
      <c r="N2" s="6" t="s">
        <v>241</v>
      </c>
      <c r="O2" s="6" t="s">
        <v>240</v>
      </c>
      <c r="P2" s="6" t="s">
        <v>251</v>
      </c>
      <c r="Q2" s="6" t="s">
        <v>241</v>
      </c>
      <c r="R2" s="6" t="s">
        <v>240</v>
      </c>
      <c r="S2" s="6" t="s">
        <v>275</v>
      </c>
      <c r="T2">
        <f>COUNT(B2:B44)</f>
        <v>43</v>
      </c>
    </row>
    <row r="3" spans="1:20" ht="15" x14ac:dyDescent="0.25">
      <c r="A3" t="str">
        <f>AllData!A3</f>
        <v>Student</v>
      </c>
      <c r="B3">
        <f>IF(AllData!BP3="strongly disagree",1,IF(AllData!BP3="partially disagree",2,IF(AllData!BP3="partially agree",3,4)))</f>
        <v>1</v>
      </c>
      <c r="C3">
        <f>IF(AllData!BR3="strongly disagree",1,IF(AllData!BR3="partially disagree",2,IF(AllData!BR3="partially agree",3,4)))</f>
        <v>2</v>
      </c>
      <c r="D3">
        <f>IF(AllData!BQ3="strongly disagree",1,IF(AllData!BQ3="partially disagree",2,IF(AllData!BQ3="partially agree",3,4)))</f>
        <v>3</v>
      </c>
      <c r="F3" s="6" t="s">
        <v>69</v>
      </c>
      <c r="G3">
        <f>COUNTIF(B2:B44,2)</f>
        <v>17</v>
      </c>
      <c r="H3">
        <f>COUNTIF(C2:C44,2)</f>
        <v>11</v>
      </c>
      <c r="I3">
        <f>COUNTIF(D2:D44,2)</f>
        <v>4</v>
      </c>
      <c r="L3" s="6" t="s">
        <v>81</v>
      </c>
      <c r="M3">
        <f>COUNTIFS(B2:B44,1,$A2:$A44,$M1)</f>
        <v>13</v>
      </c>
      <c r="N3">
        <f>COUNTIFS(C2:C44,1,$A2:$A44,$M1)</f>
        <v>2</v>
      </c>
      <c r="O3">
        <f>COUNTIFS(D2:D44,1,$A2:$A44,$M1)</f>
        <v>2</v>
      </c>
      <c r="P3">
        <f>COUNTIFS(B2:B44,1,$A2:$A44,$P1)</f>
        <v>0</v>
      </c>
      <c r="Q3">
        <f>COUNTIFS(C2:C44,1,$A2:$A44,$P1)</f>
        <v>1</v>
      </c>
      <c r="R3">
        <f>COUNTIFS(D2:D44,1,$A2:$A44,$P1)</f>
        <v>0</v>
      </c>
      <c r="S3" s="6" t="s">
        <v>58</v>
      </c>
      <c r="T3">
        <f>COUNTIF(A2:A216,S3)</f>
        <v>38</v>
      </c>
    </row>
    <row r="4" spans="1:20" ht="15" x14ac:dyDescent="0.25">
      <c r="A4" t="str">
        <f>AllData!A4</f>
        <v>Student</v>
      </c>
      <c r="B4">
        <f>IF(AllData!BP4="strongly disagree",1,IF(AllData!BP4="partially disagree",2,IF(AllData!BP4="partially agree",3,4)))</f>
        <v>2</v>
      </c>
      <c r="C4">
        <f>IF(AllData!BR4="strongly disagree",1,IF(AllData!BR4="partially disagree",2,IF(AllData!BR4="partially agree",3,4)))</f>
        <v>3</v>
      </c>
      <c r="D4">
        <f>IF(AllData!BQ4="strongly disagree",1,IF(AllData!BQ4="partially disagree",2,IF(AllData!BQ4="partially agree",3,4)))</f>
        <v>3</v>
      </c>
      <c r="F4" s="6" t="s">
        <v>70</v>
      </c>
      <c r="G4">
        <f>COUNTIF(B2:B44,3)</f>
        <v>12</v>
      </c>
      <c r="H4">
        <f>COUNTIF(C2:C44,3)</f>
        <v>21</v>
      </c>
      <c r="I4">
        <f>COUNTIF(D2:D44,3)</f>
        <v>20</v>
      </c>
      <c r="L4" s="6" t="s">
        <v>69</v>
      </c>
      <c r="M4">
        <f>COUNTIFS(B2:B44,2,$A2:$A44,$M1)</f>
        <v>15</v>
      </c>
      <c r="N4">
        <f>COUNTIFS(C2:C44,2,$A2:$A44,$M1)</f>
        <v>8</v>
      </c>
      <c r="O4">
        <f>COUNTIFS(D2:D44,2,$A2:$A44,$M1)</f>
        <v>4</v>
      </c>
      <c r="P4">
        <f>COUNTIFS(B2:B44,2,$A2:$A44,$P1)</f>
        <v>2</v>
      </c>
      <c r="Q4">
        <f>COUNTIFS(C2:C44,2,$A2:$A44,$P1)</f>
        <v>2</v>
      </c>
      <c r="R4">
        <f>COUNTIFS(D2:D44,2,$A2:$A44,$P1)</f>
        <v>0</v>
      </c>
      <c r="S4" s="6" t="s">
        <v>264</v>
      </c>
      <c r="T4">
        <f>COUNTIF(A2:A216,S4)</f>
        <v>4</v>
      </c>
    </row>
    <row r="5" spans="1:20" ht="15" x14ac:dyDescent="0.25">
      <c r="A5" t="str">
        <f>AllData!A5</f>
        <v>Student</v>
      </c>
      <c r="B5">
        <f>IF(AllData!BP5="strongly disagree",1,IF(AllData!BP5="partially disagree",2,IF(AllData!BP5="partially agree",3,4)))</f>
        <v>3</v>
      </c>
      <c r="C5">
        <f>IF(AllData!BR5="strongly disagree",1,IF(AllData!BR5="partially disagree",2,IF(AllData!BR5="partially agree",3,4)))</f>
        <v>2</v>
      </c>
      <c r="D5">
        <f>IF(AllData!BQ5="strongly disagree",1,IF(AllData!BQ5="partially disagree",2,IF(AllData!BQ5="partially agree",3,4)))</f>
        <v>3</v>
      </c>
      <c r="F5" s="6" t="s">
        <v>100</v>
      </c>
      <c r="G5">
        <f>COUNTIF(B2:B44,4)</f>
        <v>1</v>
      </c>
      <c r="H5">
        <f>COUNTIF(C2:C44,4)</f>
        <v>8</v>
      </c>
      <c r="I5">
        <f>COUNTIF(D2:D44,4)</f>
        <v>17</v>
      </c>
      <c r="L5" s="6" t="s">
        <v>70</v>
      </c>
      <c r="M5">
        <f>COUNTIFS(B2:B44,3,$A2:$A44,$M1)</f>
        <v>9</v>
      </c>
      <c r="N5">
        <f>COUNTIFS(C2:C44,3,$A2:$A44,$M1)</f>
        <v>21</v>
      </c>
      <c r="O5">
        <f>COUNTIFS(D2:D44,3,$A2:$A44,$M1)</f>
        <v>17</v>
      </c>
      <c r="P5">
        <f>COUNTIFS(B2:B44,3,$A2:$A44,$P1)</f>
        <v>2</v>
      </c>
      <c r="Q5">
        <f>COUNTIFS(C2:C44,3,$A2:$A44,$P1)</f>
        <v>0</v>
      </c>
      <c r="R5">
        <f>COUNTIFS(D2:D44,3,$A2:$A44,$P1)</f>
        <v>2</v>
      </c>
    </row>
    <row r="6" spans="1:20" ht="15" x14ac:dyDescent="0.25">
      <c r="A6" t="str">
        <f>AllData!A6</f>
        <v>Student</v>
      </c>
      <c r="B6">
        <f>IF(AllData!BP6="strongly disagree",1,IF(AllData!BP6="partially disagree",2,IF(AllData!BP6="partially agree",3,4)))</f>
        <v>1</v>
      </c>
      <c r="C6">
        <f>IF(AllData!BR6="strongly disagree",1,IF(AllData!BR6="partially disagree",2,IF(AllData!BR6="partially agree",3,4)))</f>
        <v>3</v>
      </c>
      <c r="D6">
        <f>IF(AllData!BQ6="strongly disagree",1,IF(AllData!BQ6="partially disagree",2,IF(AllData!BQ6="partially agree",3,4)))</f>
        <v>4</v>
      </c>
      <c r="L6" s="6" t="s">
        <v>100</v>
      </c>
      <c r="M6">
        <f>COUNTIFS(B2:B44,4,$A2:$A44,$M1)</f>
        <v>1</v>
      </c>
      <c r="N6">
        <f>COUNTIFS(C2:C44,4,$A2:$A44,$M1)</f>
        <v>7</v>
      </c>
      <c r="O6">
        <f>COUNTIFS(D2:D44,4,$A2:$A44,$M1)</f>
        <v>15</v>
      </c>
      <c r="P6">
        <f>COUNTIFS(B2:B44,4,$A2:$A44,$P1)</f>
        <v>0</v>
      </c>
      <c r="Q6">
        <f>COUNTIFS(C2:C44,4,$A2:$A44,$P1)</f>
        <v>1</v>
      </c>
      <c r="R6">
        <f>COUNTIFS(D2:D44,4,$A2:$A44,$P1)</f>
        <v>2</v>
      </c>
    </row>
    <row r="7" spans="1:20" ht="15" x14ac:dyDescent="0.25">
      <c r="A7" t="str">
        <f>AllData!A7</f>
        <v>Student</v>
      </c>
      <c r="B7">
        <f>IF(AllData!BP7="strongly disagree",1,IF(AllData!BP7="partially disagree",2,IF(AllData!BP7="partially agree",3,4)))</f>
        <v>2</v>
      </c>
      <c r="C7">
        <f>IF(AllData!BR7="strongly disagree",1,IF(AllData!BR7="partially disagree",2,IF(AllData!BR7="partially agree",3,4)))</f>
        <v>4</v>
      </c>
      <c r="D7">
        <f>IF(AllData!BQ7="strongly disagree",1,IF(AllData!BQ7="partially disagree",2,IF(AllData!BQ7="partially agree",3,4)))</f>
        <v>2</v>
      </c>
      <c r="L7" s="6"/>
    </row>
    <row r="8" spans="1:20" ht="15" x14ac:dyDescent="0.25">
      <c r="A8" t="str">
        <f>AllData!A8</f>
        <v>Student</v>
      </c>
      <c r="B8">
        <f>IF(AllData!BP8="strongly disagree",1,IF(AllData!BP8="partially disagree",2,IF(AllData!BP8="partially agree",3,4)))</f>
        <v>3</v>
      </c>
      <c r="C8">
        <f>IF(AllData!BR8="strongly disagree",1,IF(AllData!BR8="partially disagree",2,IF(AllData!BR8="partially agree",3,4)))</f>
        <v>3</v>
      </c>
      <c r="D8">
        <f>IF(AllData!BQ8="strongly disagree",1,IF(AllData!BQ8="partially disagree",2,IF(AllData!BQ8="partially agree",3,4)))</f>
        <v>4</v>
      </c>
      <c r="F8" s="10" t="s">
        <v>280</v>
      </c>
      <c r="L8" s="6"/>
    </row>
    <row r="9" spans="1:20" ht="15" x14ac:dyDescent="0.25">
      <c r="A9" t="str">
        <f>AllData!A9</f>
        <v>Student</v>
      </c>
      <c r="B9">
        <f>IF(AllData!BP9="strongly disagree",1,IF(AllData!BP9="partially disagree",2,IF(AllData!BP9="partially agree",3,4)))</f>
        <v>1</v>
      </c>
      <c r="C9">
        <f>IF(AllData!BR9="strongly disagree",1,IF(AllData!BR9="partially disagree",2,IF(AllData!BR9="partially agree",3,4)))</f>
        <v>2</v>
      </c>
      <c r="D9">
        <f>IF(AllData!BQ9="strongly disagree",1,IF(AllData!BQ9="partially disagree",2,IF(AllData!BQ9="partially agree",3,4)))</f>
        <v>3</v>
      </c>
      <c r="L9" s="6"/>
    </row>
    <row r="10" spans="1:20" ht="15" x14ac:dyDescent="0.25">
      <c r="A10" t="str">
        <f>AllData!A10</f>
        <v>Student</v>
      </c>
      <c r="B10">
        <f>IF(AllData!BP10="strongly disagree",1,IF(AllData!BP10="partially disagree",2,IF(AllData!BP10="partially agree",3,4)))</f>
        <v>2</v>
      </c>
      <c r="C10">
        <f>IF(AllData!BR10="strongly disagree",1,IF(AllData!BR10="partially disagree",2,IF(AllData!BR10="partially agree",3,4)))</f>
        <v>2</v>
      </c>
      <c r="D10">
        <f>IF(AllData!BQ10="strongly disagree",1,IF(AllData!BQ10="partially disagree",2,IF(AllData!BQ10="partially agree",3,4)))</f>
        <v>3</v>
      </c>
      <c r="L10" s="6"/>
    </row>
    <row r="11" spans="1:20" x14ac:dyDescent="0.2">
      <c r="A11" t="str">
        <f>AllData!A11</f>
        <v>Student</v>
      </c>
      <c r="B11">
        <f>IF(AllData!BP11="strongly disagree",1,IF(AllData!BP11="partially disagree",2,IF(AllData!BP11="partially agree",3,4)))</f>
        <v>2</v>
      </c>
      <c r="C11">
        <f>IF(AllData!BR11="strongly disagree",1,IF(AllData!BR11="partially disagree",2,IF(AllData!BR11="partially agree",3,4)))</f>
        <v>3</v>
      </c>
      <c r="D11">
        <f>IF(AllData!BQ11="strongly disagree",1,IF(AllData!BQ11="partially disagree",2,IF(AllData!BQ11="partially agree",3,4)))</f>
        <v>3</v>
      </c>
    </row>
    <row r="12" spans="1:20" x14ac:dyDescent="0.2">
      <c r="A12" t="str">
        <f>AllData!A12</f>
        <v>Student</v>
      </c>
      <c r="B12">
        <f>IF(AllData!BP12="strongly disagree",1,IF(AllData!BP12="partially disagree",2,IF(AllData!BP12="partially agree",3,4)))</f>
        <v>3</v>
      </c>
      <c r="C12">
        <f>IF(AllData!BR12="strongly disagree",1,IF(AllData!BR12="partially disagree",2,IF(AllData!BR12="partially agree",3,4)))</f>
        <v>3</v>
      </c>
      <c r="D12">
        <f>IF(AllData!BQ12="strongly disagree",1,IF(AllData!BQ12="partially disagree",2,IF(AllData!BQ12="partially agree",3,4)))</f>
        <v>4</v>
      </c>
    </row>
    <row r="13" spans="1:20" x14ac:dyDescent="0.2">
      <c r="A13" t="str">
        <f>AllData!A13</f>
        <v>Student</v>
      </c>
      <c r="B13">
        <f>IF(AllData!BP13="strongly disagree",1,IF(AllData!BP13="partially disagree",2,IF(AllData!BP13="partially agree",3,4)))</f>
        <v>1</v>
      </c>
      <c r="C13">
        <f>IF(AllData!BR13="strongly disagree",1,IF(AllData!BR13="partially disagree",2,IF(AllData!BR13="partially agree",3,4)))</f>
        <v>3</v>
      </c>
      <c r="D13">
        <f>IF(AllData!BQ13="strongly disagree",1,IF(AllData!BQ13="partially disagree",2,IF(AllData!BQ13="partially agree",3,4)))</f>
        <v>4</v>
      </c>
    </row>
    <row r="14" spans="1:20" x14ac:dyDescent="0.2">
      <c r="A14" t="str">
        <f>AllData!A14</f>
        <v>Student</v>
      </c>
      <c r="B14">
        <f>IF(AllData!BP14="strongly disagree",1,IF(AllData!BP14="partially disagree",2,IF(AllData!BP14="partially agree",3,4)))</f>
        <v>1</v>
      </c>
      <c r="C14">
        <f>IF(AllData!BR14="strongly disagree",1,IF(AllData!BR14="partially disagree",2,IF(AllData!BR14="partially agree",3,4)))</f>
        <v>3</v>
      </c>
      <c r="D14">
        <f>IF(AllData!BQ14="strongly disagree",1,IF(AllData!BQ14="partially disagree",2,IF(AllData!BQ14="partially agree",3,4)))</f>
        <v>4</v>
      </c>
    </row>
    <row r="15" spans="1:20" x14ac:dyDescent="0.2">
      <c r="A15" t="str">
        <f>AllData!A15</f>
        <v>Student</v>
      </c>
      <c r="B15">
        <f>IF(AllData!BP15="strongly disagree",1,IF(AllData!BP15="partially disagree",2,IF(AllData!BP15="partially agree",3,4)))</f>
        <v>4</v>
      </c>
      <c r="C15">
        <f>IF(AllData!BR15="strongly disagree",1,IF(AllData!BR15="partially disagree",2,IF(AllData!BR15="partially agree",3,4)))</f>
        <v>2</v>
      </c>
      <c r="D15">
        <f>IF(AllData!BQ15="strongly disagree",1,IF(AllData!BQ15="partially disagree",2,IF(AllData!BQ15="partially agree",3,4)))</f>
        <v>3</v>
      </c>
    </row>
    <row r="16" spans="1:20" x14ac:dyDescent="0.2">
      <c r="A16" t="str">
        <f>AllData!A16</f>
        <v>Student</v>
      </c>
      <c r="B16">
        <f>IF(AllData!BP16="strongly disagree",1,IF(AllData!BP16="partially disagree",2,IF(AllData!BP16="partially agree",3,4)))</f>
        <v>1</v>
      </c>
      <c r="C16">
        <f>IF(AllData!BR16="strongly disagree",1,IF(AllData!BR16="partially disagree",2,IF(AllData!BR16="partially agree",3,4)))</f>
        <v>1</v>
      </c>
      <c r="D16">
        <f>IF(AllData!BQ16="strongly disagree",1,IF(AllData!BQ16="partially disagree",2,IF(AllData!BQ16="partially agree",3,4)))</f>
        <v>3</v>
      </c>
    </row>
    <row r="17" spans="1:18" x14ac:dyDescent="0.2">
      <c r="A17" t="str">
        <f>AllData!A17</f>
        <v>Student</v>
      </c>
      <c r="B17">
        <f>IF(AllData!BP17="strongly disagree",1,IF(AllData!BP17="partially disagree",2,IF(AllData!BP17="partially agree",3,4)))</f>
        <v>1</v>
      </c>
      <c r="C17">
        <f>IF(AllData!BR17="strongly disagree",1,IF(AllData!BR17="partially disagree",2,IF(AllData!BR17="partially agree",3,4)))</f>
        <v>3</v>
      </c>
      <c r="D17">
        <f>IF(AllData!BQ17="strongly disagree",1,IF(AllData!BQ17="partially disagree",2,IF(AllData!BQ17="partially agree",3,4)))</f>
        <v>4</v>
      </c>
    </row>
    <row r="18" spans="1:18" x14ac:dyDescent="0.2">
      <c r="A18" t="str">
        <f>AllData!A18</f>
        <v>Student</v>
      </c>
      <c r="B18">
        <f>IF(AllData!BP18="strongly disagree",1,IF(AllData!BP18="partially disagree",2,IF(AllData!BP18="partially agree",3,4)))</f>
        <v>1</v>
      </c>
      <c r="C18">
        <f>IF(AllData!BR18="strongly disagree",1,IF(AllData!BR18="partially disagree",2,IF(AllData!BR18="partially agree",3,4)))</f>
        <v>3</v>
      </c>
      <c r="D18">
        <f>IF(AllData!BQ18="strongly disagree",1,IF(AllData!BQ18="partially disagree",2,IF(AllData!BQ18="partially agree",3,4)))</f>
        <v>3</v>
      </c>
    </row>
    <row r="19" spans="1:18" x14ac:dyDescent="0.2">
      <c r="A19" t="str">
        <f>AllData!A19</f>
        <v>Student</v>
      </c>
      <c r="B19">
        <f>IF(AllData!BP19="strongly disagree",1,IF(AllData!BP19="partially disagree",2,IF(AllData!BP19="partially agree",3,4)))</f>
        <v>1</v>
      </c>
      <c r="C19">
        <f>IF(AllData!BR19="strongly disagree",1,IF(AllData!BR19="partially disagree",2,IF(AllData!BR19="partially agree",3,4)))</f>
        <v>2</v>
      </c>
      <c r="D19">
        <f>IF(AllData!BQ19="strongly disagree",1,IF(AllData!BQ19="partially disagree",2,IF(AllData!BQ19="partially agree",3,4)))</f>
        <v>3</v>
      </c>
    </row>
    <row r="20" spans="1:18" x14ac:dyDescent="0.2">
      <c r="A20" t="str">
        <f>AllData!A20</f>
        <v>Student</v>
      </c>
      <c r="B20">
        <f>IF(AllData!BP20="strongly disagree",1,IF(AllData!BP20="partially disagree",2,IF(AllData!BP20="partially agree",3,4)))</f>
        <v>3</v>
      </c>
      <c r="C20">
        <f>IF(AllData!BR20="strongly disagree",1,IF(AllData!BR20="partially disagree",2,IF(AllData!BR20="partially agree",3,4)))</f>
        <v>2</v>
      </c>
      <c r="D20">
        <f>IF(AllData!BQ20="strongly disagree",1,IF(AllData!BQ20="partially disagree",2,IF(AllData!BQ20="partially agree",3,4)))</f>
        <v>3</v>
      </c>
    </row>
    <row r="21" spans="1:18" x14ac:dyDescent="0.2">
      <c r="A21" t="str">
        <f>AllData!A21</f>
        <v>Student</v>
      </c>
      <c r="B21">
        <f>IF(AllData!BP21="strongly disagree",1,IF(AllData!BP21="partially disagree",2,IF(AllData!BP21="partially agree",3,4)))</f>
        <v>1</v>
      </c>
      <c r="C21">
        <f>IF(AllData!BR21="strongly disagree",1,IF(AllData!BR21="partially disagree",2,IF(AllData!BR21="partially agree",3,4)))</f>
        <v>4</v>
      </c>
      <c r="D21">
        <f>IF(AllData!BQ21="strongly disagree",1,IF(AllData!BQ21="partially disagree",2,IF(AllData!BQ21="partially agree",3,4)))</f>
        <v>2</v>
      </c>
    </row>
    <row r="22" spans="1:18" x14ac:dyDescent="0.2">
      <c r="A22" t="str">
        <f>AllData!A22</f>
        <v>Student</v>
      </c>
      <c r="B22">
        <f>IF(AllData!BP22="strongly disagree",1,IF(AllData!BP22="partially disagree",2,IF(AllData!BP22="partially agree",3,4)))</f>
        <v>2</v>
      </c>
      <c r="C22">
        <f>IF(AllData!BR22="strongly disagree",1,IF(AllData!BR22="partially disagree",2,IF(AllData!BR22="partially agree",3,4)))</f>
        <v>1</v>
      </c>
      <c r="D22">
        <f>IF(AllData!BQ22="strongly disagree",1,IF(AllData!BQ22="partially disagree",2,IF(AllData!BQ22="partially agree",3,4)))</f>
        <v>4</v>
      </c>
    </row>
    <row r="23" spans="1:18" x14ac:dyDescent="0.2">
      <c r="A23" t="str">
        <f>AllData!A23</f>
        <v>Student</v>
      </c>
      <c r="B23">
        <f>IF(AllData!BP23="strongly disagree",1,IF(AllData!BP23="partially disagree",2,IF(AllData!BP23="partially agree",3,4)))</f>
        <v>2</v>
      </c>
      <c r="C23">
        <f>IF(AllData!BR23="strongly disagree",1,IF(AllData!BR23="partially disagree",2,IF(AllData!BR23="partially agree",3,4)))</f>
        <v>4</v>
      </c>
      <c r="D23">
        <f>IF(AllData!BQ23="strongly disagree",1,IF(AllData!BQ23="partially disagree",2,IF(AllData!BQ23="partially agree",3,4)))</f>
        <v>3</v>
      </c>
    </row>
    <row r="24" spans="1:18" x14ac:dyDescent="0.2">
      <c r="A24" t="str">
        <f>AllData!A24</f>
        <v>Student</v>
      </c>
      <c r="B24">
        <f>IF(AllData!BP24="strongly disagree",1,IF(AllData!BP24="partially disagree",2,IF(AllData!BP24="partially agree",3,4)))</f>
        <v>3</v>
      </c>
      <c r="C24">
        <f>IF(AllData!BR24="strongly disagree",1,IF(AllData!BR24="partially disagree",2,IF(AllData!BR24="partially agree",3,4)))</f>
        <v>4</v>
      </c>
      <c r="D24">
        <f>IF(AllData!BQ24="strongly disagree",1,IF(AllData!BQ24="partially disagree",2,IF(AllData!BQ24="partially agree",3,4)))</f>
        <v>2</v>
      </c>
    </row>
    <row r="25" spans="1:18" x14ac:dyDescent="0.2">
      <c r="A25" t="str">
        <f>AllData!A25</f>
        <v>Student</v>
      </c>
      <c r="B25">
        <f>IF(AllData!BP25="strongly disagree",1,IF(AllData!BP25="partially disagree",2,IF(AllData!BP25="partially agree",3,4)))</f>
        <v>1</v>
      </c>
      <c r="C25">
        <f>IF(AllData!BR25="strongly disagree",1,IF(AllData!BR25="partially disagree",2,IF(AllData!BR25="partially agree",3,4)))</f>
        <v>3</v>
      </c>
      <c r="D25">
        <f>IF(AllData!BQ25="strongly disagree",1,IF(AllData!BQ25="partially disagree",2,IF(AllData!BQ25="partially agree",3,4)))</f>
        <v>4</v>
      </c>
    </row>
    <row r="26" spans="1:18" x14ac:dyDescent="0.2">
      <c r="A26" t="str">
        <f>AllData!A26</f>
        <v>Student</v>
      </c>
      <c r="B26">
        <f>IF(AllData!BP26="strongly disagree",1,IF(AllData!BP26="partially disagree",2,IF(AllData!BP26="partially agree",3,4)))</f>
        <v>2</v>
      </c>
      <c r="C26">
        <f>IF(AllData!BR26="strongly disagree",1,IF(AllData!BR26="partially disagree",2,IF(AllData!BR26="partially agree",3,4)))</f>
        <v>3</v>
      </c>
      <c r="D26">
        <f>IF(AllData!BQ26="strongly disagree",1,IF(AllData!BQ26="partially disagree",2,IF(AllData!BQ26="partially agree",3,4)))</f>
        <v>3</v>
      </c>
    </row>
    <row r="27" spans="1:18" x14ac:dyDescent="0.2">
      <c r="A27" t="str">
        <f>AllData!A27</f>
        <v>Student</v>
      </c>
      <c r="B27">
        <f>IF(AllData!BP27="strongly disagree",1,IF(AllData!BP27="partially disagree",2,IF(AllData!BP27="partially agree",3,4)))</f>
        <v>2</v>
      </c>
      <c r="C27">
        <f>IF(AllData!BR27="strongly disagree",1,IF(AllData!BR27="partially disagree",2,IF(AllData!BR27="partially agree",3,4)))</f>
        <v>3</v>
      </c>
      <c r="D27">
        <f>IF(AllData!BQ27="strongly disagree",1,IF(AllData!BQ27="partially disagree",2,IF(AllData!BQ27="partially agree",3,4)))</f>
        <v>3</v>
      </c>
    </row>
    <row r="28" spans="1:18" x14ac:dyDescent="0.2">
      <c r="A28" t="str">
        <f>AllData!A28</f>
        <v>Student</v>
      </c>
      <c r="B28">
        <f>IF(AllData!BP28="strongly disagree",1,IF(AllData!BP28="partially disagree",2,IF(AllData!BP28="partially agree",3,4)))</f>
        <v>2</v>
      </c>
      <c r="C28">
        <f>IF(AllData!BR28="strongly disagree",1,IF(AllData!BR28="partially disagree",2,IF(AllData!BR28="partially agree",3,4)))</f>
        <v>3</v>
      </c>
      <c r="D28">
        <f>IF(AllData!BQ28="strongly disagree",1,IF(AllData!BQ28="partially disagree",2,IF(AllData!BQ28="partially agree",3,4)))</f>
        <v>4</v>
      </c>
    </row>
    <row r="29" spans="1:18" x14ac:dyDescent="0.2">
      <c r="A29" t="str">
        <f>AllData!A29</f>
        <v>Student</v>
      </c>
      <c r="B29">
        <f>IF(AllData!BP29="strongly disagree",1,IF(AllData!BP29="partially disagree",2,IF(AllData!BP29="partially agree",3,4)))</f>
        <v>2</v>
      </c>
      <c r="C29">
        <f>IF(AllData!BR29="strongly disagree",1,IF(AllData!BR29="partially disagree",2,IF(AllData!BR29="partially agree",3,4)))</f>
        <v>3</v>
      </c>
      <c r="D29">
        <f>IF(AllData!BQ29="strongly disagree",1,IF(AllData!BQ29="partially disagree",2,IF(AllData!BQ29="partially agree",3,4)))</f>
        <v>4</v>
      </c>
    </row>
    <row r="30" spans="1:18" ht="15" x14ac:dyDescent="0.25">
      <c r="A30" t="str">
        <f>AllData!A30</f>
        <v>Student</v>
      </c>
      <c r="B30">
        <f>IF(AllData!BP30="strongly disagree",1,IF(AllData!BP30="partially disagree",2,IF(AllData!BP30="partially agree",3,4)))</f>
        <v>1</v>
      </c>
      <c r="C30">
        <f>IF(AllData!BR30="strongly disagree",1,IF(AllData!BR30="partially disagree",2,IF(AllData!BR30="partially agree",3,4)))</f>
        <v>3</v>
      </c>
      <c r="D30">
        <f>IF(AllData!BQ30="strongly disagree",1,IF(AllData!BQ30="partially disagree",2,IF(AllData!BQ30="partially agree",3,4)))</f>
        <v>2</v>
      </c>
      <c r="J30" s="12"/>
      <c r="K30" s="12"/>
      <c r="L30" s="12"/>
      <c r="M30" s="12"/>
      <c r="N30" s="12"/>
      <c r="O30" s="12"/>
      <c r="P30" s="12"/>
      <c r="Q30" s="12"/>
      <c r="R30" s="12"/>
    </row>
    <row r="31" spans="1:18" ht="15" x14ac:dyDescent="0.25">
      <c r="A31" t="str">
        <f>AllData!A31</f>
        <v>Student</v>
      </c>
      <c r="B31">
        <f>IF(AllData!BP31="strongly disagree",1,IF(AllData!BP31="partially disagree",2,IF(AllData!BP31="partially agree",3,4)))</f>
        <v>3</v>
      </c>
      <c r="C31">
        <f>IF(AllData!BR31="strongly disagree",1,IF(AllData!BR31="partially disagree",2,IF(AllData!BR31="partially agree",3,4)))</f>
        <v>3</v>
      </c>
      <c r="D31">
        <f>IF(AllData!BQ31="strongly disagree",1,IF(AllData!BQ31="partially disagree",2,IF(AllData!BQ31="partially agree",3,4)))</f>
        <v>1</v>
      </c>
      <c r="J31" s="12" t="s">
        <v>58</v>
      </c>
      <c r="K31" s="12"/>
      <c r="L31" s="12"/>
      <c r="M31" s="12" t="s">
        <v>264</v>
      </c>
      <c r="N31" s="12"/>
      <c r="O31" s="12"/>
      <c r="P31" s="12" t="s">
        <v>279</v>
      </c>
      <c r="Q31" s="12"/>
      <c r="R31" s="12"/>
    </row>
    <row r="32" spans="1:18" ht="15" x14ac:dyDescent="0.25">
      <c r="A32" t="str">
        <f>AllData!A32</f>
        <v>Student</v>
      </c>
      <c r="B32">
        <f>IF(AllData!BP32="strongly disagree",1,IF(AllData!BP32="partially disagree",2,IF(AllData!BP32="partially agree",3,4)))</f>
        <v>3</v>
      </c>
      <c r="C32">
        <f>IF(AllData!BR32="strongly disagree",1,IF(AllData!BR32="partially disagree",2,IF(AllData!BR32="partially agree",3,4)))</f>
        <v>4</v>
      </c>
      <c r="D32">
        <f>IF(AllData!BQ32="strongly disagree",1,IF(AllData!BQ32="partially disagree",2,IF(AllData!BQ32="partially agree",3,4)))</f>
        <v>1</v>
      </c>
      <c r="G32" s="6" t="s">
        <v>276</v>
      </c>
      <c r="H32" s="6" t="s">
        <v>277</v>
      </c>
      <c r="I32" s="6" t="s">
        <v>278</v>
      </c>
      <c r="J32" s="6" t="s">
        <v>276</v>
      </c>
      <c r="K32" s="6" t="s">
        <v>277</v>
      </c>
      <c r="L32" s="6" t="s">
        <v>278</v>
      </c>
      <c r="M32" s="6" t="s">
        <v>276</v>
      </c>
      <c r="N32" s="6" t="s">
        <v>277</v>
      </c>
      <c r="O32" s="6" t="s">
        <v>278</v>
      </c>
      <c r="P32" s="6" t="s">
        <v>251</v>
      </c>
      <c r="Q32" s="6" t="s">
        <v>241</v>
      </c>
      <c r="R32" s="6" t="s">
        <v>240</v>
      </c>
    </row>
    <row r="33" spans="1:18" ht="15" x14ac:dyDescent="0.25">
      <c r="A33" t="str">
        <f>AllData!A33</f>
        <v>Student</v>
      </c>
      <c r="B33">
        <f>IF(AllData!BP33="strongly disagree",1,IF(AllData!BP33="partially disagree",2,IF(AllData!BP33="partially agree",3,4)))</f>
        <v>2</v>
      </c>
      <c r="C33">
        <f>IF(AllData!BR33="strongly disagree",1,IF(AllData!BR33="partially disagree",2,IF(AllData!BR33="partially agree",3,4)))</f>
        <v>3</v>
      </c>
      <c r="D33">
        <f>IF(AllData!BQ33="strongly disagree",1,IF(AllData!BQ33="partially disagree",2,IF(AllData!BQ33="partially agree",3,4)))</f>
        <v>4</v>
      </c>
      <c r="F33" s="13" t="s">
        <v>265</v>
      </c>
      <c r="G33">
        <f>($T$2*$T$2)-($T$2*$T$2*G36)</f>
        <v>497</v>
      </c>
      <c r="H33">
        <f>($T$2*$T$2)-($T$2*$T$2*H36)</f>
        <v>659</v>
      </c>
      <c r="I33">
        <f>($T$2*$T$2)-($T$2*$T$2*I36)</f>
        <v>659</v>
      </c>
      <c r="J33">
        <f>($T$3*$T$3)-($T$3*$T$3*J36)</f>
        <v>322</v>
      </c>
      <c r="K33">
        <f t="shared" ref="K33:L33" si="0">($T$3*$T$3)-($T$3*$T$3*K36)</f>
        <v>234</v>
      </c>
      <c r="L33">
        <f t="shared" si="0"/>
        <v>552</v>
      </c>
      <c r="M33">
        <f>($T$4*$T$4)-($T$4*$T$4*M36)</f>
        <v>6</v>
      </c>
      <c r="N33">
        <f>($T$4*$T$4)-($T$4*$T$4*N36)</f>
        <v>2</v>
      </c>
      <c r="O33">
        <f>($T$4*$T$4)-($T$4*$T$4*O36)</f>
        <v>3</v>
      </c>
      <c r="P33">
        <f>($T$3*$T$4)-($T$3*$T$4*P36)</f>
        <v>46.000000000000014</v>
      </c>
      <c r="Q33">
        <f>($T$3*$T$4)-($T$3*$T$4*Q36)</f>
        <v>47.5</v>
      </c>
      <c r="R33">
        <f>($T$3*$T$4)-($T$3*$T$4*R36)</f>
        <v>62</v>
      </c>
    </row>
    <row r="34" spans="1:18" ht="17.25" x14ac:dyDescent="0.25">
      <c r="A34" t="str">
        <f>AllData!A34</f>
        <v>Student</v>
      </c>
      <c r="B34">
        <f>IF(AllData!BP34="strongly disagree",1,IF(AllData!BP34="partially disagree",2,IF(AllData!BP34="partially agree",3,4)))</f>
        <v>2</v>
      </c>
      <c r="C34">
        <f>IF(AllData!BR34="strongly disagree",1,IF(AllData!BR34="partially disagree",2,IF(AllData!BR34="partially agree",3,4)))</f>
        <v>4</v>
      </c>
      <c r="D34">
        <f>IF(AllData!BQ34="strongly disagree",1,IF(AllData!BQ34="partially disagree",2,IF(AllData!BQ34="partially agree",3,4)))</f>
        <v>4</v>
      </c>
      <c r="F34" s="13" t="s">
        <v>266</v>
      </c>
      <c r="G34" cm="1">
        <f t="array" ref="G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62628</v>
      </c>
      <c r="H34" cm="1">
        <f t="array" ref="H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51150</v>
      </c>
      <c r="I34" cm="1">
        <f t="array" ref="I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87960</v>
      </c>
      <c r="J34" cm="1">
        <f t="array" ref="J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42978</v>
      </c>
      <c r="K34" cm="1">
        <f t="array" ref="K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31830</v>
      </c>
      <c r="L34" cm="1">
        <f t="array" ref="L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67236</v>
      </c>
      <c r="M34" cm="1">
        <f t="array" ref="M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66</v>
      </c>
      <c r="N34" cm="1">
        <f t="array" ref="N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72</v>
      </c>
      <c r="O34" cm="1">
        <f t="array" ref="O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36</v>
      </c>
      <c r="P34" cm="1">
        <f t="array" ref="P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8400</v>
      </c>
      <c r="Q34" cm="1">
        <f t="array" ref="Q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10758</v>
      </c>
      <c r="R34" cm="1">
        <f t="array" ref="R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11802</v>
      </c>
    </row>
    <row r="35" spans="1:18" ht="15" x14ac:dyDescent="0.25">
      <c r="A35" t="str">
        <f>AllData!A35</f>
        <v>Student</v>
      </c>
      <c r="B35">
        <f>IF(AllData!BP35="strongly disagree",1,IF(AllData!BP35="partially disagree",2,IF(AllData!BP35="partially agree",3,4)))</f>
        <v>2</v>
      </c>
      <c r="C35">
        <f>IF(AllData!BR35="strongly disagree",1,IF(AllData!BR35="partially disagree",2,IF(AllData!BR35="partially agree",3,4)))</f>
        <v>3</v>
      </c>
      <c r="D35">
        <f>IF(AllData!BQ35="strongly disagree",1,IF(AllData!BQ35="partially disagree",2,IF(AllData!BQ35="partially agree",3,4)))</f>
        <v>3</v>
      </c>
      <c r="F35" s="13" t="s">
        <v>267</v>
      </c>
      <c r="G35">
        <f>SQRT((($T$2*$T$2)/12)*($T$2+$T$2+1-(G34/(($T$2+$T$2)*($T$2+$T$2-1)))))</f>
        <v>109.93247927705443</v>
      </c>
      <c r="H35">
        <f>SQRT((($T$2*$T$2)/12)*($T$2+$T$2+1-(H34/(($T$2+$T$2)*($T$2+$T$2-1)))))</f>
        <v>111.02742109629547</v>
      </c>
      <c r="I35">
        <f>SQRT((($T$2*$T$2)/12)*($T$2+$T$2+1-(I34/(($T$2+$T$2)*($T$2+$T$2-1)))))</f>
        <v>107.4764680126333</v>
      </c>
      <c r="J35">
        <f>SQRT((($T$3*$T$3)/12)*($T$3+$T$3+1-(J34/(($T$3+$T$3)*($T$3+$T$3-1)))))</f>
        <v>91.424030393181269</v>
      </c>
      <c r="K35">
        <f t="shared" ref="K35:L35" si="1">SQRT((($T$3*$T$3)/12)*($T$3+$T$3+1-(K34/(($T$3+$T$3)*($T$3+$T$3-1)))))</f>
        <v>92.702211408358536</v>
      </c>
      <c r="L35">
        <f t="shared" si="1"/>
        <v>88.579004284311068</v>
      </c>
      <c r="M35">
        <f>SQRT((($T$4*$T$4)/12)*($T$4+$T$4+1-(M34/(($T$4+$T$4)*($T$4+$T$4-1)))))</f>
        <v>3.2293298729878042</v>
      </c>
      <c r="N35">
        <f>SQRT((($T$4*$T$4)/12)*($T$4+$T$4+1-(N34/(($T$4+$T$4)*($T$4+$T$4-1)))))</f>
        <v>3.2071349029490923</v>
      </c>
      <c r="O35">
        <f>SQRT((($T$4*$T$4)/12)*($T$4+$T$4+1-(O34/(($T$4+$T$4)*($T$4+$T$4-1)))))</f>
        <v>3.3380918415851206</v>
      </c>
      <c r="P35">
        <f>SQRT((($T$4*$T$3)/12)*($T$4+$T$3+1-(P34/(($T$3+$T$4)*($T$3+$T$4-1)))))</f>
        <v>21.974486314371216</v>
      </c>
      <c r="Q35">
        <f>SQRT((($T$4*$T$3)/12)*($T$4+$T$3+1-(Q34/(($T$3+$T$4)*($T$3+$T$4-1)))))</f>
        <v>21.576216096556323</v>
      </c>
      <c r="R35">
        <f>SQRT((($T$4*$T$3)/12)*($T$4+$T$3+1-(R34/(($T$3+$T$4)*($T$3+$T$4-1)))))</f>
        <v>21.397515242115972</v>
      </c>
    </row>
    <row r="36" spans="1:18" ht="15" x14ac:dyDescent="0.25">
      <c r="A36" t="str">
        <f>AllData!A36</f>
        <v>Student</v>
      </c>
      <c r="B36">
        <f>IF(AllData!BP36="strongly disagree",1,IF(AllData!BP36="partially disagree",2,IF(AllData!BP36="partially agree",3,4)))</f>
        <v>3</v>
      </c>
      <c r="C36">
        <f>IF(AllData!BR36="strongly disagree",1,IF(AllData!BR36="partially disagree",2,IF(AllData!BR36="partially agree",3,4)))</f>
        <v>2</v>
      </c>
      <c r="D36">
        <f>IF(AllData!BQ36="strongly disagree",1,IF(AllData!BQ36="partially disagree",2,IF(AllData!BQ36="partially agree",3,4)))</f>
        <v>4</v>
      </c>
      <c r="F36" s="13" t="s">
        <v>268</v>
      </c>
      <c r="G36" cm="1">
        <f t="array" ref="G36">MAX((SUM(COUNTIF(B2:B44,"&gt;"&amp;C2:C44))+SUM(COUNTIF(B2:B44,"="&amp;C2:C44))/2)/(COUNT(B2:B44)*COUNT(C2:C44)),(SUM(COUNTIF(C2:C44,"&gt;"&amp;B2:B44))+SUM(COUNTIF(B2:B44,"="&amp;C2:C44))/2)/(COUNT(B2:B44)*COUNT(C2:C44)))</f>
        <v>0.73120605732828559</v>
      </c>
      <c r="H36" cm="1">
        <f t="array" ref="H36">MAX((SUM(COUNTIF(C2:C44,"&gt;"&amp;D2:D44))+SUM(COUNTIF(C2:C44,"="&amp;D2:D44))/2)/(COUNT(C2:C44)*COUNT(D2:D44)),(SUM(COUNTIF(D2:D44,"&gt;"&amp;C2:C44))+SUM(COUNTIF(C2:C44,"="&amp;D2:D44))/2)/(COUNT(C2:C44)*COUNT(D2:D44)))</f>
        <v>0.64359113034072468</v>
      </c>
      <c r="I36" cm="1">
        <f t="array" ref="I36">MAX((SUM(COUNTIF(C2:C44,"&gt;"&amp;D2:D44))+SUM(COUNTIF(C2:C44,"="&amp;D2:D44))/2)/(COUNT(C2:C44)*COUNT(D2:D44)),(SUM(COUNTIF(D2:D44,"&gt;"&amp;C2:C44))+SUM(COUNTIF(C2:C44,"="&amp;D2:D44))/2)/(COUNT(C2:C44)*COUNT(D2:D44)))</f>
        <v>0.64359113034072468</v>
      </c>
      <c r="J36" cm="1">
        <f t="array" ref="J36">MAX((SUM(COUNTIF(B2:B39,"&gt;"&amp;C2:C39))+SUM(COUNTIF(B2:B39,"="&amp;C2:C39))/2)/(COUNT(B2:B39)*COUNT(C2:C39)),(SUM(COUNTIF(C2:C39,"&gt;"&amp;B2:B39))+SUM(COUNTIF(B2:B39,"="&amp;C2:C39))/2)/(COUNT(B2:B39)*COUNT(C2:C39)))</f>
        <v>0.7770083102493075</v>
      </c>
      <c r="K36" cm="1">
        <f t="array" ref="K36">MAX((SUM(COUNTIF(B2:B39,"&gt;"&amp;D2:D39))+SUM(COUNTIF(B2:B39,"="&amp;D2:D39))/2)/(COUNT(B2:B39)*COUNT(D2:D39)),(SUM(COUNTIF(D2:D39,"&gt;"&amp;B2:B39))+SUM(COUNTIF(B2:B39,"="&amp;D2:D39))/2)/(COUNT(B2:B39)*COUNT(D2:D39)))</f>
        <v>0.83795013850415512</v>
      </c>
      <c r="L36" cm="1">
        <f t="array" ref="L36">MAX((SUM(COUNTIF(C2:C39,"&gt;"&amp;D2:D39))+SUM(COUNTIF(C2:C39,"="&amp;D2:D39))/2)/(COUNT(C2:C39)*COUNT(D2:D39)),(SUM(COUNTIF(D2:D39,"&gt;"&amp;C2:C39))+SUM(COUNTIF(C2:C39,"="&amp;D2:D39))/2)/(COUNT(C2:C39)*COUNT(D2:D39)))</f>
        <v>0.61772853185595566</v>
      </c>
      <c r="M36" cm="1">
        <f t="array" ref="M36">MAX((SUM(COUNTIF(B40:B43,"&gt;"&amp;C40:C43))+SUM(COUNTIF(B40:B43,"="&amp;C40:C43))/2)/(COUNT(B40:B43)*COUNT(C40:C43)),(SUM(COUNTIF(C40:C43,"&gt;"&amp;B40:B43))+SUM(COUNTIF(B40:B43,"="&amp;C40:C43))/2)/(COUNT(B40:B43)*COUNT(C40:C43)))</f>
        <v>0.625</v>
      </c>
      <c r="N36" cm="1">
        <f t="array" ref="N36">MAX((SUM(COUNTIF(B40:B43,"&gt;"&amp;D40:D43))+SUM(COUNTIF(B40:B43,"="&amp;D40:D43))/2)/(COUNT(B40:B43)*COUNT(D40:D43)),(SUM(COUNTIF(D40:D43,"&gt;"&amp;B40:B43))+SUM(COUNTIF(B40:B43,"="&amp;D40:D43))/2)/(COUNT(B40:B43)*COUNT(D40:D43)))</f>
        <v>0.875</v>
      </c>
      <c r="O36" cm="1">
        <f t="array" ref="O36">MAX((SUM(COUNTIF(C40:C43,"&gt;"&amp;D40:D43))+SUM(COUNTIF(C40:C43,"="&amp;D40:D43))/2)/(COUNT(C40:C43)*COUNT(D40:D43)),(SUM(COUNTIF(D40:D43,"&gt;"&amp;C40:C43))+SUM(COUNTIF(C40:C43,"="&amp;D40:D43))/2)/(COUNT(C40:C43)*COUNT(D40:D43)))</f>
        <v>0.8125</v>
      </c>
      <c r="P36" cm="1">
        <f t="array" ref="P36">MAX((SUM(COUNTIF(B40:B43,"&gt;"&amp;B2:B39))+SUM(COUNTIF(B40:B43,"="&amp;B2:B39))/2)/(COUNT(B40:B43)*COUNT(B2:B39)),(SUM(COUNTIF(B2:B39,"&gt;"&amp;B40:B43))+SUM(COUNTIF(B40:B43,"="&amp;B2:B39))/2)/(COUNT(B40:B43)*COUNT(B2:B39)))</f>
        <v>0.69736842105263153</v>
      </c>
      <c r="Q36" cm="1">
        <f t="array" ref="Q36">MAX((SUM(COUNTIF(C40:C43,"&gt;"&amp;C2:C39))+SUM(COUNTIF(C40:C43,"="&amp;C2:C39))/2)/(COUNT(C40:C43)*COUNT(C2:C39)),(SUM(COUNTIF(C2:C39,"&gt;"&amp;C40:C43))+SUM(COUNTIF(C40:C43,"="&amp;C2:C39))/2)/(COUNT(C40:C43)*COUNT(C2:C39)))</f>
        <v>0.6875</v>
      </c>
      <c r="R36" cm="1">
        <f t="array" ref="R36">MAX((SUM(COUNTIF(D40:D43,"&gt;"&amp;D2:D39))+SUM(COUNTIF(D40:D43,"="&amp;D2:D39))/2)/(COUNT(D40:D43)*COUNT(D2:D39)),(SUM(COUNTIF(D2:D39,"&gt;"&amp;D40:D43))+SUM(COUNTIF(D40:D43,"="&amp;D2:D39))/2)/(COUNT(D40:D43)*COUNT(D2:D39)))</f>
        <v>0.59210526315789469</v>
      </c>
    </row>
    <row r="37" spans="1:18" ht="15" x14ac:dyDescent="0.25">
      <c r="A37" t="str">
        <f>AllData!A37</f>
        <v>Student</v>
      </c>
      <c r="B37">
        <f>IF(AllData!BP37="strongly disagree",1,IF(AllData!BP37="partially disagree",2,IF(AllData!BP37="partially agree",3,4)))</f>
        <v>1</v>
      </c>
      <c r="C37">
        <f>IF(AllData!BR37="strongly disagree",1,IF(AllData!BR37="partially disagree",2,IF(AllData!BR37="partially agree",3,4)))</f>
        <v>3</v>
      </c>
      <c r="D37">
        <f>IF(AllData!BQ37="strongly disagree",1,IF(AllData!BQ37="partially disagree",2,IF(AllData!BQ37="partially agree",3,4)))</f>
        <v>3</v>
      </c>
      <c r="F37" s="13" t="s">
        <v>269</v>
      </c>
      <c r="G37">
        <f>2*_xlfn.NORM.S.DIST((G33-($T$2*$T$2/2))/G35,TRUE)</f>
        <v>1.007615748322035E-4</v>
      </c>
      <c r="H37">
        <f>2*_xlfn.NORM.S.DIST((H33-($T$2*$T$2/2))/H35,TRUE)</f>
        <v>1.6788775550845441E-2</v>
      </c>
      <c r="I37">
        <f>2*_xlfn.NORM.S.DIST((I33-($T$2*$T$2/2))/I35,TRUE)</f>
        <v>1.3499669027998169E-2</v>
      </c>
      <c r="J37">
        <f>2*_xlfn.NORM.S.DIST((J33-($T$3*$T$3/2))/J35,TRUE)</f>
        <v>1.2131156542026081E-5</v>
      </c>
      <c r="K37">
        <f t="shared" ref="K37:L37" si="2">2*_xlfn.NORM.S.DIST((K33-($T$3*$T$3/2))/K35,TRUE)</f>
        <v>1.4082575454377069E-7</v>
      </c>
      <c r="L37">
        <f t="shared" si="2"/>
        <v>5.4960205837332361E-2</v>
      </c>
      <c r="M37">
        <f>2*_xlfn.NORM.S.DIST((M33-($T$4*$T$4/2))/M35,TRUE)</f>
        <v>0.53570324166231109</v>
      </c>
      <c r="N37">
        <f t="shared" ref="N37:O37" si="3">2*_xlfn.NORM.S.DIST((N33-($T$4*$T$4/2))/N35,TRUE)</f>
        <v>6.1368829139402122E-2</v>
      </c>
      <c r="O37">
        <f>2*_xlfn.NORM.S.DIST((O33-($T$4*$T$4/2))/O35,TRUE)</f>
        <v>0.13416918012812579</v>
      </c>
      <c r="P37">
        <f>2*_xlfn.NORM.S.DIST((P33-($T$3*$T$4/2))/P35,TRUE)</f>
        <v>0.17218403149707373</v>
      </c>
      <c r="Q37">
        <f>2*_xlfn.NORM.S.DIST((Q33-($T$3*$T$4/2))/Q35,TRUE)</f>
        <v>0.18653507826715301</v>
      </c>
      <c r="R37">
        <f>2*_xlfn.NORM.S.DIST((R33-($T$3*$T$4/2))/R35,TRUE)</f>
        <v>0.51293041337274381</v>
      </c>
    </row>
    <row r="38" spans="1:18" x14ac:dyDescent="0.2">
      <c r="A38" t="str">
        <f>AllData!A38</f>
        <v>Student</v>
      </c>
      <c r="B38">
        <f>IF(AllData!BP38="strongly disagree",1,IF(AllData!BP38="partially disagree",2,IF(AllData!BP38="partially agree",3,4)))</f>
        <v>2</v>
      </c>
      <c r="C38">
        <f>IF(AllData!BR38="strongly disagree",1,IF(AllData!BR38="partially disagree",2,IF(AllData!BR38="partially agree",3,4)))</f>
        <v>4</v>
      </c>
      <c r="D38">
        <f>IF(AllData!BQ38="strongly disagree",1,IF(AllData!BQ38="partially disagree",2,IF(AllData!BQ38="partially agree",3,4)))</f>
        <v>4</v>
      </c>
    </row>
    <row r="39" spans="1:18" x14ac:dyDescent="0.2">
      <c r="A39" t="str">
        <f>AllData!A39</f>
        <v>Student</v>
      </c>
      <c r="B39">
        <f>IF(AllData!BP39="strongly disagree",1,IF(AllData!BP39="partially disagree",2,IF(AllData!BP39="partially agree",3,4)))</f>
        <v>3</v>
      </c>
      <c r="C39">
        <f>IF(AllData!BR39="strongly disagree",1,IF(AllData!BR39="partially disagree",2,IF(AllData!BR39="partially agree",3,4)))</f>
        <v>3</v>
      </c>
      <c r="D39">
        <f>IF(AllData!BQ39="strongly disagree",1,IF(AllData!BQ39="partially disagree",2,IF(AllData!BQ39="partially agree",3,4)))</f>
        <v>4</v>
      </c>
    </row>
    <row r="40" spans="1:18" x14ac:dyDescent="0.2">
      <c r="A40" t="str">
        <f>SUBSTITUTE(AllData!A40, "Industry ", "")</f>
        <v>Professional</v>
      </c>
      <c r="B40">
        <f>IF(AllData!BP40="strongly disagree",1,IF(AllData!BP40="partially disagree",2,IF(AllData!BP40="partially agree",3,4)))</f>
        <v>2</v>
      </c>
      <c r="C40">
        <f>IF(AllData!BR40="strongly disagree",1,IF(AllData!BR40="partially disagree",2,IF(AllData!BR40="partially agree",3,4)))</f>
        <v>1</v>
      </c>
      <c r="D40">
        <f>IF(AllData!BQ40="strongly disagree",1,IF(AllData!BQ40="partially disagree",2,IF(AllData!BQ40="partially agree",3,4)))</f>
        <v>3</v>
      </c>
    </row>
    <row r="41" spans="1:18" x14ac:dyDescent="0.2">
      <c r="A41" t="str">
        <f>SUBSTITUTE(AllData!A41, "Industry ", "")</f>
        <v>Professional</v>
      </c>
      <c r="B41">
        <f>IF(AllData!BP41="strongly disagree",1,IF(AllData!BP41="partially disagree",2,IF(AllData!BP41="partially agree",3,4)))</f>
        <v>3</v>
      </c>
      <c r="C41">
        <f>IF(AllData!BR41="strongly disagree",1,IF(AllData!BR41="partially disagree",2,IF(AllData!BR41="partially agree",3,4)))</f>
        <v>2</v>
      </c>
      <c r="D41">
        <f>IF(AllData!BQ41="strongly disagree",1,IF(AllData!BQ41="partially disagree",2,IF(AllData!BQ41="partially agree",3,4)))</f>
        <v>4</v>
      </c>
    </row>
    <row r="42" spans="1:18" x14ac:dyDescent="0.2">
      <c r="A42" t="str">
        <f>SUBSTITUTE(AllData!A42, "Industry ", "")</f>
        <v>Professional</v>
      </c>
      <c r="B42">
        <f>IF(AllData!BP42="strongly disagree",1,IF(AllData!BP42="partially disagree",2,IF(AllData!BP42="partially agree",3,4)))</f>
        <v>2</v>
      </c>
      <c r="C42">
        <f>IF(AllData!BR42="strongly disagree",1,IF(AllData!BR42="partially disagree",2,IF(AllData!BR42="partially agree",3,4)))</f>
        <v>2</v>
      </c>
      <c r="D42">
        <f>IF(AllData!BQ42="strongly disagree",1,IF(AllData!BQ42="partially disagree",2,IF(AllData!BQ42="partially agree",3,4)))</f>
        <v>4</v>
      </c>
    </row>
    <row r="43" spans="1:18" x14ac:dyDescent="0.2">
      <c r="A43" t="str">
        <f>SUBSTITUTE(AllData!A43, "Industry ", "")</f>
        <v>Professional</v>
      </c>
      <c r="B43">
        <f>IF(AllData!BP43="strongly disagree",1,IF(AllData!BP43="partially disagree",2,IF(AllData!BP43="partially agree",3,4)))</f>
        <v>3</v>
      </c>
      <c r="C43">
        <f>IF(AllData!BR43="strongly disagree",1,IF(AllData!BR43="partially disagree",2,IF(AllData!BR43="partially agree",3,4)))</f>
        <v>4</v>
      </c>
      <c r="D43">
        <f>IF(AllData!BQ43="strongly disagree",1,IF(AllData!BQ43="partially disagree",2,IF(AllData!BQ43="partially agree",3,4)))</f>
        <v>3</v>
      </c>
    </row>
    <row r="44" spans="1:18" x14ac:dyDescent="0.2">
      <c r="A44" t="str">
        <f>AllData!A44</f>
        <v>Researcher</v>
      </c>
      <c r="B44">
        <f>IF(AllData!BP44="strongly disagree",1,IF(AllData!BP44="partially disagree",2,IF(AllData!BP44="partially agree",3,4)))</f>
        <v>3</v>
      </c>
      <c r="C44">
        <f>IF(AllData!BR44="strongly disagree",1,IF(AllData!BR44="partially disagree",2,IF(AllData!BR44="partially agree",3,4)))</f>
        <v>2</v>
      </c>
      <c r="D44">
        <f>IF(AllData!BQ44="strongly disagree",1,IF(AllData!BQ44="partially disagree",2,IF(AllData!BQ44="partially agree",3,4)))</f>
        <v>3</v>
      </c>
    </row>
  </sheetData>
  <mergeCells count="8">
    <mergeCell ref="M1:O1"/>
    <mergeCell ref="P1:R1"/>
    <mergeCell ref="J30:L30"/>
    <mergeCell ref="M30:O30"/>
    <mergeCell ref="P30:R30"/>
    <mergeCell ref="J31:L31"/>
    <mergeCell ref="M31:O31"/>
    <mergeCell ref="P31:R31"/>
  </mergeCells>
  <conditionalFormatting sqref="G36:R36">
    <cfRule type="colorScale" priority="2">
      <colorScale>
        <cfvo type="num" val="0.5"/>
        <cfvo type="num" val="1"/>
        <color rgb="FFFCFCFF"/>
        <color rgb="FF63BE7B"/>
      </colorScale>
    </cfRule>
  </conditionalFormatting>
  <conditionalFormatting sqref="G37:R37">
    <cfRule type="cellIs" dxfId="7" priority="1" operator="lessThan">
      <formula>0.05</formula>
    </cfRule>
  </conditionalFormatting>
  <pageMargins left="0.7" right="0.7" top="0.78740157499999996" bottom="0.78740157499999996"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1A382-8A23-D744-B244-988A78234384}">
  <dimension ref="A1:T44"/>
  <sheetViews>
    <sheetView workbookViewId="0">
      <selection activeCell="D10" sqref="D10"/>
    </sheetView>
  </sheetViews>
  <sheetFormatPr baseColWidth="10" defaultRowHeight="14.25" x14ac:dyDescent="0.2"/>
  <cols>
    <col min="1" max="1" width="11.625" bestFit="1" customWidth="1"/>
    <col min="6" max="6" width="37.125" bestFit="1" customWidth="1"/>
    <col min="12" max="12" width="16.375" bestFit="1" customWidth="1"/>
  </cols>
  <sheetData>
    <row r="1" spans="1:20" ht="15" x14ac:dyDescent="0.25">
      <c r="A1" s="6" t="s">
        <v>250</v>
      </c>
      <c r="B1" s="6" t="s">
        <v>251</v>
      </c>
      <c r="C1" s="6" t="s">
        <v>241</v>
      </c>
      <c r="D1" s="6" t="s">
        <v>240</v>
      </c>
      <c r="F1" s="6"/>
      <c r="G1" s="6" t="s">
        <v>251</v>
      </c>
      <c r="H1" s="6" t="s">
        <v>241</v>
      </c>
      <c r="I1" s="6" t="s">
        <v>240</v>
      </c>
      <c r="L1" s="6" t="s">
        <v>250</v>
      </c>
      <c r="M1" s="12" t="s">
        <v>58</v>
      </c>
      <c r="N1" s="12"/>
      <c r="O1" s="12"/>
      <c r="P1" s="12" t="s">
        <v>264</v>
      </c>
      <c r="Q1" s="12"/>
      <c r="R1" s="12"/>
      <c r="T1" s="6" t="s">
        <v>274</v>
      </c>
    </row>
    <row r="2" spans="1:20" ht="15" x14ac:dyDescent="0.25">
      <c r="A2" t="str">
        <f>AllData!A2</f>
        <v>Student</v>
      </c>
      <c r="B2">
        <f>IF(AllData!BG2=$F$2,1,IF(AllData!BG2=$F$3,2,IF(AllData!BG2=$F$4,3,4)))</f>
        <v>3</v>
      </c>
      <c r="C2">
        <f>IF(AllData!BI2=$F$2,1,IF(AllData!BI2=$F$3,2,IF(AllData!BI2=$F$4,3,4)))</f>
        <v>1</v>
      </c>
      <c r="D2">
        <f>IF(AllData!BH2=$F$2,1,IF(AllData!BH2=$F$3,2,IF(AllData!BH2=$F$4,3,4)))</f>
        <v>2</v>
      </c>
      <c r="F2" s="6" t="s">
        <v>73</v>
      </c>
      <c r="G2">
        <f>COUNTIF(B2:B44,1)</f>
        <v>6</v>
      </c>
      <c r="H2">
        <f>COUNTIF(C2:C44,1)</f>
        <v>2</v>
      </c>
      <c r="I2">
        <f>COUNTIF(D2:D44,1)</f>
        <v>0</v>
      </c>
      <c r="L2" s="6" t="s">
        <v>271</v>
      </c>
      <c r="M2" s="6" t="s">
        <v>251</v>
      </c>
      <c r="N2" s="6" t="s">
        <v>241</v>
      </c>
      <c r="O2" s="6" t="s">
        <v>240</v>
      </c>
      <c r="P2" s="6" t="s">
        <v>251</v>
      </c>
      <c r="Q2" s="6" t="s">
        <v>241</v>
      </c>
      <c r="R2" s="6" t="s">
        <v>240</v>
      </c>
      <c r="S2" s="6" t="s">
        <v>275</v>
      </c>
      <c r="T2">
        <f>COUNT(B2:B44)</f>
        <v>43</v>
      </c>
    </row>
    <row r="3" spans="1:20" ht="15" x14ac:dyDescent="0.25">
      <c r="A3" t="str">
        <f>AllData!A3</f>
        <v>Student</v>
      </c>
      <c r="B3">
        <f>IF(AllData!BG3=$F$2,1,IF(AllData!BG3=$F$3,2,IF(AllData!BG3=$F$4,3,4)))</f>
        <v>4</v>
      </c>
      <c r="C3">
        <f>IF(AllData!BI3=$F$2,1,IF(AllData!BI3=$F$3,2,IF(AllData!BI3=$F$4,3,4)))</f>
        <v>3</v>
      </c>
      <c r="D3">
        <f>IF(AllData!BH3=$F$2,1,IF(AllData!BH3=$F$3,2,IF(AllData!BH3=$F$4,3,4)))</f>
        <v>3</v>
      </c>
      <c r="F3" s="6" t="s">
        <v>72</v>
      </c>
      <c r="G3">
        <f>COUNTIF(B2:B44,2)</f>
        <v>12</v>
      </c>
      <c r="H3">
        <f>COUNTIF(C2:C44,2)</f>
        <v>22</v>
      </c>
      <c r="I3">
        <f>COUNTIF(D2:D44,2)</f>
        <v>19</v>
      </c>
      <c r="L3" s="6" t="s">
        <v>73</v>
      </c>
      <c r="M3">
        <f>COUNTIFS(B2:B44,1,$A2:$A44,$M1)</f>
        <v>5</v>
      </c>
      <c r="N3">
        <f>COUNTIFS(C2:C44,1,$A2:$A44,$M1)</f>
        <v>2</v>
      </c>
      <c r="O3">
        <f>COUNTIFS(D2:D44,1,$A2:$A44,$M1)</f>
        <v>0</v>
      </c>
      <c r="P3">
        <f>COUNTIFS(B2:B44,1,$A2:$A44,$P1)</f>
        <v>0</v>
      </c>
      <c r="Q3">
        <f>COUNTIFS(C2:C44,1,$A2:$A44,$P1)</f>
        <v>0</v>
      </c>
      <c r="R3">
        <f>COUNTIFS(D2:D44,1,$A2:$A44,$P1)</f>
        <v>0</v>
      </c>
      <c r="S3" s="6" t="s">
        <v>58</v>
      </c>
      <c r="T3">
        <f>COUNTIF(A2:A216,S3)</f>
        <v>38</v>
      </c>
    </row>
    <row r="4" spans="1:20" ht="15" x14ac:dyDescent="0.25">
      <c r="A4" t="str">
        <f>AllData!A4</f>
        <v>Student</v>
      </c>
      <c r="B4">
        <f>IF(AllData!BG4=$F$2,1,IF(AllData!BG4=$F$3,2,IF(AllData!BG4=$F$4,3,4)))</f>
        <v>2</v>
      </c>
      <c r="C4">
        <f>IF(AllData!BI4=$F$2,1,IF(AllData!BI4=$F$3,2,IF(AllData!BI4=$F$4,3,4)))</f>
        <v>2</v>
      </c>
      <c r="D4">
        <f>IF(AllData!BH4=$F$2,1,IF(AllData!BH4=$F$3,2,IF(AllData!BH4=$F$4,3,4)))</f>
        <v>2</v>
      </c>
      <c r="F4" s="6" t="s">
        <v>71</v>
      </c>
      <c r="G4">
        <f>COUNTIF(B2:B44,3)</f>
        <v>15</v>
      </c>
      <c r="H4">
        <f>COUNTIF(C2:C44,3)</f>
        <v>17</v>
      </c>
      <c r="I4">
        <f>COUNTIF(D2:D44,3)</f>
        <v>18</v>
      </c>
      <c r="L4" s="6" t="s">
        <v>72</v>
      </c>
      <c r="M4">
        <f>COUNTIFS(B2:B44,2,$A2:$A44,$M1)</f>
        <v>9</v>
      </c>
      <c r="N4">
        <f>COUNTIFS(C2:C44,2,$A2:$A44,$M1)</f>
        <v>19</v>
      </c>
      <c r="O4">
        <f>COUNTIFS(D2:D44,2,$A2:$A44,$M1)</f>
        <v>18</v>
      </c>
      <c r="P4">
        <f>COUNTIFS(B2:B44,2,$A2:$A44,$P1)</f>
        <v>3</v>
      </c>
      <c r="Q4">
        <f>COUNTIFS(C2:C44,2,$A2:$A44,$P1)</f>
        <v>3</v>
      </c>
      <c r="R4">
        <f>COUNTIFS(D2:D44,2,$A2:$A44,$P1)</f>
        <v>0</v>
      </c>
      <c r="S4" s="6" t="s">
        <v>264</v>
      </c>
      <c r="T4">
        <f>COUNTIF(A2:A216,S4)</f>
        <v>4</v>
      </c>
    </row>
    <row r="5" spans="1:20" ht="15" x14ac:dyDescent="0.25">
      <c r="A5" t="str">
        <f>AllData!A5</f>
        <v>Student</v>
      </c>
      <c r="B5">
        <f>IF(AllData!BG5=$F$2,1,IF(AllData!BG5=$F$3,2,IF(AllData!BG5=$F$4,3,4)))</f>
        <v>1</v>
      </c>
      <c r="C5">
        <f>IF(AllData!BI5=$F$2,1,IF(AllData!BI5=$F$3,2,IF(AllData!BI5=$F$4,3,4)))</f>
        <v>2</v>
      </c>
      <c r="D5">
        <f>IF(AllData!BH5=$F$2,1,IF(AllData!BH5=$F$3,2,IF(AllData!BH5=$F$4,3,4)))</f>
        <v>2</v>
      </c>
      <c r="F5" s="6" t="s">
        <v>82</v>
      </c>
      <c r="G5">
        <f>COUNTIF(B2:B44,4)</f>
        <v>10</v>
      </c>
      <c r="H5">
        <f>COUNTIF(C2:C44,4)</f>
        <v>2</v>
      </c>
      <c r="I5">
        <f>COUNTIF(D2:D44,4)</f>
        <v>6</v>
      </c>
      <c r="L5" s="6" t="s">
        <v>71</v>
      </c>
      <c r="M5">
        <f>COUNTIFS(B2:B44,3,$A2:$A44,$M1)</f>
        <v>15</v>
      </c>
      <c r="N5">
        <f>COUNTIFS(C2:C44,3,$A2:$A44,$M1)</f>
        <v>16</v>
      </c>
      <c r="O5">
        <f>COUNTIFS(D2:D44,3,$A2:$A44,$M1)</f>
        <v>14</v>
      </c>
      <c r="P5">
        <f>COUNTIFS(B2:B44,3,$A2:$A44,$P1)</f>
        <v>0</v>
      </c>
      <c r="Q5">
        <f>COUNTIFS(C2:C44,3,$A2:$A44,$P1)</f>
        <v>0</v>
      </c>
      <c r="R5">
        <f>COUNTIFS(D2:D44,3,$A2:$A44,$P1)</f>
        <v>4</v>
      </c>
    </row>
    <row r="6" spans="1:20" ht="15" x14ac:dyDescent="0.25">
      <c r="A6" t="str">
        <f>AllData!A6</f>
        <v>Student</v>
      </c>
      <c r="B6">
        <f>IF(AllData!BG6=$F$2,1,IF(AllData!BG6=$F$3,2,IF(AllData!BG6=$F$4,3,4)))</f>
        <v>1</v>
      </c>
      <c r="C6">
        <f>IF(AllData!BI6=$F$2,1,IF(AllData!BI6=$F$3,2,IF(AllData!BI6=$F$4,3,4)))</f>
        <v>3</v>
      </c>
      <c r="D6">
        <f>IF(AllData!BH6=$F$2,1,IF(AllData!BH6=$F$3,2,IF(AllData!BH6=$F$4,3,4)))</f>
        <v>2</v>
      </c>
      <c r="L6" s="6" t="s">
        <v>82</v>
      </c>
      <c r="M6">
        <f>COUNTIFS(B2:B44,4,$A2:$A44,$M1)</f>
        <v>9</v>
      </c>
      <c r="N6">
        <f>COUNTIFS(C2:C44,4,$A2:$A44,$M1)</f>
        <v>1</v>
      </c>
      <c r="O6">
        <f>COUNTIFS(D2:D44,4,$A2:$A44,$M1)</f>
        <v>6</v>
      </c>
      <c r="P6">
        <f>COUNTIFS(B2:B44,4,$A2:$A44,$P1)</f>
        <v>1</v>
      </c>
      <c r="Q6">
        <f>COUNTIFS(C2:C44,4,$A2:$A44,$P1)</f>
        <v>1</v>
      </c>
      <c r="R6">
        <f>COUNTIFS(D2:D44,4,$A2:$A44,$P1)</f>
        <v>0</v>
      </c>
    </row>
    <row r="7" spans="1:20" ht="15" x14ac:dyDescent="0.25">
      <c r="A7" t="str">
        <f>AllData!A7</f>
        <v>Student</v>
      </c>
      <c r="B7">
        <f>IF(AllData!BG7=$F$2,1,IF(AllData!BG7=$F$3,2,IF(AllData!BG7=$F$4,3,4)))</f>
        <v>1</v>
      </c>
      <c r="C7">
        <f>IF(AllData!BI7=$F$2,1,IF(AllData!BI7=$F$3,2,IF(AllData!BI7=$F$4,3,4)))</f>
        <v>2</v>
      </c>
      <c r="D7">
        <f>IF(AllData!BH7=$F$2,1,IF(AllData!BH7=$F$3,2,IF(AllData!BH7=$F$4,3,4)))</f>
        <v>3</v>
      </c>
      <c r="L7" s="6"/>
    </row>
    <row r="8" spans="1:20" ht="15" x14ac:dyDescent="0.25">
      <c r="A8" t="str">
        <f>AllData!A8</f>
        <v>Student</v>
      </c>
      <c r="B8">
        <f>IF(AllData!BG8=$F$2,1,IF(AllData!BG8=$F$3,2,IF(AllData!BG8=$F$4,3,4)))</f>
        <v>2</v>
      </c>
      <c r="C8">
        <f>IF(AllData!BI8=$F$2,1,IF(AllData!BI8=$F$3,2,IF(AllData!BI8=$F$4,3,4)))</f>
        <v>3</v>
      </c>
      <c r="D8">
        <f>IF(AllData!BH8=$F$2,1,IF(AllData!BH8=$F$3,2,IF(AllData!BH8=$F$4,3,4)))</f>
        <v>3</v>
      </c>
      <c r="F8" s="10" t="s">
        <v>284</v>
      </c>
      <c r="L8" s="6"/>
    </row>
    <row r="9" spans="1:20" ht="15" x14ac:dyDescent="0.25">
      <c r="A9" t="str">
        <f>AllData!A9</f>
        <v>Student</v>
      </c>
      <c r="B9">
        <f>IF(AllData!BG9=$F$2,1,IF(AllData!BG9=$F$3,2,IF(AllData!BG9=$F$4,3,4)))</f>
        <v>3</v>
      </c>
      <c r="C9">
        <f>IF(AllData!BI9=$F$2,1,IF(AllData!BI9=$F$3,2,IF(AllData!BI9=$F$4,3,4)))</f>
        <v>2</v>
      </c>
      <c r="D9">
        <f>IF(AllData!BH9=$F$2,1,IF(AllData!BH9=$F$3,2,IF(AllData!BH9=$F$4,3,4)))</f>
        <v>2</v>
      </c>
      <c r="L9" s="6"/>
    </row>
    <row r="10" spans="1:20" ht="15" x14ac:dyDescent="0.25">
      <c r="A10" t="str">
        <f>AllData!A10</f>
        <v>Student</v>
      </c>
      <c r="B10">
        <f>IF(AllData!BG10=$F$2,1,IF(AllData!BG10=$F$3,2,IF(AllData!BG10=$F$4,3,4)))</f>
        <v>3</v>
      </c>
      <c r="C10">
        <f>IF(AllData!BI10=$F$2,1,IF(AllData!BI10=$F$3,2,IF(AllData!BI10=$F$4,3,4)))</f>
        <v>3</v>
      </c>
      <c r="D10">
        <f>IF(AllData!BH10=$F$2,1,IF(AllData!BH10=$F$3,2,IF(AllData!BH10=$F$4,3,4)))</f>
        <v>2</v>
      </c>
      <c r="L10" s="6"/>
    </row>
    <row r="11" spans="1:20" x14ac:dyDescent="0.2">
      <c r="A11" t="str">
        <f>AllData!A11</f>
        <v>Student</v>
      </c>
      <c r="B11">
        <f>IF(AllData!BG11=$F$2,1,IF(AllData!BG11=$F$3,2,IF(AllData!BG11=$F$4,3,4)))</f>
        <v>2</v>
      </c>
      <c r="C11">
        <f>IF(AllData!BI11=$F$2,1,IF(AllData!BI11=$F$3,2,IF(AllData!BI11=$F$4,3,4)))</f>
        <v>3</v>
      </c>
      <c r="D11">
        <f>IF(AllData!BH11=$F$2,1,IF(AllData!BH11=$F$3,2,IF(AllData!BH11=$F$4,3,4)))</f>
        <v>4</v>
      </c>
    </row>
    <row r="12" spans="1:20" x14ac:dyDescent="0.2">
      <c r="A12" t="str">
        <f>AllData!A12</f>
        <v>Student</v>
      </c>
      <c r="B12">
        <f>IF(AllData!BG12=$F$2,1,IF(AllData!BG12=$F$3,2,IF(AllData!BG12=$F$4,3,4)))</f>
        <v>2</v>
      </c>
      <c r="C12">
        <f>IF(AllData!BI12=$F$2,1,IF(AllData!BI12=$F$3,2,IF(AllData!BI12=$F$4,3,4)))</f>
        <v>3</v>
      </c>
      <c r="D12">
        <f>IF(AllData!BH12=$F$2,1,IF(AllData!BH12=$F$3,2,IF(AllData!BH12=$F$4,3,4)))</f>
        <v>4</v>
      </c>
    </row>
    <row r="13" spans="1:20" x14ac:dyDescent="0.2">
      <c r="A13" t="str">
        <f>AllData!A13</f>
        <v>Student</v>
      </c>
      <c r="B13">
        <f>IF(AllData!BG13=$F$2,1,IF(AllData!BG13=$F$3,2,IF(AllData!BG13=$F$4,3,4)))</f>
        <v>3</v>
      </c>
      <c r="C13">
        <f>IF(AllData!BI13=$F$2,1,IF(AllData!BI13=$F$3,2,IF(AllData!BI13=$F$4,3,4)))</f>
        <v>3</v>
      </c>
      <c r="D13">
        <f>IF(AllData!BH13=$F$2,1,IF(AllData!BH13=$F$3,2,IF(AllData!BH13=$F$4,3,4)))</f>
        <v>2</v>
      </c>
    </row>
    <row r="14" spans="1:20" x14ac:dyDescent="0.2">
      <c r="A14" t="str">
        <f>AllData!A14</f>
        <v>Student</v>
      </c>
      <c r="B14">
        <f>IF(AllData!BG14=$F$2,1,IF(AllData!BG14=$F$3,2,IF(AllData!BG14=$F$4,3,4)))</f>
        <v>4</v>
      </c>
      <c r="C14">
        <f>IF(AllData!BI14=$F$2,1,IF(AllData!BI14=$F$3,2,IF(AllData!BI14=$F$4,3,4)))</f>
        <v>2</v>
      </c>
      <c r="D14">
        <f>IF(AllData!BH14=$F$2,1,IF(AllData!BH14=$F$3,2,IF(AllData!BH14=$F$4,3,4)))</f>
        <v>2</v>
      </c>
    </row>
    <row r="15" spans="1:20" x14ac:dyDescent="0.2">
      <c r="A15" t="str">
        <f>AllData!A15</f>
        <v>Student</v>
      </c>
      <c r="B15">
        <f>IF(AllData!BG15=$F$2,1,IF(AllData!BG15=$F$3,2,IF(AllData!BG15=$F$4,3,4)))</f>
        <v>3</v>
      </c>
      <c r="C15">
        <f>IF(AllData!BI15=$F$2,1,IF(AllData!BI15=$F$3,2,IF(AllData!BI15=$F$4,3,4)))</f>
        <v>1</v>
      </c>
      <c r="D15">
        <f>IF(AllData!BH15=$F$2,1,IF(AllData!BH15=$F$3,2,IF(AllData!BH15=$F$4,3,4)))</f>
        <v>2</v>
      </c>
    </row>
    <row r="16" spans="1:20" x14ac:dyDescent="0.2">
      <c r="A16" t="str">
        <f>AllData!A16</f>
        <v>Student</v>
      </c>
      <c r="B16">
        <f>IF(AllData!BG16=$F$2,1,IF(AllData!BG16=$F$3,2,IF(AllData!BG16=$F$4,3,4)))</f>
        <v>4</v>
      </c>
      <c r="C16">
        <f>IF(AllData!BI16=$F$2,1,IF(AllData!BI16=$F$3,2,IF(AllData!BI16=$F$4,3,4)))</f>
        <v>3</v>
      </c>
      <c r="D16">
        <f>IF(AllData!BH16=$F$2,1,IF(AllData!BH16=$F$3,2,IF(AllData!BH16=$F$4,3,4)))</f>
        <v>2</v>
      </c>
    </row>
    <row r="17" spans="1:18" x14ac:dyDescent="0.2">
      <c r="A17" t="str">
        <f>AllData!A17</f>
        <v>Student</v>
      </c>
      <c r="B17">
        <f>IF(AllData!BG17=$F$2,1,IF(AllData!BG17=$F$3,2,IF(AllData!BG17=$F$4,3,4)))</f>
        <v>2</v>
      </c>
      <c r="C17">
        <f>IF(AllData!BI17=$F$2,1,IF(AllData!BI17=$F$3,2,IF(AllData!BI17=$F$4,3,4)))</f>
        <v>3</v>
      </c>
      <c r="D17">
        <f>IF(AllData!BH17=$F$2,1,IF(AllData!BH17=$F$3,2,IF(AllData!BH17=$F$4,3,4)))</f>
        <v>4</v>
      </c>
    </row>
    <row r="18" spans="1:18" x14ac:dyDescent="0.2">
      <c r="A18" t="str">
        <f>AllData!A18</f>
        <v>Student</v>
      </c>
      <c r="B18">
        <f>IF(AllData!BG18=$F$2,1,IF(AllData!BG18=$F$3,2,IF(AllData!BG18=$F$4,3,4)))</f>
        <v>4</v>
      </c>
      <c r="C18">
        <f>IF(AllData!BI18=$F$2,1,IF(AllData!BI18=$F$3,2,IF(AllData!BI18=$F$4,3,4)))</f>
        <v>3</v>
      </c>
      <c r="D18">
        <f>IF(AllData!BH18=$F$2,1,IF(AllData!BH18=$F$3,2,IF(AllData!BH18=$F$4,3,4)))</f>
        <v>3</v>
      </c>
    </row>
    <row r="19" spans="1:18" x14ac:dyDescent="0.2">
      <c r="A19" t="str">
        <f>AllData!A19</f>
        <v>Student</v>
      </c>
      <c r="B19">
        <f>IF(AllData!BG19=$F$2,1,IF(AllData!BG19=$F$3,2,IF(AllData!BG19=$F$4,3,4)))</f>
        <v>4</v>
      </c>
      <c r="C19">
        <f>IF(AllData!BI19=$F$2,1,IF(AllData!BI19=$F$3,2,IF(AllData!BI19=$F$4,3,4)))</f>
        <v>3</v>
      </c>
      <c r="D19">
        <f>IF(AllData!BH19=$F$2,1,IF(AllData!BH19=$F$3,2,IF(AllData!BH19=$F$4,3,4)))</f>
        <v>3</v>
      </c>
    </row>
    <row r="20" spans="1:18" x14ac:dyDescent="0.2">
      <c r="A20" t="str">
        <f>AllData!A20</f>
        <v>Student</v>
      </c>
      <c r="B20">
        <f>IF(AllData!BG20=$F$2,1,IF(AllData!BG20=$F$3,2,IF(AllData!BG20=$F$4,3,4)))</f>
        <v>3</v>
      </c>
      <c r="C20">
        <f>IF(AllData!BI20=$F$2,1,IF(AllData!BI20=$F$3,2,IF(AllData!BI20=$F$4,3,4)))</f>
        <v>4</v>
      </c>
      <c r="D20">
        <f>IF(AllData!BH20=$F$2,1,IF(AllData!BH20=$F$3,2,IF(AllData!BH20=$F$4,3,4)))</f>
        <v>2</v>
      </c>
    </row>
    <row r="21" spans="1:18" x14ac:dyDescent="0.2">
      <c r="A21" t="str">
        <f>AllData!A21</f>
        <v>Student</v>
      </c>
      <c r="B21">
        <f>IF(AllData!BG21=$F$2,1,IF(AllData!BG21=$F$3,2,IF(AllData!BG21=$F$4,3,4)))</f>
        <v>3</v>
      </c>
      <c r="C21">
        <f>IF(AllData!BI21=$F$2,1,IF(AllData!BI21=$F$3,2,IF(AllData!BI21=$F$4,3,4)))</f>
        <v>2</v>
      </c>
      <c r="D21">
        <f>IF(AllData!BH21=$F$2,1,IF(AllData!BH21=$F$3,2,IF(AllData!BH21=$F$4,3,4)))</f>
        <v>4</v>
      </c>
    </row>
    <row r="22" spans="1:18" x14ac:dyDescent="0.2">
      <c r="A22" t="str">
        <f>AllData!A22</f>
        <v>Student</v>
      </c>
      <c r="B22">
        <f>IF(AllData!BG22=$F$2,1,IF(AllData!BG22=$F$3,2,IF(AllData!BG22=$F$4,3,4)))</f>
        <v>2</v>
      </c>
      <c r="C22">
        <f>IF(AllData!BI22=$F$2,1,IF(AllData!BI22=$F$3,2,IF(AllData!BI22=$F$4,3,4)))</f>
        <v>2</v>
      </c>
      <c r="D22">
        <f>IF(AllData!BH22=$F$2,1,IF(AllData!BH22=$F$3,2,IF(AllData!BH22=$F$4,3,4)))</f>
        <v>3</v>
      </c>
    </row>
    <row r="23" spans="1:18" x14ac:dyDescent="0.2">
      <c r="A23" t="str">
        <f>AllData!A23</f>
        <v>Student</v>
      </c>
      <c r="B23">
        <f>IF(AllData!BG23=$F$2,1,IF(AllData!BG23=$F$3,2,IF(AllData!BG23=$F$4,3,4)))</f>
        <v>2</v>
      </c>
      <c r="C23">
        <f>IF(AllData!BI23=$F$2,1,IF(AllData!BI23=$F$3,2,IF(AllData!BI23=$F$4,3,4)))</f>
        <v>3</v>
      </c>
      <c r="D23">
        <f>IF(AllData!BH23=$F$2,1,IF(AllData!BH23=$F$3,2,IF(AllData!BH23=$F$4,3,4)))</f>
        <v>3</v>
      </c>
    </row>
    <row r="24" spans="1:18" x14ac:dyDescent="0.2">
      <c r="A24" t="str">
        <f>AllData!A24</f>
        <v>Student</v>
      </c>
      <c r="B24">
        <f>IF(AllData!BG24=$F$2,1,IF(AllData!BG24=$F$3,2,IF(AllData!BG24=$F$4,3,4)))</f>
        <v>1</v>
      </c>
      <c r="C24">
        <f>IF(AllData!BI24=$F$2,1,IF(AllData!BI24=$F$3,2,IF(AllData!BI24=$F$4,3,4)))</f>
        <v>2</v>
      </c>
      <c r="D24">
        <f>IF(AllData!BH24=$F$2,1,IF(AllData!BH24=$F$3,2,IF(AllData!BH24=$F$4,3,4)))</f>
        <v>3</v>
      </c>
    </row>
    <row r="25" spans="1:18" x14ac:dyDescent="0.2">
      <c r="A25" t="str">
        <f>AllData!A25</f>
        <v>Student</v>
      </c>
      <c r="B25">
        <f>IF(AllData!BG25=$F$2,1,IF(AllData!BG25=$F$3,2,IF(AllData!BG25=$F$4,3,4)))</f>
        <v>3</v>
      </c>
      <c r="C25">
        <f>IF(AllData!BI25=$F$2,1,IF(AllData!BI25=$F$3,2,IF(AllData!BI25=$F$4,3,4)))</f>
        <v>3</v>
      </c>
      <c r="D25">
        <f>IF(AllData!BH25=$F$2,1,IF(AllData!BH25=$F$3,2,IF(AllData!BH25=$F$4,3,4)))</f>
        <v>3</v>
      </c>
    </row>
    <row r="26" spans="1:18" x14ac:dyDescent="0.2">
      <c r="A26" t="str">
        <f>AllData!A26</f>
        <v>Student</v>
      </c>
      <c r="B26">
        <f>IF(AllData!BG26=$F$2,1,IF(AllData!BG26=$F$3,2,IF(AllData!BG26=$F$4,3,4)))</f>
        <v>2</v>
      </c>
      <c r="C26">
        <f>IF(AllData!BI26=$F$2,1,IF(AllData!BI26=$F$3,2,IF(AllData!BI26=$F$4,3,4)))</f>
        <v>2</v>
      </c>
      <c r="D26">
        <f>IF(AllData!BH26=$F$2,1,IF(AllData!BH26=$F$3,2,IF(AllData!BH26=$F$4,3,4)))</f>
        <v>3</v>
      </c>
    </row>
    <row r="27" spans="1:18" x14ac:dyDescent="0.2">
      <c r="A27" t="str">
        <f>AllData!A27</f>
        <v>Student</v>
      </c>
      <c r="B27">
        <f>IF(AllData!BG27=$F$2,1,IF(AllData!BG27=$F$3,2,IF(AllData!BG27=$F$4,3,4)))</f>
        <v>3</v>
      </c>
      <c r="C27">
        <f>IF(AllData!BI27=$F$2,1,IF(AllData!BI27=$F$3,2,IF(AllData!BI27=$F$4,3,4)))</f>
        <v>2</v>
      </c>
      <c r="D27">
        <f>IF(AllData!BH27=$F$2,1,IF(AllData!BH27=$F$3,2,IF(AllData!BH27=$F$4,3,4)))</f>
        <v>2</v>
      </c>
    </row>
    <row r="28" spans="1:18" x14ac:dyDescent="0.2">
      <c r="A28" t="str">
        <f>AllData!A28</f>
        <v>Student</v>
      </c>
      <c r="B28">
        <f>IF(AllData!BG28=$F$2,1,IF(AllData!BG28=$F$3,2,IF(AllData!BG28=$F$4,3,4)))</f>
        <v>4</v>
      </c>
      <c r="C28">
        <f>IF(AllData!BI28=$F$2,1,IF(AllData!BI28=$F$3,2,IF(AllData!BI28=$F$4,3,4)))</f>
        <v>2</v>
      </c>
      <c r="D28">
        <f>IF(AllData!BH28=$F$2,1,IF(AllData!BH28=$F$3,2,IF(AllData!BH28=$F$4,3,4)))</f>
        <v>2</v>
      </c>
    </row>
    <row r="29" spans="1:18" x14ac:dyDescent="0.2">
      <c r="A29" t="str">
        <f>AllData!A29</f>
        <v>Student</v>
      </c>
      <c r="B29">
        <f>IF(AllData!BG29=$F$2,1,IF(AllData!BG29=$F$3,2,IF(AllData!BG29=$F$4,3,4)))</f>
        <v>4</v>
      </c>
      <c r="C29">
        <f>IF(AllData!BI29=$F$2,1,IF(AllData!BI29=$F$3,2,IF(AllData!BI29=$F$4,3,4)))</f>
        <v>2</v>
      </c>
      <c r="D29">
        <f>IF(AllData!BH29=$F$2,1,IF(AllData!BH29=$F$3,2,IF(AllData!BH29=$F$4,3,4)))</f>
        <v>2</v>
      </c>
    </row>
    <row r="30" spans="1:18" ht="15" x14ac:dyDescent="0.25">
      <c r="A30" t="str">
        <f>AllData!A30</f>
        <v>Student</v>
      </c>
      <c r="B30">
        <f>IF(AllData!BG30=$F$2,1,IF(AllData!BG30=$F$3,2,IF(AllData!BG30=$F$4,3,4)))</f>
        <v>4</v>
      </c>
      <c r="C30">
        <f>IF(AllData!BI30=$F$2,1,IF(AllData!BI30=$F$3,2,IF(AllData!BI30=$F$4,3,4)))</f>
        <v>2</v>
      </c>
      <c r="D30">
        <f>IF(AllData!BH30=$F$2,1,IF(AllData!BH30=$F$3,2,IF(AllData!BH30=$F$4,3,4)))</f>
        <v>3</v>
      </c>
      <c r="J30" s="12"/>
      <c r="K30" s="12"/>
      <c r="L30" s="12"/>
      <c r="M30" s="12"/>
      <c r="N30" s="12"/>
      <c r="O30" s="12"/>
      <c r="P30" s="12"/>
      <c r="Q30" s="12"/>
      <c r="R30" s="12"/>
    </row>
    <row r="31" spans="1:18" ht="15" x14ac:dyDescent="0.25">
      <c r="A31" t="str">
        <f>AllData!A31</f>
        <v>Student</v>
      </c>
      <c r="B31">
        <f>IF(AllData!BG31=$F$2,1,IF(AllData!BG31=$F$3,2,IF(AllData!BG31=$F$4,3,4)))</f>
        <v>2</v>
      </c>
      <c r="C31">
        <f>IF(AllData!BI31=$F$2,1,IF(AllData!BI31=$F$3,2,IF(AllData!BI31=$F$4,3,4)))</f>
        <v>3</v>
      </c>
      <c r="D31">
        <f>IF(AllData!BH31=$F$2,1,IF(AllData!BH31=$F$3,2,IF(AllData!BH31=$F$4,3,4)))</f>
        <v>4</v>
      </c>
      <c r="J31" s="12" t="s">
        <v>58</v>
      </c>
      <c r="K31" s="12"/>
      <c r="L31" s="12"/>
      <c r="M31" s="12" t="s">
        <v>264</v>
      </c>
      <c r="N31" s="12"/>
      <c r="O31" s="12"/>
      <c r="P31" s="12" t="s">
        <v>279</v>
      </c>
      <c r="Q31" s="12"/>
      <c r="R31" s="12"/>
    </row>
    <row r="32" spans="1:18" ht="15" x14ac:dyDescent="0.25">
      <c r="A32" t="str">
        <f>AllData!A32</f>
        <v>Student</v>
      </c>
      <c r="B32">
        <f>IF(AllData!BG32=$F$2,1,IF(AllData!BG32=$F$3,2,IF(AllData!BG32=$F$4,3,4)))</f>
        <v>1</v>
      </c>
      <c r="C32">
        <f>IF(AllData!BI32=$F$2,1,IF(AllData!BI32=$F$3,2,IF(AllData!BI32=$F$4,3,4)))</f>
        <v>2</v>
      </c>
      <c r="D32">
        <f>IF(AllData!BH32=$F$2,1,IF(AllData!BH32=$F$3,2,IF(AllData!BH32=$F$4,3,4)))</f>
        <v>4</v>
      </c>
      <c r="G32" s="6" t="s">
        <v>276</v>
      </c>
      <c r="H32" s="6" t="s">
        <v>277</v>
      </c>
      <c r="I32" s="6" t="s">
        <v>278</v>
      </c>
      <c r="J32" s="6" t="s">
        <v>276</v>
      </c>
      <c r="K32" s="6" t="s">
        <v>277</v>
      </c>
      <c r="L32" s="6" t="s">
        <v>278</v>
      </c>
      <c r="M32" s="6" t="s">
        <v>276</v>
      </c>
      <c r="N32" s="6" t="s">
        <v>277</v>
      </c>
      <c r="O32" s="6" t="s">
        <v>278</v>
      </c>
      <c r="P32" s="6" t="s">
        <v>251</v>
      </c>
      <c r="Q32" s="6" t="s">
        <v>241</v>
      </c>
      <c r="R32" s="6" t="s">
        <v>240</v>
      </c>
    </row>
    <row r="33" spans="1:18" ht="15" x14ac:dyDescent="0.25">
      <c r="A33" t="str">
        <f>AllData!A33</f>
        <v>Student</v>
      </c>
      <c r="B33">
        <f>IF(AllData!BG33=$F$2,1,IF(AllData!BG33=$F$3,2,IF(AllData!BG33=$F$4,3,4)))</f>
        <v>3</v>
      </c>
      <c r="C33">
        <f>IF(AllData!BI33=$F$2,1,IF(AllData!BI33=$F$3,2,IF(AllData!BI33=$F$4,3,4)))</f>
        <v>2</v>
      </c>
      <c r="D33">
        <f>IF(AllData!BH33=$F$2,1,IF(AllData!BH33=$F$3,2,IF(AllData!BH33=$F$4,3,4)))</f>
        <v>2</v>
      </c>
      <c r="F33" s="13" t="s">
        <v>265</v>
      </c>
      <c r="G33">
        <f>($T$2*$T$2)-($T$2*$T$2*G36)</f>
        <v>779.5</v>
      </c>
      <c r="H33">
        <f>($T$2*$T$2)-($T$2*$T$2*H36)</f>
        <v>765</v>
      </c>
      <c r="I33">
        <f>($T$2*$T$2)-($T$2*$T$2*I36)</f>
        <v>765</v>
      </c>
      <c r="J33">
        <f>($T$3*$T$3)-($T$3*$T$3*J36)</f>
        <v>563</v>
      </c>
      <c r="K33">
        <f t="shared" ref="K33:L33" si="0">($T$3*$T$3)-($T$3*$T$3*K36)</f>
        <v>673.00000000000011</v>
      </c>
      <c r="L33">
        <f t="shared" si="0"/>
        <v>606</v>
      </c>
      <c r="M33">
        <f>($T$4*$T$4)-($T$4*$T$4*M36)</f>
        <v>8</v>
      </c>
      <c r="N33">
        <f>($T$4*$T$4)-($T$4*$T$4*N36)</f>
        <v>4</v>
      </c>
      <c r="O33">
        <f>($T$4*$T$4)-($T$4*$T$4*O36)</f>
        <v>4</v>
      </c>
      <c r="P33">
        <f>($T$3*$T$4)-($T$3*$T$4*P36)</f>
        <v>62</v>
      </c>
      <c r="Q33">
        <f>($T$3*$T$4)-($T$3*$T$4*Q36)</f>
        <v>72</v>
      </c>
      <c r="R33">
        <f>($T$3*$T$4)-($T$3*$T$4*R36)</f>
        <v>52</v>
      </c>
    </row>
    <row r="34" spans="1:18" ht="17.25" x14ac:dyDescent="0.25">
      <c r="A34" t="str">
        <f>AllData!A34</f>
        <v>Student</v>
      </c>
      <c r="B34">
        <f>IF(AllData!BG34=$F$2,1,IF(AllData!BG34=$F$3,2,IF(AllData!BG34=$F$4,3,4)))</f>
        <v>4</v>
      </c>
      <c r="C34">
        <f>IF(AllData!BI34=$F$2,1,IF(AllData!BI34=$F$3,2,IF(AllData!BI34=$F$4,3,4)))</f>
        <v>2</v>
      </c>
      <c r="D34">
        <f>IF(AllData!BH34=$F$2,1,IF(AllData!BH34=$F$3,2,IF(AllData!BH34=$F$4,3,4)))</f>
        <v>2</v>
      </c>
      <c r="F34" s="13" t="s">
        <v>266</v>
      </c>
      <c r="G34" cm="1">
        <f t="array" ref="G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74226</v>
      </c>
      <c r="H34" cm="1">
        <f t="array" ref="H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69954</v>
      </c>
      <c r="I34" cm="1">
        <f t="array" ref="I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112230</v>
      </c>
      <c r="J34" cm="1">
        <f t="array" ref="J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53010</v>
      </c>
      <c r="K34" cm="1">
        <f t="array" ref="K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47496</v>
      </c>
      <c r="L34" cm="1">
        <f t="array" ref="L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77928</v>
      </c>
      <c r="M34" cm="1">
        <f t="array" ref="M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216</v>
      </c>
      <c r="N34" cm="1">
        <f t="array" ref="N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84</v>
      </c>
      <c r="O34" cm="1">
        <f t="array" ref="O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84</v>
      </c>
      <c r="P34" cm="1">
        <f t="array" ref="P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6186</v>
      </c>
      <c r="Q34" cm="1">
        <f t="array" ref="Q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14718</v>
      </c>
      <c r="R34" cm="1">
        <f t="array" ref="R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11838</v>
      </c>
    </row>
    <row r="35" spans="1:18" ht="15" x14ac:dyDescent="0.25">
      <c r="A35" t="str">
        <f>AllData!A35</f>
        <v>Student</v>
      </c>
      <c r="B35">
        <f>IF(AllData!BG35=$F$2,1,IF(AllData!BG35=$F$3,2,IF(AllData!BG35=$F$4,3,4)))</f>
        <v>3</v>
      </c>
      <c r="C35">
        <f>IF(AllData!BI35=$F$2,1,IF(AllData!BI35=$F$3,2,IF(AllData!BI35=$F$4,3,4)))</f>
        <v>3</v>
      </c>
      <c r="D35">
        <f>IF(AllData!BH35=$F$2,1,IF(AllData!BH35=$F$3,2,IF(AllData!BH35=$F$4,3,4)))</f>
        <v>3</v>
      </c>
      <c r="F35" s="13" t="s">
        <v>267</v>
      </c>
      <c r="G35">
        <f>SQRT((($T$2*$T$2)/12)*($T$2+$T$2+1-(G34/(($T$2+$T$2)*($T$2+$T$2-1)))))</f>
        <v>108.81489949883324</v>
      </c>
      <c r="H35">
        <f>SQRT((($T$2*$T$2)/12)*($T$2+$T$2+1-(H34/(($T$2+$T$2)*($T$2+$T$2-1)))))</f>
        <v>109.22787836337712</v>
      </c>
      <c r="I35">
        <f>SQRT((($T$2*$T$2)/12)*($T$2+$T$2+1-(I34/(($T$2+$T$2)*($T$2+$T$2-1)))))</f>
        <v>105.06958478579243</v>
      </c>
      <c r="J35">
        <f>SQRT((($T$3*$T$3)/12)*($T$3+$T$3+1-(J34/(($T$3+$T$3)*($T$3+$T$3-1)))))</f>
        <v>90.258332948635086</v>
      </c>
      <c r="K35">
        <f t="shared" ref="K35:L35" si="1">SQRT((($T$3*$T$3)/12)*($T$3+$T$3+1-(K34/(($T$3+$T$3)*($T$3+$T$3-1)))))</f>
        <v>90.900898418735849</v>
      </c>
      <c r="L35">
        <f t="shared" si="1"/>
        <v>87.295589808420445</v>
      </c>
      <c r="M35">
        <f>SQRT((($T$4*$T$4)/12)*($T$4+$T$4+1-(M34/(($T$4+$T$4)*($T$4+$T$4-1)))))</f>
        <v>2.6186146828319083</v>
      </c>
      <c r="N35">
        <f>SQRT((($T$4*$T$4)/12)*($T$4+$T$4+1-(N34/(($T$4+$T$4)*($T$4+$T$4-1)))))</f>
        <v>3.1622776601683795</v>
      </c>
      <c r="O35">
        <f>SQRT((($T$4*$T$4)/12)*($T$4+$T$4+1-(O34/(($T$4+$T$4)*($T$4+$T$4-1)))))</f>
        <v>3.1622776601683795</v>
      </c>
      <c r="P35">
        <f>SQRT((($T$4*$T$3)/12)*($T$4+$T$3+1-(P34/(($T$3+$T$4)*($T$3+$T$4-1)))))</f>
        <v>22.341973123835821</v>
      </c>
      <c r="Q35">
        <f>SQRT((($T$4*$T$3)/12)*($T$4+$T$3+1-(Q34/(($T$3+$T$4)*($T$3+$T$4-1)))))</f>
        <v>20.890289159910377</v>
      </c>
      <c r="R35">
        <f>SQRT((($T$4*$T$3)/12)*($T$4+$T$3+1-(R34/(($T$3+$T$4)*($T$3+$T$4-1)))))</f>
        <v>21.391326517404572</v>
      </c>
    </row>
    <row r="36" spans="1:18" ht="15" x14ac:dyDescent="0.25">
      <c r="A36" t="str">
        <f>AllData!A36</f>
        <v>Student</v>
      </c>
      <c r="B36">
        <f>IF(AllData!BG36=$F$2,1,IF(AllData!BG36=$F$3,2,IF(AllData!BG36=$F$4,3,4)))</f>
        <v>3</v>
      </c>
      <c r="C36">
        <f>IF(AllData!BI36=$F$2,1,IF(AllData!BI36=$F$3,2,IF(AllData!BI36=$F$4,3,4)))</f>
        <v>2</v>
      </c>
      <c r="D36">
        <f>IF(AllData!BH36=$F$2,1,IF(AllData!BH36=$F$3,2,IF(AllData!BH36=$F$4,3,4)))</f>
        <v>3</v>
      </c>
      <c r="F36" s="13" t="s">
        <v>268</v>
      </c>
      <c r="G36" cm="1">
        <f t="array" ref="G36">MAX((SUM(COUNTIF(B2:B44,"&gt;"&amp;C2:C44))+SUM(COUNTIF(B2:B44,"="&amp;C2:C44))/2)/(COUNT(B2:B44)*COUNT(C2:C44)),(SUM(COUNTIF(C2:C44,"&gt;"&amp;B2:B44))+SUM(COUNTIF(B2:B44,"="&amp;C2:C44))/2)/(COUNT(B2:B44)*COUNT(C2:C44)))</f>
        <v>0.57842076798269337</v>
      </c>
      <c r="H36" cm="1">
        <f t="array" ref="H36">MAX((SUM(COUNTIF(C2:C44,"&gt;"&amp;D2:D44))+SUM(COUNTIF(C2:C44,"="&amp;D2:D44))/2)/(COUNT(C2:C44)*COUNT(D2:D44)),(SUM(COUNTIF(D2:D44,"&gt;"&amp;C2:C44))+SUM(COUNTIF(C2:C44,"="&amp;D2:D44))/2)/(COUNT(C2:C44)*COUNT(D2:D44)))</f>
        <v>0.58626284478096269</v>
      </c>
      <c r="I36" cm="1">
        <f t="array" ref="I36">MAX((SUM(COUNTIF(C2:C44,"&gt;"&amp;D2:D44))+SUM(COUNTIF(C2:C44,"="&amp;D2:D44))/2)/(COUNT(C2:C44)*COUNT(D2:D44)),(SUM(COUNTIF(D2:D44,"&gt;"&amp;C2:C44))+SUM(COUNTIF(C2:C44,"="&amp;D2:D44))/2)/(COUNT(C2:C44)*COUNT(D2:D44)))</f>
        <v>0.58626284478096269</v>
      </c>
      <c r="J36" cm="1">
        <f t="array" ref="J36">MAX((SUM(COUNTIF(B2:B39,"&gt;"&amp;C2:C39))+SUM(COUNTIF(B2:B39,"="&amp;C2:C39))/2)/(COUNT(B2:B39)*COUNT(C2:C39)),(SUM(COUNTIF(C2:C39,"&gt;"&amp;B2:B39))+SUM(COUNTIF(B2:B39,"="&amp;C2:C39))/2)/(COUNT(B2:B39)*COUNT(C2:C39)))</f>
        <v>0.61011080332409973</v>
      </c>
      <c r="K36" cm="1">
        <f t="array" ref="K36">MAX((SUM(COUNTIF(B2:B39,"&gt;"&amp;D2:D39))+SUM(COUNTIF(B2:B39,"="&amp;D2:D39))/2)/(COUNT(B2:B39)*COUNT(D2:D39)),(SUM(COUNTIF(D2:D39,"&gt;"&amp;B2:B39))+SUM(COUNTIF(B2:B39,"="&amp;D2:D39))/2)/(COUNT(B2:B39)*COUNT(D2:D39)))</f>
        <v>0.53393351800554012</v>
      </c>
      <c r="L36" cm="1">
        <f t="array" ref="L36">MAX((SUM(COUNTIF(C2:C39,"&gt;"&amp;D2:D39))+SUM(COUNTIF(C2:C39,"="&amp;D2:D39))/2)/(COUNT(C2:C39)*COUNT(D2:D39)),(SUM(COUNTIF(D2:D39,"&gt;"&amp;C2:C39))+SUM(COUNTIF(C2:C39,"="&amp;D2:D39))/2)/(COUNT(C2:C39)*COUNT(D2:D39)))</f>
        <v>0.58033240997229918</v>
      </c>
      <c r="M36" cm="1">
        <f t="array" ref="M36">MAX((SUM(COUNTIF(B40:B43,"&gt;"&amp;C40:C43))+SUM(COUNTIF(B40:B43,"="&amp;C40:C43))/2)/(COUNT(B40:B43)*COUNT(C40:C43)),(SUM(COUNTIF(C40:C43,"&gt;"&amp;B40:B43))+SUM(COUNTIF(B40:B43,"="&amp;C40:C43))/2)/(COUNT(B40:B43)*COUNT(C40:C43)))</f>
        <v>0.5</v>
      </c>
      <c r="N36" cm="1">
        <f t="array" ref="N36">MAX((SUM(COUNTIF(B40:B43,"&gt;"&amp;D40:D43))+SUM(COUNTIF(B40:B43,"="&amp;D40:D43))/2)/(COUNT(B40:B43)*COUNT(D40:D43)),(SUM(COUNTIF(D40:D43,"&gt;"&amp;B40:B43))+SUM(COUNTIF(B40:B43,"="&amp;D40:D43))/2)/(COUNT(B40:B43)*COUNT(D40:D43)))</f>
        <v>0.75</v>
      </c>
      <c r="O36" cm="1">
        <f t="array" ref="O36">MAX((SUM(COUNTIF(C40:C43,"&gt;"&amp;D40:D43))+SUM(COUNTIF(C40:C43,"="&amp;D40:D43))/2)/(COUNT(C40:C43)*COUNT(D40:D43)),(SUM(COUNTIF(D40:D43,"&gt;"&amp;C40:C43))+SUM(COUNTIF(C40:C43,"="&amp;D40:D43))/2)/(COUNT(C40:C43)*COUNT(D40:D43)))</f>
        <v>0.75</v>
      </c>
      <c r="P36" cm="1">
        <f t="array" ref="P36">MAX((SUM(COUNTIF(B40:B43,"&gt;"&amp;B2:B39))+SUM(COUNTIF(B40:B43,"="&amp;B2:B39))/2)/(COUNT(B40:B43)*COUNT(B2:B39)),(SUM(COUNTIF(B2:B39,"&gt;"&amp;B40:B43))+SUM(COUNTIF(B40:B43,"="&amp;B2:B39))/2)/(COUNT(B40:B43)*COUNT(B2:B39)))</f>
        <v>0.59210526315789469</v>
      </c>
      <c r="Q36" cm="1">
        <f t="array" ref="Q36">MAX((SUM(COUNTIF(C40:C43,"&gt;"&amp;C2:C39))+SUM(COUNTIF(C40:C43,"="&amp;C2:C39))/2)/(COUNT(C40:C43)*COUNT(C2:C39)),(SUM(COUNTIF(C2:C39,"&gt;"&amp;C40:C43))+SUM(COUNTIF(C40:C43,"="&amp;C2:C39))/2)/(COUNT(C40:C43)*COUNT(C2:C39)))</f>
        <v>0.52631578947368418</v>
      </c>
      <c r="R36" cm="1">
        <f t="array" ref="R36">MAX((SUM(COUNTIF(D40:D43,"&gt;"&amp;D2:D39))+SUM(COUNTIF(D40:D43,"="&amp;D2:D39))/2)/(COUNT(D40:D43)*COUNT(D2:D39)),(SUM(COUNTIF(D2:D39,"&gt;"&amp;D40:D43))+SUM(COUNTIF(D40:D43,"="&amp;D2:D39))/2)/(COUNT(D40:D43)*COUNT(D2:D39)))</f>
        <v>0.65789473684210531</v>
      </c>
    </row>
    <row r="37" spans="1:18" ht="15" x14ac:dyDescent="0.25">
      <c r="A37" t="str">
        <f>AllData!A37</f>
        <v>Student</v>
      </c>
      <c r="B37">
        <f>IF(AllData!BG37=$F$2,1,IF(AllData!BG37=$F$3,2,IF(AllData!BG37=$F$4,3,4)))</f>
        <v>3</v>
      </c>
      <c r="C37">
        <f>IF(AllData!BI37=$F$2,1,IF(AllData!BI37=$F$3,2,IF(AllData!BI37=$F$4,3,4)))</f>
        <v>2</v>
      </c>
      <c r="D37">
        <f>IF(AllData!BH37=$F$2,1,IF(AllData!BH37=$F$3,2,IF(AllData!BH37=$F$4,3,4)))</f>
        <v>2</v>
      </c>
      <c r="F37" s="13" t="s">
        <v>269</v>
      </c>
      <c r="G37">
        <f>2*_xlfn.NORM.S.DIST((G33-($T$2*$T$2/2))/G35,TRUE)</f>
        <v>0.18268342860183392</v>
      </c>
      <c r="H37">
        <f>2*_xlfn.NORM.S.DIST((H33-($T$2*$T$2/2))/H35,TRUE)</f>
        <v>0.14422140179372031</v>
      </c>
      <c r="I37">
        <f>2*_xlfn.NORM.S.DIST((I33-($T$2*$T$2/2))/I35,TRUE)</f>
        <v>0.12900391332525019</v>
      </c>
      <c r="J37">
        <f>2*_xlfn.NORM.S.DIST((J33-($T$3*$T$3/2))/J35,TRUE)</f>
        <v>7.8135179307580654E-2</v>
      </c>
      <c r="K37">
        <f t="shared" ref="K37:L37" si="2">2*_xlfn.NORM.S.DIST((K33-($T$3*$T$3/2))/K35,TRUE)</f>
        <v>0.58985333601630052</v>
      </c>
      <c r="L37">
        <f t="shared" si="2"/>
        <v>0.18390783716072803</v>
      </c>
      <c r="M37">
        <f>2*_xlfn.NORM.S.DIST((M33-($T$4*$T$4/2))/M35,TRUE)</f>
        <v>1</v>
      </c>
      <c r="N37">
        <f t="shared" ref="N37:O37" si="3">2*_xlfn.NORM.S.DIST((N33-($T$4*$T$4/2))/N35,TRUE)</f>
        <v>0.20590321073206827</v>
      </c>
      <c r="O37">
        <f>2*_xlfn.NORM.S.DIST((O33-($T$4*$T$4/2))/O35,TRUE)</f>
        <v>0.20590321073206827</v>
      </c>
      <c r="P37">
        <f>2*_xlfn.NORM.S.DIST((P33-($T$3*$T$4/2))/P35,TRUE)</f>
        <v>0.53090621865783771</v>
      </c>
      <c r="Q37">
        <f>2*_xlfn.NORM.S.DIST((Q33-($T$3*$T$4/2))/Q35,TRUE)</f>
        <v>0.84815226965469703</v>
      </c>
      <c r="R37">
        <f>2*_xlfn.NORM.S.DIST((R33-($T$3*$T$4/2))/R35,TRUE)</f>
        <v>0.26188367557007741</v>
      </c>
    </row>
    <row r="38" spans="1:18" x14ac:dyDescent="0.2">
      <c r="A38" t="str">
        <f>AllData!A38</f>
        <v>Student</v>
      </c>
      <c r="B38">
        <f>IF(AllData!BG38=$F$2,1,IF(AllData!BG38=$F$3,2,IF(AllData!BG38=$F$4,3,4)))</f>
        <v>3</v>
      </c>
      <c r="C38">
        <f>IF(AllData!BI38=$F$2,1,IF(AllData!BI38=$F$3,2,IF(AllData!BI38=$F$4,3,4)))</f>
        <v>2</v>
      </c>
      <c r="D38">
        <f>IF(AllData!BH38=$F$2,1,IF(AllData!BH38=$F$3,2,IF(AllData!BH38=$F$4,3,4)))</f>
        <v>2</v>
      </c>
    </row>
    <row r="39" spans="1:18" x14ac:dyDescent="0.2">
      <c r="A39" t="str">
        <f>AllData!A39</f>
        <v>Student</v>
      </c>
      <c r="B39">
        <f>IF(AllData!BG39=$F$2,1,IF(AllData!BG39=$F$3,2,IF(AllData!BG39=$F$4,3,4)))</f>
        <v>3</v>
      </c>
      <c r="C39">
        <f>IF(AllData!BI39=$F$2,1,IF(AllData!BI39=$F$3,2,IF(AllData!BI39=$F$4,3,4)))</f>
        <v>3</v>
      </c>
      <c r="D39">
        <f>IF(AllData!BH39=$F$2,1,IF(AllData!BH39=$F$3,2,IF(AllData!BH39=$F$4,3,4)))</f>
        <v>3</v>
      </c>
    </row>
    <row r="40" spans="1:18" x14ac:dyDescent="0.2">
      <c r="A40" t="str">
        <f>SUBSTITUTE(AllData!A40, "Industry ", "")</f>
        <v>Professional</v>
      </c>
      <c r="B40">
        <f>IF(AllData!BG40=$F$2,1,IF(AllData!BG40=$F$3,2,IF(AllData!BG40=$F$4,3,4)))</f>
        <v>2</v>
      </c>
      <c r="C40">
        <f>IF(AllData!BI40=$F$2,1,IF(AllData!BI40=$F$3,2,IF(AllData!BI40=$F$4,3,4)))</f>
        <v>2</v>
      </c>
      <c r="D40">
        <f>IF(AllData!BH40=$F$2,1,IF(AllData!BH40=$F$3,2,IF(AllData!BH40=$F$4,3,4)))</f>
        <v>3</v>
      </c>
    </row>
    <row r="41" spans="1:18" x14ac:dyDescent="0.2">
      <c r="A41" t="str">
        <f>SUBSTITUTE(AllData!A41, "Industry ", "")</f>
        <v>Professional</v>
      </c>
      <c r="B41">
        <f>IF(AllData!BG41=$F$2,1,IF(AllData!BG41=$F$3,2,IF(AllData!BG41=$F$4,3,4)))</f>
        <v>4</v>
      </c>
      <c r="C41">
        <f>IF(AllData!BI41=$F$2,1,IF(AllData!BI41=$F$3,2,IF(AllData!BI41=$F$4,3,4)))</f>
        <v>4</v>
      </c>
      <c r="D41">
        <f>IF(AllData!BH41=$F$2,1,IF(AllData!BH41=$F$3,2,IF(AllData!BH41=$F$4,3,4)))</f>
        <v>3</v>
      </c>
    </row>
    <row r="42" spans="1:18" x14ac:dyDescent="0.2">
      <c r="A42" t="str">
        <f>SUBSTITUTE(AllData!A42, "Industry ", "")</f>
        <v>Professional</v>
      </c>
      <c r="B42">
        <f>IF(AllData!BG42=$F$2,1,IF(AllData!BG42=$F$3,2,IF(AllData!BG42=$F$4,3,4)))</f>
        <v>2</v>
      </c>
      <c r="C42">
        <f>IF(AllData!BI42=$F$2,1,IF(AllData!BI42=$F$3,2,IF(AllData!BI42=$F$4,3,4)))</f>
        <v>2</v>
      </c>
      <c r="D42">
        <f>IF(AllData!BH42=$F$2,1,IF(AllData!BH42=$F$3,2,IF(AllData!BH42=$F$4,3,4)))</f>
        <v>3</v>
      </c>
    </row>
    <row r="43" spans="1:18" x14ac:dyDescent="0.2">
      <c r="A43" t="str">
        <f>SUBSTITUTE(AllData!A43, "Industry ", "")</f>
        <v>Professional</v>
      </c>
      <c r="B43">
        <f>IF(AllData!BG43=$F$2,1,IF(AllData!BG43=$F$3,2,IF(AllData!BG43=$F$4,3,4)))</f>
        <v>2</v>
      </c>
      <c r="C43">
        <f>IF(AllData!BI43=$F$2,1,IF(AllData!BI43=$F$3,2,IF(AllData!BI43=$F$4,3,4)))</f>
        <v>2</v>
      </c>
      <c r="D43">
        <f>IF(AllData!BH43=$F$2,1,IF(AllData!BH43=$F$3,2,IF(AllData!BH43=$F$4,3,4)))</f>
        <v>3</v>
      </c>
    </row>
    <row r="44" spans="1:18" x14ac:dyDescent="0.2">
      <c r="A44" t="str">
        <f>AllData!A44</f>
        <v>Researcher</v>
      </c>
      <c r="B44">
        <f>IF(AllData!BG44=$F$2,1,IF(AllData!BG44=$F$3,2,IF(AllData!BG44=$F$4,3,4)))</f>
        <v>1</v>
      </c>
      <c r="C44">
        <f>IF(AllData!BI44=$F$2,1,IF(AllData!BI44=$F$3,2,IF(AllData!BI44=$F$4,3,4)))</f>
        <v>3</v>
      </c>
      <c r="D44">
        <f>IF(AllData!BH44=$F$2,1,IF(AllData!BH44=$F$3,2,IF(AllData!BH44=$F$4,3,4)))</f>
        <v>2</v>
      </c>
    </row>
  </sheetData>
  <mergeCells count="8">
    <mergeCell ref="M1:O1"/>
    <mergeCell ref="P1:R1"/>
    <mergeCell ref="J30:L30"/>
    <mergeCell ref="M30:O30"/>
    <mergeCell ref="P30:R30"/>
    <mergeCell ref="J31:L31"/>
    <mergeCell ref="M31:O31"/>
    <mergeCell ref="P31:R31"/>
  </mergeCells>
  <conditionalFormatting sqref="G36:R36">
    <cfRule type="colorScale" priority="2">
      <colorScale>
        <cfvo type="num" val="0.5"/>
        <cfvo type="num" val="1"/>
        <color rgb="FFFCFCFF"/>
        <color rgb="FF63BE7B"/>
      </colorScale>
    </cfRule>
  </conditionalFormatting>
  <conditionalFormatting sqref="G37:R37">
    <cfRule type="cellIs" dxfId="6" priority="1" operator="lessThan">
      <formula>0.05</formula>
    </cfRule>
  </conditionalFormatting>
  <pageMargins left="0.7" right="0.7" top="0.78740157499999996" bottom="0.78740157499999996"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0632C-0887-EC48-999F-9E548CF6E47E}">
  <dimension ref="A1:T44"/>
  <sheetViews>
    <sheetView workbookViewId="0">
      <selection activeCell="D4" sqref="D4"/>
    </sheetView>
  </sheetViews>
  <sheetFormatPr baseColWidth="10" defaultRowHeight="14.25" x14ac:dyDescent="0.2"/>
  <cols>
    <col min="1" max="1" width="11.625" bestFit="1" customWidth="1"/>
    <col min="6" max="6" width="37.125" bestFit="1" customWidth="1"/>
    <col min="12" max="12" width="16.375" bestFit="1" customWidth="1"/>
  </cols>
  <sheetData>
    <row r="1" spans="1:20" ht="15" x14ac:dyDescent="0.25">
      <c r="A1" s="6" t="s">
        <v>250</v>
      </c>
      <c r="B1" s="6" t="s">
        <v>251</v>
      </c>
      <c r="C1" s="6" t="s">
        <v>241</v>
      </c>
      <c r="D1" s="6" t="s">
        <v>240</v>
      </c>
      <c r="F1" s="6"/>
      <c r="G1" s="6" t="s">
        <v>251</v>
      </c>
      <c r="H1" s="6" t="s">
        <v>241</v>
      </c>
      <c r="I1" s="6" t="s">
        <v>240</v>
      </c>
      <c r="L1" s="6" t="s">
        <v>250</v>
      </c>
      <c r="M1" s="12" t="s">
        <v>58</v>
      </c>
      <c r="N1" s="12"/>
      <c r="O1" s="12"/>
      <c r="P1" s="12" t="s">
        <v>264</v>
      </c>
      <c r="Q1" s="12"/>
      <c r="R1" s="12"/>
      <c r="T1" s="6" t="s">
        <v>274</v>
      </c>
    </row>
    <row r="2" spans="1:20" ht="15" x14ac:dyDescent="0.25">
      <c r="A2" t="str">
        <f>AllData!A2</f>
        <v>Student</v>
      </c>
      <c r="B2">
        <f>IF(AllData!AX2="strongly disagree",1,IF(AllData!AX2="partially disagree",2,IF(AllData!AX2="partially agree",3,4)))</f>
        <v>2</v>
      </c>
      <c r="C2">
        <f>IF(AllData!AW2="strongly disagree",1,IF(AllData!AW2="partially disagree",2,IF(AllData!AW2="partially agree",3,4)))</f>
        <v>3</v>
      </c>
      <c r="D2">
        <f>IF(AllData!AV2="strongly disagree",1,IF(AllData!AV2="partially disagree",2,IF(AllData!AV2="partially agree",3,4)))</f>
        <v>2</v>
      </c>
      <c r="F2" s="6" t="s">
        <v>81</v>
      </c>
      <c r="G2">
        <f>COUNTIF(B2:B44,1)</f>
        <v>11</v>
      </c>
      <c r="H2">
        <f>COUNTIF(C2:C44,1)</f>
        <v>3</v>
      </c>
      <c r="I2">
        <f>COUNTIF(D2:D44,1)</f>
        <v>3</v>
      </c>
      <c r="L2" s="6" t="s">
        <v>271</v>
      </c>
      <c r="M2" s="6" t="s">
        <v>251</v>
      </c>
      <c r="N2" s="6" t="s">
        <v>241</v>
      </c>
      <c r="O2" s="6" t="s">
        <v>240</v>
      </c>
      <c r="P2" s="6" t="s">
        <v>251</v>
      </c>
      <c r="Q2" s="6" t="s">
        <v>241</v>
      </c>
      <c r="R2" s="6" t="s">
        <v>240</v>
      </c>
      <c r="S2" s="6" t="s">
        <v>275</v>
      </c>
      <c r="T2">
        <f>COUNT(B2:B44)</f>
        <v>43</v>
      </c>
    </row>
    <row r="3" spans="1:20" ht="15" x14ac:dyDescent="0.25">
      <c r="A3" t="str">
        <f>AllData!A3</f>
        <v>Student</v>
      </c>
      <c r="B3">
        <f>IF(AllData!AX3="strongly disagree",1,IF(AllData!AX3="partially disagree",2,IF(AllData!AX3="partially agree",3,4)))</f>
        <v>1</v>
      </c>
      <c r="C3">
        <f>IF(AllData!AW3="strongly disagree",1,IF(AllData!AW3="partially disagree",2,IF(AllData!AW3="partially agree",3,4)))</f>
        <v>2</v>
      </c>
      <c r="D3">
        <f>IF(AllData!AV3="strongly disagree",1,IF(AllData!AV3="partially disagree",2,IF(AllData!AV3="partially agree",3,4)))</f>
        <v>2</v>
      </c>
      <c r="F3" s="6" t="s">
        <v>69</v>
      </c>
      <c r="G3">
        <f>COUNTIF(B2:B44,2)</f>
        <v>13</v>
      </c>
      <c r="H3">
        <f>COUNTIF(C2:C44,2)</f>
        <v>13</v>
      </c>
      <c r="I3">
        <f>COUNTIF(D2:D44,2)</f>
        <v>18</v>
      </c>
      <c r="L3" s="6" t="s">
        <v>81</v>
      </c>
      <c r="M3">
        <f>COUNTIFS(B2:B44,1,$A2:$A44,$M1)</f>
        <v>11</v>
      </c>
      <c r="N3">
        <f>COUNTIFS(C2:C44,1,$A2:$A44,$M1)</f>
        <v>3</v>
      </c>
      <c r="O3">
        <f>COUNTIFS(D2:D44,1,$A2:$A44,$M1)</f>
        <v>3</v>
      </c>
      <c r="P3">
        <f>COUNTIFS(B2:B44,1,$A2:$A44,$P1)</f>
        <v>0</v>
      </c>
      <c r="Q3">
        <f>COUNTIFS(C2:C44,1,$A2:$A44,$P1)</f>
        <v>0</v>
      </c>
      <c r="R3">
        <f>COUNTIFS(D2:D44,1,$A2:$A44,$P1)</f>
        <v>0</v>
      </c>
      <c r="S3" s="6" t="s">
        <v>58</v>
      </c>
      <c r="T3">
        <f>COUNTIF(A2:A216,S3)</f>
        <v>38</v>
      </c>
    </row>
    <row r="4" spans="1:20" ht="15" x14ac:dyDescent="0.25">
      <c r="A4" t="str">
        <f>AllData!A4</f>
        <v>Student</v>
      </c>
      <c r="B4">
        <f>IF(AllData!AX4="strongly disagree",1,IF(AllData!AX4="partially disagree",2,IF(AllData!AX4="partially agree",3,4)))</f>
        <v>2</v>
      </c>
      <c r="C4">
        <f>IF(AllData!AW4="strongly disagree",1,IF(AllData!AW4="partially disagree",2,IF(AllData!AW4="partially agree",3,4)))</f>
        <v>2</v>
      </c>
      <c r="D4">
        <f>IF(AllData!AV4="strongly disagree",1,IF(AllData!AV4="partially disagree",2,IF(AllData!AV4="partially agree",3,4)))</f>
        <v>2</v>
      </c>
      <c r="F4" s="6" t="s">
        <v>70</v>
      </c>
      <c r="G4">
        <f>COUNTIF(B2:B44,3)</f>
        <v>13</v>
      </c>
      <c r="H4">
        <f>COUNTIF(C2:C44,3)</f>
        <v>23</v>
      </c>
      <c r="I4">
        <f>COUNTIF(D2:D44,3)</f>
        <v>20</v>
      </c>
      <c r="L4" s="6" t="s">
        <v>69</v>
      </c>
      <c r="M4">
        <f>COUNTIFS(B2:B44,2,$A2:$A44,$M1)</f>
        <v>12</v>
      </c>
      <c r="N4">
        <f>COUNTIFS(C2:C44,2,$A2:$A44,$M1)</f>
        <v>11</v>
      </c>
      <c r="O4">
        <f>COUNTIFS(D2:D44,2,$A2:$A44,$M1)</f>
        <v>15</v>
      </c>
      <c r="P4">
        <f>COUNTIFS(B2:B44,2,$A2:$A44,$P1)</f>
        <v>1</v>
      </c>
      <c r="Q4">
        <f>COUNTIFS(C2:C44,2,$A2:$A44,$P1)</f>
        <v>1</v>
      </c>
      <c r="R4">
        <f>COUNTIFS(D2:D44,2,$A2:$A44,$P1)</f>
        <v>2</v>
      </c>
      <c r="S4" s="6" t="s">
        <v>264</v>
      </c>
      <c r="T4">
        <f>COUNTIF(A2:A216,S4)</f>
        <v>4</v>
      </c>
    </row>
    <row r="5" spans="1:20" ht="15" x14ac:dyDescent="0.25">
      <c r="A5" t="str">
        <f>AllData!A5</f>
        <v>Student</v>
      </c>
      <c r="B5">
        <f>IF(AllData!AX5="strongly disagree",1,IF(AllData!AX5="partially disagree",2,IF(AllData!AX5="partially agree",3,4)))</f>
        <v>2</v>
      </c>
      <c r="C5">
        <f>IF(AllData!AW5="strongly disagree",1,IF(AllData!AW5="partially disagree",2,IF(AllData!AW5="partially agree",3,4)))</f>
        <v>2</v>
      </c>
      <c r="D5">
        <f>IF(AllData!AV5="strongly disagree",1,IF(AllData!AV5="partially disagree",2,IF(AllData!AV5="partially agree",3,4)))</f>
        <v>3</v>
      </c>
      <c r="F5" s="6" t="s">
        <v>100</v>
      </c>
      <c r="G5">
        <f>COUNTIF(B2:B44,4)</f>
        <v>6</v>
      </c>
      <c r="H5">
        <f>COUNTIF(C2:C44,4)</f>
        <v>4</v>
      </c>
      <c r="I5">
        <f>COUNTIF(D2:D44,4)</f>
        <v>2</v>
      </c>
      <c r="L5" s="6" t="s">
        <v>70</v>
      </c>
      <c r="M5">
        <f>COUNTIFS(B2:B44,3,$A2:$A44,$M1)</f>
        <v>10</v>
      </c>
      <c r="N5">
        <f>COUNTIFS(C2:C44,3,$A2:$A44,$M1)</f>
        <v>21</v>
      </c>
      <c r="O5">
        <f>COUNTIFS(D2:D44,3,$A2:$A44,$M1)</f>
        <v>18</v>
      </c>
      <c r="P5">
        <f>COUNTIFS(B2:B44,3,$A2:$A44,$P1)</f>
        <v>2</v>
      </c>
      <c r="Q5">
        <f>COUNTIFS(C2:C44,3,$A2:$A44,$P1)</f>
        <v>2</v>
      </c>
      <c r="R5">
        <f>COUNTIFS(D2:D44,3,$A2:$A44,$P1)</f>
        <v>2</v>
      </c>
    </row>
    <row r="6" spans="1:20" ht="15" x14ac:dyDescent="0.25">
      <c r="A6" t="str">
        <f>AllData!A6</f>
        <v>Student</v>
      </c>
      <c r="B6">
        <f>IF(AllData!AX6="strongly disagree",1,IF(AllData!AX6="partially disagree",2,IF(AllData!AX6="partially agree",3,4)))</f>
        <v>4</v>
      </c>
      <c r="C6">
        <f>IF(AllData!AW6="strongly disagree",1,IF(AllData!AW6="partially disagree",2,IF(AllData!AW6="partially agree",3,4)))</f>
        <v>2</v>
      </c>
      <c r="D6">
        <f>IF(AllData!AV6="strongly disagree",1,IF(AllData!AV6="partially disagree",2,IF(AllData!AV6="partially agree",3,4)))</f>
        <v>3</v>
      </c>
      <c r="L6" s="6" t="s">
        <v>100</v>
      </c>
      <c r="M6">
        <f>COUNTIFS(B2:B44,4,$A2:$A44,$M1)</f>
        <v>5</v>
      </c>
      <c r="N6">
        <f>COUNTIFS(C2:C44,4,$A2:$A44,$M1)</f>
        <v>3</v>
      </c>
      <c r="O6">
        <f>COUNTIFS(D2:D44,4,$A2:$A44,$M1)</f>
        <v>2</v>
      </c>
      <c r="P6">
        <f>COUNTIFS(B2:B44,4,$A2:$A44,$P1)</f>
        <v>1</v>
      </c>
      <c r="Q6">
        <f>COUNTIFS(C2:C44,4,$A2:$A44,$P1)</f>
        <v>1</v>
      </c>
      <c r="R6">
        <f>COUNTIFS(D2:D44,4,$A2:$A44,$P1)</f>
        <v>0</v>
      </c>
    </row>
    <row r="7" spans="1:20" ht="15" x14ac:dyDescent="0.25">
      <c r="A7" t="str">
        <f>AllData!A7</f>
        <v>Student</v>
      </c>
      <c r="B7">
        <f>IF(AllData!AX7="strongly disagree",1,IF(AllData!AX7="partially disagree",2,IF(AllData!AX7="partially agree",3,4)))</f>
        <v>4</v>
      </c>
      <c r="C7">
        <f>IF(AllData!AW7="strongly disagree",1,IF(AllData!AW7="partially disagree",2,IF(AllData!AW7="partially agree",3,4)))</f>
        <v>3</v>
      </c>
      <c r="D7">
        <f>IF(AllData!AV7="strongly disagree",1,IF(AllData!AV7="partially disagree",2,IF(AllData!AV7="partially agree",3,4)))</f>
        <v>2</v>
      </c>
      <c r="L7" s="6"/>
    </row>
    <row r="8" spans="1:20" ht="15" x14ac:dyDescent="0.25">
      <c r="A8" t="str">
        <f>AllData!A8</f>
        <v>Student</v>
      </c>
      <c r="B8">
        <f>IF(AllData!AX8="strongly disagree",1,IF(AllData!AX8="partially disagree",2,IF(AllData!AX8="partially agree",3,4)))</f>
        <v>3</v>
      </c>
      <c r="C8">
        <f>IF(AllData!AW8="strongly disagree",1,IF(AllData!AW8="partially disagree",2,IF(AllData!AW8="partially agree",3,4)))</f>
        <v>3</v>
      </c>
      <c r="D8">
        <f>IF(AllData!AV8="strongly disagree",1,IF(AllData!AV8="partially disagree",2,IF(AllData!AV8="partially agree",3,4)))</f>
        <v>3</v>
      </c>
      <c r="F8" s="10" t="s">
        <v>281</v>
      </c>
      <c r="L8" s="6"/>
    </row>
    <row r="9" spans="1:20" ht="15" x14ac:dyDescent="0.25">
      <c r="A9" t="str">
        <f>AllData!A9</f>
        <v>Student</v>
      </c>
      <c r="B9">
        <f>IF(AllData!AX9="strongly disagree",1,IF(AllData!AX9="partially disagree",2,IF(AllData!AX9="partially agree",3,4)))</f>
        <v>2</v>
      </c>
      <c r="C9">
        <f>IF(AllData!AW9="strongly disagree",1,IF(AllData!AW9="partially disagree",2,IF(AllData!AW9="partially agree",3,4)))</f>
        <v>3</v>
      </c>
      <c r="D9">
        <f>IF(AllData!AV9="strongly disagree",1,IF(AllData!AV9="partially disagree",2,IF(AllData!AV9="partially agree",3,4)))</f>
        <v>3</v>
      </c>
      <c r="L9" s="6"/>
    </row>
    <row r="10" spans="1:20" ht="15" x14ac:dyDescent="0.25">
      <c r="A10" t="str">
        <f>AllData!A10</f>
        <v>Student</v>
      </c>
      <c r="B10">
        <f>IF(AllData!AX10="strongly disagree",1,IF(AllData!AX10="partially disagree",2,IF(AllData!AX10="partially agree",3,4)))</f>
        <v>2</v>
      </c>
      <c r="C10">
        <f>IF(AllData!AW10="strongly disagree",1,IF(AllData!AW10="partially disagree",2,IF(AllData!AW10="partially agree",3,4)))</f>
        <v>2</v>
      </c>
      <c r="D10">
        <f>IF(AllData!AV10="strongly disagree",1,IF(AllData!AV10="partially disagree",2,IF(AllData!AV10="partially agree",3,4)))</f>
        <v>2</v>
      </c>
      <c r="L10" s="6"/>
    </row>
    <row r="11" spans="1:20" x14ac:dyDescent="0.2">
      <c r="A11" t="str">
        <f>AllData!A11</f>
        <v>Student</v>
      </c>
      <c r="B11">
        <f>IF(AllData!AX11="strongly disagree",1,IF(AllData!AX11="partially disagree",2,IF(AllData!AX11="partially agree",3,4)))</f>
        <v>2</v>
      </c>
      <c r="C11">
        <f>IF(AllData!AW11="strongly disagree",1,IF(AllData!AW11="partially disagree",2,IF(AllData!AW11="partially agree",3,4)))</f>
        <v>2</v>
      </c>
      <c r="D11">
        <f>IF(AllData!AV11="strongly disagree",1,IF(AllData!AV11="partially disagree",2,IF(AllData!AV11="partially agree",3,4)))</f>
        <v>2</v>
      </c>
    </row>
    <row r="12" spans="1:20" x14ac:dyDescent="0.2">
      <c r="A12" t="str">
        <f>AllData!A12</f>
        <v>Student</v>
      </c>
      <c r="B12">
        <f>IF(AllData!AX12="strongly disagree",1,IF(AllData!AX12="partially disagree",2,IF(AllData!AX12="partially agree",3,4)))</f>
        <v>3</v>
      </c>
      <c r="C12">
        <f>IF(AllData!AW12="strongly disagree",1,IF(AllData!AW12="partially disagree",2,IF(AllData!AW12="partially agree",3,4)))</f>
        <v>3</v>
      </c>
      <c r="D12">
        <f>IF(AllData!AV12="strongly disagree",1,IF(AllData!AV12="partially disagree",2,IF(AllData!AV12="partially agree",3,4)))</f>
        <v>3</v>
      </c>
    </row>
    <row r="13" spans="1:20" x14ac:dyDescent="0.2">
      <c r="A13" t="str">
        <f>AllData!A13</f>
        <v>Student</v>
      </c>
      <c r="B13">
        <f>IF(AllData!AX13="strongly disagree",1,IF(AllData!AX13="partially disagree",2,IF(AllData!AX13="partially agree",3,4)))</f>
        <v>1</v>
      </c>
      <c r="C13">
        <f>IF(AllData!AW13="strongly disagree",1,IF(AllData!AW13="partially disagree",2,IF(AllData!AW13="partially agree",3,4)))</f>
        <v>2</v>
      </c>
      <c r="D13">
        <f>IF(AllData!AV13="strongly disagree",1,IF(AllData!AV13="partially disagree",2,IF(AllData!AV13="partially agree",3,4)))</f>
        <v>4</v>
      </c>
    </row>
    <row r="14" spans="1:20" x14ac:dyDescent="0.2">
      <c r="A14" t="str">
        <f>AllData!A14</f>
        <v>Student</v>
      </c>
      <c r="B14">
        <f>IF(AllData!AX14="strongly disagree",1,IF(AllData!AX14="partially disagree",2,IF(AllData!AX14="partially agree",3,4)))</f>
        <v>1</v>
      </c>
      <c r="C14">
        <f>IF(AllData!AW14="strongly disagree",1,IF(AllData!AW14="partially disagree",2,IF(AllData!AW14="partially agree",3,4)))</f>
        <v>3</v>
      </c>
      <c r="D14">
        <f>IF(AllData!AV14="strongly disagree",1,IF(AllData!AV14="partially disagree",2,IF(AllData!AV14="partially agree",3,4)))</f>
        <v>3</v>
      </c>
    </row>
    <row r="15" spans="1:20" x14ac:dyDescent="0.2">
      <c r="A15" t="str">
        <f>AllData!A15</f>
        <v>Student</v>
      </c>
      <c r="B15">
        <f>IF(AllData!AX15="strongly disagree",1,IF(AllData!AX15="partially disagree",2,IF(AllData!AX15="partially agree",3,4)))</f>
        <v>3</v>
      </c>
      <c r="C15">
        <f>IF(AllData!AW15="strongly disagree",1,IF(AllData!AW15="partially disagree",2,IF(AllData!AW15="partially agree",3,4)))</f>
        <v>4</v>
      </c>
      <c r="D15">
        <f>IF(AllData!AV15="strongly disagree",1,IF(AllData!AV15="partially disagree",2,IF(AllData!AV15="partially agree",3,4)))</f>
        <v>3</v>
      </c>
    </row>
    <row r="16" spans="1:20" x14ac:dyDescent="0.2">
      <c r="A16" t="str">
        <f>AllData!A16</f>
        <v>Student</v>
      </c>
      <c r="B16">
        <f>IF(AllData!AX16="strongly disagree",1,IF(AllData!AX16="partially disagree",2,IF(AllData!AX16="partially agree",3,4)))</f>
        <v>1</v>
      </c>
      <c r="C16">
        <f>IF(AllData!AW16="strongly disagree",1,IF(AllData!AW16="partially disagree",2,IF(AllData!AW16="partially agree",3,4)))</f>
        <v>1</v>
      </c>
      <c r="D16">
        <f>IF(AllData!AV16="strongly disagree",1,IF(AllData!AV16="partially disagree",2,IF(AllData!AV16="partially agree",3,4)))</f>
        <v>2</v>
      </c>
    </row>
    <row r="17" spans="1:18" x14ac:dyDescent="0.2">
      <c r="A17" t="str">
        <f>AllData!A17</f>
        <v>Student</v>
      </c>
      <c r="B17">
        <f>IF(AllData!AX17="strongly disagree",1,IF(AllData!AX17="partially disagree",2,IF(AllData!AX17="partially agree",3,4)))</f>
        <v>3</v>
      </c>
      <c r="C17">
        <f>IF(AllData!AW17="strongly disagree",1,IF(AllData!AW17="partially disagree",2,IF(AllData!AW17="partially agree",3,4)))</f>
        <v>1</v>
      </c>
      <c r="D17">
        <f>IF(AllData!AV17="strongly disagree",1,IF(AllData!AV17="partially disagree",2,IF(AllData!AV17="partially agree",3,4)))</f>
        <v>1</v>
      </c>
    </row>
    <row r="18" spans="1:18" x14ac:dyDescent="0.2">
      <c r="A18" t="str">
        <f>AllData!A18</f>
        <v>Student</v>
      </c>
      <c r="B18">
        <f>IF(AllData!AX18="strongly disagree",1,IF(AllData!AX18="partially disagree",2,IF(AllData!AX18="partially agree",3,4)))</f>
        <v>1</v>
      </c>
      <c r="C18">
        <f>IF(AllData!AW18="strongly disagree",1,IF(AllData!AW18="partially disagree",2,IF(AllData!AW18="partially agree",3,4)))</f>
        <v>3</v>
      </c>
      <c r="D18">
        <f>IF(AllData!AV18="strongly disagree",1,IF(AllData!AV18="partially disagree",2,IF(AllData!AV18="partially agree",3,4)))</f>
        <v>3</v>
      </c>
    </row>
    <row r="19" spans="1:18" x14ac:dyDescent="0.2">
      <c r="A19" t="str">
        <f>AllData!A19</f>
        <v>Student</v>
      </c>
      <c r="B19">
        <f>IF(AllData!AX19="strongly disagree",1,IF(AllData!AX19="partially disagree",2,IF(AllData!AX19="partially agree",3,4)))</f>
        <v>2</v>
      </c>
      <c r="C19">
        <f>IF(AllData!AW19="strongly disagree",1,IF(AllData!AW19="partially disagree",2,IF(AllData!AW19="partially agree",3,4)))</f>
        <v>3</v>
      </c>
      <c r="D19">
        <f>IF(AllData!AV19="strongly disagree",1,IF(AllData!AV19="partially disagree",2,IF(AllData!AV19="partially agree",3,4)))</f>
        <v>3</v>
      </c>
    </row>
    <row r="20" spans="1:18" x14ac:dyDescent="0.2">
      <c r="A20" t="str">
        <f>AllData!A20</f>
        <v>Student</v>
      </c>
      <c r="B20">
        <f>IF(AllData!AX20="strongly disagree",1,IF(AllData!AX20="partially disagree",2,IF(AllData!AX20="partially agree",3,4)))</f>
        <v>3</v>
      </c>
      <c r="C20">
        <f>IF(AllData!AW20="strongly disagree",1,IF(AllData!AW20="partially disagree",2,IF(AllData!AW20="partially agree",3,4)))</f>
        <v>1</v>
      </c>
      <c r="D20">
        <f>IF(AllData!AV20="strongly disagree",1,IF(AllData!AV20="partially disagree",2,IF(AllData!AV20="partially agree",3,4)))</f>
        <v>3</v>
      </c>
    </row>
    <row r="21" spans="1:18" x14ac:dyDescent="0.2">
      <c r="A21" t="str">
        <f>AllData!A21</f>
        <v>Student</v>
      </c>
      <c r="B21">
        <f>IF(AllData!AX21="strongly disagree",1,IF(AllData!AX21="partially disagree",2,IF(AllData!AX21="partially agree",3,4)))</f>
        <v>1</v>
      </c>
      <c r="C21">
        <f>IF(AllData!AW21="strongly disagree",1,IF(AllData!AW21="partially disagree",2,IF(AllData!AW21="partially agree",3,4)))</f>
        <v>4</v>
      </c>
      <c r="D21">
        <f>IF(AllData!AV21="strongly disagree",1,IF(AllData!AV21="partially disagree",2,IF(AllData!AV21="partially agree",3,4)))</f>
        <v>2</v>
      </c>
    </row>
    <row r="22" spans="1:18" x14ac:dyDescent="0.2">
      <c r="A22" t="str">
        <f>AllData!A22</f>
        <v>Student</v>
      </c>
      <c r="B22">
        <f>IF(AllData!AX22="strongly disagree",1,IF(AllData!AX22="partially disagree",2,IF(AllData!AX22="partially agree",3,4)))</f>
        <v>2</v>
      </c>
      <c r="C22">
        <f>IF(AllData!AW22="strongly disagree",1,IF(AllData!AW22="partially disagree",2,IF(AllData!AW22="partially agree",3,4)))</f>
        <v>3</v>
      </c>
      <c r="D22">
        <f>IF(AllData!AV22="strongly disagree",1,IF(AllData!AV22="partially disagree",2,IF(AllData!AV22="partially agree",3,4)))</f>
        <v>2</v>
      </c>
    </row>
    <row r="23" spans="1:18" x14ac:dyDescent="0.2">
      <c r="A23" t="str">
        <f>AllData!A23</f>
        <v>Student</v>
      </c>
      <c r="B23">
        <f>IF(AllData!AX23="strongly disagree",1,IF(AllData!AX23="partially disagree",2,IF(AllData!AX23="partially agree",3,4)))</f>
        <v>1</v>
      </c>
      <c r="C23">
        <f>IF(AllData!AW23="strongly disagree",1,IF(AllData!AW23="partially disagree",2,IF(AllData!AW23="partially agree",3,4)))</f>
        <v>3</v>
      </c>
      <c r="D23">
        <f>IF(AllData!AV23="strongly disagree",1,IF(AllData!AV23="partially disagree",2,IF(AllData!AV23="partially agree",3,4)))</f>
        <v>3</v>
      </c>
    </row>
    <row r="24" spans="1:18" x14ac:dyDescent="0.2">
      <c r="A24" t="str">
        <f>AllData!A24</f>
        <v>Student</v>
      </c>
      <c r="B24">
        <f>IF(AllData!AX24="strongly disagree",1,IF(AllData!AX24="partially disagree",2,IF(AllData!AX24="partially agree",3,4)))</f>
        <v>4</v>
      </c>
      <c r="C24">
        <f>IF(AllData!AW24="strongly disagree",1,IF(AllData!AW24="partially disagree",2,IF(AllData!AW24="partially agree",3,4)))</f>
        <v>3</v>
      </c>
      <c r="D24">
        <f>IF(AllData!AV24="strongly disagree",1,IF(AllData!AV24="partially disagree",2,IF(AllData!AV24="partially agree",3,4)))</f>
        <v>2</v>
      </c>
    </row>
    <row r="25" spans="1:18" x14ac:dyDescent="0.2">
      <c r="A25" t="str">
        <f>AllData!A25</f>
        <v>Student</v>
      </c>
      <c r="B25">
        <f>IF(AllData!AX25="strongly disagree",1,IF(AllData!AX25="partially disagree",2,IF(AllData!AX25="partially agree",3,4)))</f>
        <v>1</v>
      </c>
      <c r="C25">
        <f>IF(AllData!AW25="strongly disagree",1,IF(AllData!AW25="partially disagree",2,IF(AllData!AW25="partially agree",3,4)))</f>
        <v>2</v>
      </c>
      <c r="D25">
        <f>IF(AllData!AV25="strongly disagree",1,IF(AllData!AV25="partially disagree",2,IF(AllData!AV25="partially agree",3,4)))</f>
        <v>1</v>
      </c>
    </row>
    <row r="26" spans="1:18" x14ac:dyDescent="0.2">
      <c r="A26" t="str">
        <f>AllData!A26</f>
        <v>Student</v>
      </c>
      <c r="B26">
        <f>IF(AllData!AX26="strongly disagree",1,IF(AllData!AX26="partially disagree",2,IF(AllData!AX26="partially agree",3,4)))</f>
        <v>3</v>
      </c>
      <c r="C26">
        <f>IF(AllData!AW26="strongly disagree",1,IF(AllData!AW26="partially disagree",2,IF(AllData!AW26="partially agree",3,4)))</f>
        <v>3</v>
      </c>
      <c r="D26">
        <f>IF(AllData!AV26="strongly disagree",1,IF(AllData!AV26="partially disagree",2,IF(AllData!AV26="partially agree",3,4)))</f>
        <v>2</v>
      </c>
    </row>
    <row r="27" spans="1:18" x14ac:dyDescent="0.2">
      <c r="A27" t="str">
        <f>AllData!A27</f>
        <v>Student</v>
      </c>
      <c r="B27">
        <f>IF(AllData!AX27="strongly disagree",1,IF(AllData!AX27="partially disagree",2,IF(AllData!AX27="partially agree",3,4)))</f>
        <v>3</v>
      </c>
      <c r="C27">
        <f>IF(AllData!AW27="strongly disagree",1,IF(AllData!AW27="partially disagree",2,IF(AllData!AW27="partially agree",3,4)))</f>
        <v>2</v>
      </c>
      <c r="D27">
        <f>IF(AllData!AV27="strongly disagree",1,IF(AllData!AV27="partially disagree",2,IF(AllData!AV27="partially agree",3,4)))</f>
        <v>2</v>
      </c>
    </row>
    <row r="28" spans="1:18" x14ac:dyDescent="0.2">
      <c r="A28" t="str">
        <f>AllData!A28</f>
        <v>Student</v>
      </c>
      <c r="B28">
        <f>IF(AllData!AX28="strongly disagree",1,IF(AllData!AX28="partially disagree",2,IF(AllData!AX28="partially agree",3,4)))</f>
        <v>3</v>
      </c>
      <c r="C28">
        <f>IF(AllData!AW28="strongly disagree",1,IF(AllData!AW28="partially disagree",2,IF(AllData!AW28="partially agree",3,4)))</f>
        <v>3</v>
      </c>
      <c r="D28">
        <f>IF(AllData!AV28="strongly disagree",1,IF(AllData!AV28="partially disagree",2,IF(AllData!AV28="partially agree",3,4)))</f>
        <v>3</v>
      </c>
    </row>
    <row r="29" spans="1:18" x14ac:dyDescent="0.2">
      <c r="A29" t="str">
        <f>AllData!A29</f>
        <v>Student</v>
      </c>
      <c r="B29">
        <f>IF(AllData!AX29="strongly disagree",1,IF(AllData!AX29="partially disagree",2,IF(AllData!AX29="partially agree",3,4)))</f>
        <v>3</v>
      </c>
      <c r="C29">
        <f>IF(AllData!AW29="strongly disagree",1,IF(AllData!AW29="partially disagree",2,IF(AllData!AW29="partially agree",3,4)))</f>
        <v>3</v>
      </c>
      <c r="D29">
        <f>IF(AllData!AV29="strongly disagree",1,IF(AllData!AV29="partially disagree",2,IF(AllData!AV29="partially agree",3,4)))</f>
        <v>3</v>
      </c>
    </row>
    <row r="30" spans="1:18" ht="15" x14ac:dyDescent="0.25">
      <c r="A30" t="str">
        <f>AllData!A30</f>
        <v>Student</v>
      </c>
      <c r="B30">
        <f>IF(AllData!AX30="strongly disagree",1,IF(AllData!AX30="partially disagree",2,IF(AllData!AX30="partially agree",3,4)))</f>
        <v>1</v>
      </c>
      <c r="C30">
        <f>IF(AllData!AW30="strongly disagree",1,IF(AllData!AW30="partially disagree",2,IF(AllData!AW30="partially agree",3,4)))</f>
        <v>3</v>
      </c>
      <c r="D30">
        <f>IF(AllData!AV30="strongly disagree",1,IF(AllData!AV30="partially disagree",2,IF(AllData!AV30="partially agree",3,4)))</f>
        <v>2</v>
      </c>
      <c r="J30" s="12"/>
      <c r="K30" s="12"/>
      <c r="L30" s="12"/>
      <c r="M30" s="12"/>
      <c r="N30" s="12"/>
      <c r="O30" s="12"/>
      <c r="P30" s="12"/>
      <c r="Q30" s="12"/>
      <c r="R30" s="12"/>
    </row>
    <row r="31" spans="1:18" ht="15" x14ac:dyDescent="0.25">
      <c r="A31" t="str">
        <f>AllData!A31</f>
        <v>Student</v>
      </c>
      <c r="B31">
        <f>IF(AllData!AX31="strongly disagree",1,IF(AllData!AX31="partially disagree",2,IF(AllData!AX31="partially agree",3,4)))</f>
        <v>4</v>
      </c>
      <c r="C31">
        <f>IF(AllData!AW31="strongly disagree",1,IF(AllData!AW31="partially disagree",2,IF(AllData!AW31="partially agree",3,4)))</f>
        <v>3</v>
      </c>
      <c r="D31">
        <f>IF(AllData!AV31="strongly disagree",1,IF(AllData!AV31="partially disagree",2,IF(AllData!AV31="partially agree",3,4)))</f>
        <v>2</v>
      </c>
      <c r="J31" s="12" t="s">
        <v>58</v>
      </c>
      <c r="K31" s="12"/>
      <c r="L31" s="12"/>
      <c r="M31" s="12" t="s">
        <v>264</v>
      </c>
      <c r="N31" s="12"/>
      <c r="O31" s="12"/>
      <c r="P31" s="12" t="s">
        <v>279</v>
      </c>
      <c r="Q31" s="12"/>
      <c r="R31" s="12"/>
    </row>
    <row r="32" spans="1:18" ht="15" x14ac:dyDescent="0.25">
      <c r="A32" t="str">
        <f>AllData!A32</f>
        <v>Student</v>
      </c>
      <c r="B32">
        <f>IF(AllData!AX32="strongly disagree",1,IF(AllData!AX32="partially disagree",2,IF(AllData!AX32="partially agree",3,4)))</f>
        <v>4</v>
      </c>
      <c r="C32">
        <f>IF(AllData!AW32="strongly disagree",1,IF(AllData!AW32="partially disagree",2,IF(AllData!AW32="partially agree",3,4)))</f>
        <v>3</v>
      </c>
      <c r="D32">
        <f>IF(AllData!AV32="strongly disagree",1,IF(AllData!AV32="partially disagree",2,IF(AllData!AV32="partially agree",3,4)))</f>
        <v>1</v>
      </c>
      <c r="G32" s="6" t="s">
        <v>276</v>
      </c>
      <c r="H32" s="6" t="s">
        <v>277</v>
      </c>
      <c r="I32" s="6" t="s">
        <v>278</v>
      </c>
      <c r="J32" s="6" t="s">
        <v>276</v>
      </c>
      <c r="K32" s="6" t="s">
        <v>277</v>
      </c>
      <c r="L32" s="6" t="s">
        <v>278</v>
      </c>
      <c r="M32" s="6" t="s">
        <v>276</v>
      </c>
      <c r="N32" s="6" t="s">
        <v>277</v>
      </c>
      <c r="O32" s="6" t="s">
        <v>278</v>
      </c>
      <c r="P32" s="6" t="s">
        <v>251</v>
      </c>
      <c r="Q32" s="6" t="s">
        <v>241</v>
      </c>
      <c r="R32" s="6" t="s">
        <v>240</v>
      </c>
    </row>
    <row r="33" spans="1:18" ht="15" x14ac:dyDescent="0.25">
      <c r="A33" t="str">
        <f>AllData!A33</f>
        <v>Student</v>
      </c>
      <c r="B33">
        <f>IF(AllData!AX33="strongly disagree",1,IF(AllData!AX33="partially disagree",2,IF(AllData!AX33="partially agree",3,4)))</f>
        <v>1</v>
      </c>
      <c r="C33">
        <f>IF(AllData!AW33="strongly disagree",1,IF(AllData!AW33="partially disagree",2,IF(AllData!AW33="partially agree",3,4)))</f>
        <v>2</v>
      </c>
      <c r="D33">
        <f>IF(AllData!AV33="strongly disagree",1,IF(AllData!AV33="partially disagree",2,IF(AllData!AV33="partially agree",3,4)))</f>
        <v>3</v>
      </c>
      <c r="F33" s="13" t="s">
        <v>265</v>
      </c>
      <c r="G33">
        <f>($T$2*$T$2)-($T$2*$T$2*G36)</f>
        <v>743.5</v>
      </c>
      <c r="H33">
        <f>($T$2*$T$2)-($T$2*$T$2*H36)</f>
        <v>807.5</v>
      </c>
      <c r="I33">
        <f>($T$2*$T$2)-($T$2*$T$2*I36)</f>
        <v>807.5</v>
      </c>
      <c r="J33">
        <f>($T$3*$T$3)-($T$3*$T$3*J36)</f>
        <v>546.00000000000011</v>
      </c>
      <c r="K33">
        <f t="shared" ref="K33:L33" si="0">($T$3*$T$3)-($T$3*$T$3*K36)</f>
        <v>597.5</v>
      </c>
      <c r="L33">
        <f t="shared" si="0"/>
        <v>645.99999999999989</v>
      </c>
      <c r="M33">
        <f>($T$4*$T$4)-($T$4*$T$4*M36)</f>
        <v>8</v>
      </c>
      <c r="N33">
        <f>($T$4*$T$4)-($T$4*$T$4*N36)</f>
        <v>5</v>
      </c>
      <c r="O33">
        <f>($T$4*$T$4)-($T$4*$T$4*O36)</f>
        <v>5</v>
      </c>
      <c r="P33">
        <f>($T$3*$T$4)-($T$3*$T$4*P36)</f>
        <v>43.5</v>
      </c>
      <c r="Q33">
        <f>($T$3*$T$4)-($T$3*$T$4*Q36)</f>
        <v>58</v>
      </c>
      <c r="R33">
        <f>($T$3*$T$4)-($T$3*$T$4*R36)</f>
        <v>75</v>
      </c>
    </row>
    <row r="34" spans="1:18" ht="17.25" x14ac:dyDescent="0.25">
      <c r="A34" t="str">
        <f>AllData!A34</f>
        <v>Student</v>
      </c>
      <c r="B34">
        <f>IF(AllData!AX34="strongly disagree",1,IF(AllData!AX34="partially disagree",2,IF(AllData!AX34="partially agree",3,4)))</f>
        <v>2</v>
      </c>
      <c r="C34">
        <f>IF(AllData!AW34="strongly disagree",1,IF(AllData!AW34="partially disagree",2,IF(AllData!AW34="partially agree",3,4)))</f>
        <v>3</v>
      </c>
      <c r="D34">
        <f>IF(AllData!AV34="strongly disagree",1,IF(AllData!AV34="partially disagree",2,IF(AllData!AV34="partially agree",3,4)))</f>
        <v>3</v>
      </c>
      <c r="F34" s="13" t="s">
        <v>266</v>
      </c>
      <c r="G34" cm="1">
        <f t="array" ref="G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67890</v>
      </c>
      <c r="H34" cm="1">
        <f t="array" ref="H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68898</v>
      </c>
      <c r="I34" cm="1">
        <f t="array" ref="I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109644</v>
      </c>
      <c r="J34" cm="1">
        <f t="array" ref="J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45138</v>
      </c>
      <c r="K34" cm="1">
        <f t="array" ref="K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44646</v>
      </c>
      <c r="L34" cm="1">
        <f t="array" ref="L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77160</v>
      </c>
      <c r="M34" cm="1">
        <f t="array" ref="M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72</v>
      </c>
      <c r="N34" cm="1">
        <f t="array" ref="N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84</v>
      </c>
      <c r="O34" cm="1">
        <f t="array" ref="O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84</v>
      </c>
      <c r="P34" cm="1">
        <f t="array" ref="P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5430</v>
      </c>
      <c r="Q34" cm="1">
        <f t="array" ref="Q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13944</v>
      </c>
      <c r="R34" cm="1">
        <f t="array" ref="R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12906</v>
      </c>
    </row>
    <row r="35" spans="1:18" ht="15" x14ac:dyDescent="0.25">
      <c r="A35" t="str">
        <f>AllData!A35</f>
        <v>Student</v>
      </c>
      <c r="B35">
        <f>IF(AllData!AX35="strongly disagree",1,IF(AllData!AX35="partially disagree",2,IF(AllData!AX35="partially agree",3,4)))</f>
        <v>2</v>
      </c>
      <c r="C35">
        <f>IF(AllData!AW35="strongly disagree",1,IF(AllData!AW35="partially disagree",2,IF(AllData!AW35="partially agree",3,4)))</f>
        <v>2</v>
      </c>
      <c r="D35">
        <f>IF(AllData!AV35="strongly disagree",1,IF(AllData!AV35="partially disagree",2,IF(AllData!AV35="partially agree",3,4)))</f>
        <v>3</v>
      </c>
      <c r="F35" s="13" t="s">
        <v>267</v>
      </c>
      <c r="G35">
        <f>SQRT((($T$2*$T$2)/12)*($T$2+$T$2+1-(G34/(($T$2+$T$2)*($T$2+$T$2-1)))))</f>
        <v>109.42684905505435</v>
      </c>
      <c r="H35">
        <f>SQRT((($T$2*$T$2)/12)*($T$2+$T$2+1-(H34/(($T$2+$T$2)*($T$2+$T$2-1)))))</f>
        <v>109.3297225611321</v>
      </c>
      <c r="I35">
        <f>SQRT((($T$2*$T$2)/12)*($T$2+$T$2+1-(I34/(($T$2+$T$2)*($T$2+$T$2-1)))))</f>
        <v>105.32865930309868</v>
      </c>
      <c r="J35">
        <f>SQRT((($T$3*$T$3)/12)*($T$3+$T$3+1-(J34/(($T$3+$T$3)*($T$3+$T$3-1)))))</f>
        <v>91.174301934993352</v>
      </c>
      <c r="K35">
        <f t="shared" ref="K35:L35" si="1">SQRT((($T$3*$T$3)/12)*($T$3+$T$3+1-(K34/(($T$3+$T$3)*($T$3+$T$3-1)))))</f>
        <v>91.231244647872686</v>
      </c>
      <c r="L35">
        <f t="shared" si="1"/>
        <v>87.388405027974585</v>
      </c>
      <c r="M35">
        <f>SQRT((($T$4*$T$4)/12)*($T$4+$T$4+1-(M34/(($T$4+$T$4)*($T$4+$T$4-1)))))</f>
        <v>3.2071349029490923</v>
      </c>
      <c r="N35">
        <f>SQRT((($T$4*$T$4)/12)*($T$4+$T$4+1-(N34/(($T$4+$T$4)*($T$4+$T$4-1)))))</f>
        <v>3.1622776601683795</v>
      </c>
      <c r="O35">
        <f>SQRT((($T$4*$T$4)/12)*($T$4+$T$4+1-(O34/(($T$4+$T$4)*($T$4+$T$4-1)))))</f>
        <v>3.1622776601683795</v>
      </c>
      <c r="P35">
        <f>SQRT((($T$4*$T$3)/12)*($T$4+$T$3+1-(P34/(($T$3+$T$4)*($T$3+$T$4-1)))))</f>
        <v>22.466079735369011</v>
      </c>
      <c r="Q35">
        <f>SQRT((($T$4*$T$3)/12)*($T$4+$T$3+1-(Q34/(($T$3+$T$4)*($T$3+$T$4-1)))))</f>
        <v>21.026116164798715</v>
      </c>
      <c r="R35">
        <f>SQRT((($T$4*$T$3)/12)*($T$4+$T$3+1-(R34/(($T$3+$T$4)*($T$3+$T$4-1)))))</f>
        <v>21.2069061571286</v>
      </c>
    </row>
    <row r="36" spans="1:18" ht="15" x14ac:dyDescent="0.25">
      <c r="A36" t="str">
        <f>AllData!A36</f>
        <v>Student</v>
      </c>
      <c r="B36">
        <f>IF(AllData!AX36="strongly disagree",1,IF(AllData!AX36="partially disagree",2,IF(AllData!AX36="partially agree",3,4)))</f>
        <v>2</v>
      </c>
      <c r="C36">
        <f>IF(AllData!AW36="strongly disagree",1,IF(AllData!AW36="partially disagree",2,IF(AllData!AW36="partially agree",3,4)))</f>
        <v>3</v>
      </c>
      <c r="D36">
        <f>IF(AllData!AV36="strongly disagree",1,IF(AllData!AV36="partially disagree",2,IF(AllData!AV36="partially agree",3,4)))</f>
        <v>3</v>
      </c>
      <c r="F36" s="13" t="s">
        <v>268</v>
      </c>
      <c r="G36" cm="1">
        <f t="array" ref="G36">MAX((SUM(COUNTIF(B2:B44,"&gt;"&amp;C2:C44))+SUM(COUNTIF(B2:B44,"="&amp;C2:C44))/2)/(COUNT(B2:B44)*COUNT(C2:C44)),(SUM(COUNTIF(C2:C44,"&gt;"&amp;B2:B44))+SUM(COUNTIF(B2:B44,"="&amp;C2:C44))/2)/(COUNT(B2:B44)*COUNT(C2:C44)))</f>
        <v>0.5978907517577069</v>
      </c>
      <c r="H36" cm="1">
        <f t="array" ref="H36">MAX((SUM(COUNTIF(C2:C44,"&gt;"&amp;D2:D44))+SUM(COUNTIF(C2:C44,"="&amp;D2:D44))/2)/(COUNT(C2:C44)*COUNT(D2:D44)),(SUM(COUNTIF(D2:D44,"&gt;"&amp;C2:C44))+SUM(COUNTIF(C2:C44,"="&amp;D2:D44))/2)/(COUNT(C2:C44)*COUNT(D2:D44)))</f>
        <v>0.56327744726879392</v>
      </c>
      <c r="I36" cm="1">
        <f t="array" ref="I36">MAX((SUM(COUNTIF(C2:C44,"&gt;"&amp;D2:D44))+SUM(COUNTIF(C2:C44,"="&amp;D2:D44))/2)/(COUNT(C2:C44)*COUNT(D2:D44)),(SUM(COUNTIF(D2:D44,"&gt;"&amp;C2:C44))+SUM(COUNTIF(C2:C44,"="&amp;D2:D44))/2)/(COUNT(C2:C44)*COUNT(D2:D44)))</f>
        <v>0.56327744726879392</v>
      </c>
      <c r="J36" cm="1">
        <f t="array" ref="J36">MAX((SUM(COUNTIF(B2:B39,"&gt;"&amp;C2:C39))+SUM(COUNTIF(B2:B39,"="&amp;C2:C39))/2)/(COUNT(B2:B39)*COUNT(C2:C39)),(SUM(COUNTIF(C2:C39,"&gt;"&amp;B2:B39))+SUM(COUNTIF(B2:B39,"="&amp;C2:C39))/2)/(COUNT(B2:B39)*COUNT(C2:C39)))</f>
        <v>0.62188365650969524</v>
      </c>
      <c r="K36" cm="1">
        <f t="array" ref="K36">MAX((SUM(COUNTIF(B2:B39,"&gt;"&amp;D2:D39))+SUM(COUNTIF(B2:B39,"="&amp;D2:D39))/2)/(COUNT(B2:B39)*COUNT(D2:D39)),(SUM(COUNTIF(D2:D39,"&gt;"&amp;B2:B39))+SUM(COUNTIF(B2:B39,"="&amp;D2:D39))/2)/(COUNT(B2:B39)*COUNT(D2:D39)))</f>
        <v>0.58621883656509699</v>
      </c>
      <c r="L36" cm="1">
        <f t="array" ref="L36">MAX((SUM(COUNTIF(C2:C39,"&gt;"&amp;D2:D39))+SUM(COUNTIF(C2:C39,"="&amp;D2:D39))/2)/(COUNT(C2:C39)*COUNT(D2:D39)),(SUM(COUNTIF(D2:D39,"&gt;"&amp;C2:C39))+SUM(COUNTIF(C2:C39,"="&amp;D2:D39))/2)/(COUNT(C2:C39)*COUNT(D2:D39)))</f>
        <v>0.55263157894736847</v>
      </c>
      <c r="M36" cm="1">
        <f t="array" ref="M36">MAX((SUM(COUNTIF(B40:B43,"&gt;"&amp;C40:C43))+SUM(COUNTIF(B40:B43,"="&amp;C40:C43))/2)/(COUNT(B40:B43)*COUNT(C40:C43)),(SUM(COUNTIF(C40:C43,"&gt;"&amp;B40:B43))+SUM(COUNTIF(B40:B43,"="&amp;C40:C43))/2)/(COUNT(B40:B43)*COUNT(C40:C43)))</f>
        <v>0.5</v>
      </c>
      <c r="N36" cm="1">
        <f t="array" ref="N36">MAX((SUM(COUNTIF(B40:B43,"&gt;"&amp;D40:D43))+SUM(COUNTIF(B40:B43,"="&amp;D40:D43))/2)/(COUNT(B40:B43)*COUNT(D40:D43)),(SUM(COUNTIF(D40:D43,"&gt;"&amp;B40:B43))+SUM(COUNTIF(B40:B43,"="&amp;D40:D43))/2)/(COUNT(B40:B43)*COUNT(D40:D43)))</f>
        <v>0.6875</v>
      </c>
      <c r="O36" cm="1">
        <f t="array" ref="O36">MAX((SUM(COUNTIF(C40:C43,"&gt;"&amp;D40:D43))+SUM(COUNTIF(C40:C43,"="&amp;D40:D43))/2)/(COUNT(C40:C43)*COUNT(D40:D43)),(SUM(COUNTIF(D40:D43,"&gt;"&amp;C40:C43))+SUM(COUNTIF(C40:C43,"="&amp;D40:D43))/2)/(COUNT(C40:C43)*COUNT(D40:D43)))</f>
        <v>0.6875</v>
      </c>
      <c r="P36" cm="1">
        <f t="array" ref="P36">MAX((SUM(COUNTIF(B40:B43,"&gt;"&amp;B2:B39))+SUM(COUNTIF(B40:B43,"="&amp;B2:B39))/2)/(COUNT(B40:B43)*COUNT(B2:B39)),(SUM(COUNTIF(B2:B39,"&gt;"&amp;B40:B43))+SUM(COUNTIF(B40:B43,"="&amp;B2:B39))/2)/(COUNT(B40:B43)*COUNT(B2:B39)))</f>
        <v>0.71381578947368418</v>
      </c>
      <c r="Q36" cm="1">
        <f t="array" ref="Q36">MAX((SUM(COUNTIF(C40:C43,"&gt;"&amp;C2:C39))+SUM(COUNTIF(C40:C43,"="&amp;C2:C39))/2)/(COUNT(C40:C43)*COUNT(C2:C39)),(SUM(COUNTIF(C2:C39,"&gt;"&amp;C40:C43))+SUM(COUNTIF(C40:C43,"="&amp;C2:C39))/2)/(COUNT(C40:C43)*COUNT(C2:C39)))</f>
        <v>0.61842105263157898</v>
      </c>
      <c r="R36" cm="1">
        <f t="array" ref="R36">MAX((SUM(COUNTIF(D40:D43,"&gt;"&amp;D2:D39))+SUM(COUNTIF(D40:D43,"="&amp;D2:D39))/2)/(COUNT(D40:D43)*COUNT(D2:D39)),(SUM(COUNTIF(D2:D39,"&gt;"&amp;D40:D43))+SUM(COUNTIF(D40:D43,"="&amp;D2:D39))/2)/(COUNT(D40:D43)*COUNT(D2:D39)))</f>
        <v>0.50657894736842102</v>
      </c>
    </row>
    <row r="37" spans="1:18" ht="15" x14ac:dyDescent="0.25">
      <c r="A37" t="str">
        <f>AllData!A37</f>
        <v>Student</v>
      </c>
      <c r="B37">
        <f>IF(AllData!AX37="strongly disagree",1,IF(AllData!AX37="partially disagree",2,IF(AllData!AX37="partially agree",3,4)))</f>
        <v>1</v>
      </c>
      <c r="C37">
        <f>IF(AllData!AW37="strongly disagree",1,IF(AllData!AW37="partially disagree",2,IF(AllData!AW37="partially agree",3,4)))</f>
        <v>3</v>
      </c>
      <c r="D37">
        <f>IF(AllData!AV37="strongly disagree",1,IF(AllData!AV37="partially disagree",2,IF(AllData!AV37="partially agree",3,4)))</f>
        <v>2</v>
      </c>
      <c r="F37" s="13" t="s">
        <v>269</v>
      </c>
      <c r="G37">
        <f>2*_xlfn.NORM.S.DIST((G33-($T$2*$T$2/2))/G35,TRUE)</f>
        <v>9.8112674755530968E-2</v>
      </c>
      <c r="H37">
        <f>2*_xlfn.NORM.S.DIST((H33-($T$2*$T$2/2))/H35,TRUE)</f>
        <v>0.28454851371995682</v>
      </c>
      <c r="I37">
        <f>2*_xlfn.NORM.S.DIST((I33-($T$2*$T$2/2))/I35,TRUE)</f>
        <v>0.26665066452987751</v>
      </c>
      <c r="J37">
        <f>2*_xlfn.NORM.S.DIST((J33-($T$3*$T$3/2))/J35,TRUE)</f>
        <v>5.3561195681984745E-2</v>
      </c>
      <c r="K37">
        <f t="shared" ref="K37:L37" si="2">2*_xlfn.NORM.S.DIST((K33-($T$3*$T$3/2))/K35,TRUE)</f>
        <v>0.17235866302115505</v>
      </c>
      <c r="L37">
        <f t="shared" si="2"/>
        <v>0.38447498023952986</v>
      </c>
      <c r="M37">
        <f>2*_xlfn.NORM.S.DIST((M33-($T$4*$T$4/2))/M35,TRUE)</f>
        <v>1</v>
      </c>
      <c r="N37">
        <f t="shared" ref="N37:O37" si="3">2*_xlfn.NORM.S.DIST((N33-($T$4*$T$4/2))/N35,TRUE)</f>
        <v>0.34278171114791145</v>
      </c>
      <c r="O37">
        <f>2*_xlfn.NORM.S.DIST((O33-($T$4*$T$4/2))/O35,TRUE)</f>
        <v>0.34278171114791145</v>
      </c>
      <c r="P37">
        <f>2*_xlfn.NORM.S.DIST((P33-($T$3*$T$4/2))/P35,TRUE)</f>
        <v>0.14800188806452227</v>
      </c>
      <c r="Q37">
        <f>2*_xlfn.NORM.S.DIST((Q33-($T$3*$T$4/2))/Q35,TRUE)</f>
        <v>0.39195451756823413</v>
      </c>
      <c r="R37">
        <f>2*_xlfn.NORM.S.DIST((R33-($T$3*$T$4/2))/R35,TRUE)</f>
        <v>0.96239013059424028</v>
      </c>
    </row>
    <row r="38" spans="1:18" x14ac:dyDescent="0.2">
      <c r="A38" t="str">
        <f>AllData!A38</f>
        <v>Student</v>
      </c>
      <c r="B38">
        <f>IF(AllData!AX38="strongly disagree",1,IF(AllData!AX38="partially disagree",2,IF(AllData!AX38="partially agree",3,4)))</f>
        <v>2</v>
      </c>
      <c r="C38">
        <f>IF(AllData!AW38="strongly disagree",1,IF(AllData!AW38="partially disagree",2,IF(AllData!AW38="partially agree",3,4)))</f>
        <v>4</v>
      </c>
      <c r="D38">
        <f>IF(AllData!AV38="strongly disagree",1,IF(AllData!AV38="partially disagree",2,IF(AllData!AV38="partially agree",3,4)))</f>
        <v>4</v>
      </c>
    </row>
    <row r="39" spans="1:18" x14ac:dyDescent="0.2">
      <c r="A39" t="str">
        <f>AllData!A39</f>
        <v>Student</v>
      </c>
      <c r="B39">
        <f>IF(AllData!AX39="strongly disagree",1,IF(AllData!AX39="partially disagree",2,IF(AllData!AX39="partially agree",3,4)))</f>
        <v>3</v>
      </c>
      <c r="C39">
        <f>IF(AllData!AW39="strongly disagree",1,IF(AllData!AW39="partially disagree",2,IF(AllData!AW39="partially agree",3,4)))</f>
        <v>3</v>
      </c>
      <c r="D39">
        <f>IF(AllData!AV39="strongly disagree",1,IF(AllData!AV39="partially disagree",2,IF(AllData!AV39="partially agree",3,4)))</f>
        <v>3</v>
      </c>
    </row>
    <row r="40" spans="1:18" x14ac:dyDescent="0.2">
      <c r="A40" t="str">
        <f>SUBSTITUTE(AllData!A40, "Industry ", "")</f>
        <v>Professional</v>
      </c>
      <c r="B40">
        <f>IF(AllData!AX40="strongly disagree",1,IF(AllData!AX40="partially disagree",2,IF(AllData!AX40="partially agree",3,4)))</f>
        <v>3</v>
      </c>
      <c r="C40">
        <f>IF(AllData!AW40="strongly disagree",1,IF(AllData!AW40="partially disagree",2,IF(AllData!AW40="partially agree",3,4)))</f>
        <v>2</v>
      </c>
      <c r="D40">
        <f>IF(AllData!AV40="strongly disagree",1,IF(AllData!AV40="partially disagree",2,IF(AllData!AV40="partially agree",3,4)))</f>
        <v>2</v>
      </c>
    </row>
    <row r="41" spans="1:18" x14ac:dyDescent="0.2">
      <c r="A41" t="str">
        <f>SUBSTITUTE(AllData!A41, "Industry ", "")</f>
        <v>Professional</v>
      </c>
      <c r="B41">
        <f>IF(AllData!AX41="strongly disagree",1,IF(AllData!AX41="partially disagree",2,IF(AllData!AX41="partially agree",3,4)))</f>
        <v>2</v>
      </c>
      <c r="C41">
        <f>IF(AllData!AW41="strongly disagree",1,IF(AllData!AW41="partially disagree",2,IF(AllData!AW41="partially agree",3,4)))</f>
        <v>3</v>
      </c>
      <c r="D41">
        <f>IF(AllData!AV41="strongly disagree",1,IF(AllData!AV41="partially disagree",2,IF(AllData!AV41="partially agree",3,4)))</f>
        <v>3</v>
      </c>
    </row>
    <row r="42" spans="1:18" x14ac:dyDescent="0.2">
      <c r="A42" t="str">
        <f>SUBSTITUTE(AllData!A42, "Industry ", "")</f>
        <v>Professional</v>
      </c>
      <c r="B42">
        <f>IF(AllData!AX42="strongly disagree",1,IF(AllData!AX42="partially disagree",2,IF(AllData!AX42="partially agree",3,4)))</f>
        <v>4</v>
      </c>
      <c r="C42">
        <f>IF(AllData!AW42="strongly disagree",1,IF(AllData!AW42="partially disagree",2,IF(AllData!AW42="partially agree",3,4)))</f>
        <v>4</v>
      </c>
      <c r="D42">
        <f>IF(AllData!AV42="strongly disagree",1,IF(AllData!AV42="partially disagree",2,IF(AllData!AV42="partially agree",3,4)))</f>
        <v>3</v>
      </c>
    </row>
    <row r="43" spans="1:18" x14ac:dyDescent="0.2">
      <c r="A43" t="str">
        <f>SUBSTITUTE(AllData!A43, "Industry ", "")</f>
        <v>Professional</v>
      </c>
      <c r="B43">
        <f>IF(AllData!AX43="strongly disagree",1,IF(AllData!AX43="partially disagree",2,IF(AllData!AX43="partially agree",3,4)))</f>
        <v>3</v>
      </c>
      <c r="C43">
        <f>IF(AllData!AW43="strongly disagree",1,IF(AllData!AW43="partially disagree",2,IF(AllData!AW43="partially agree",3,4)))</f>
        <v>3</v>
      </c>
      <c r="D43">
        <f>IF(AllData!AV43="strongly disagree",1,IF(AllData!AV43="partially disagree",2,IF(AllData!AV43="partially agree",3,4)))</f>
        <v>2</v>
      </c>
    </row>
    <row r="44" spans="1:18" x14ac:dyDescent="0.2">
      <c r="A44" t="str">
        <f>AllData!A44</f>
        <v>Researcher</v>
      </c>
      <c r="B44">
        <f>IF(AllData!AX44="strongly disagree",1,IF(AllData!AX44="partially disagree",2,IF(AllData!AX44="partially agree",3,4)))</f>
        <v>3</v>
      </c>
      <c r="C44">
        <f>IF(AllData!AW44="strongly disagree",1,IF(AllData!AW44="partially disagree",2,IF(AllData!AW44="partially agree",3,4)))</f>
        <v>2</v>
      </c>
      <c r="D44">
        <f>IF(AllData!AV44="strongly disagree",1,IF(AllData!AV44="partially disagree",2,IF(AllData!AV44="partially agree",3,4)))</f>
        <v>2</v>
      </c>
    </row>
  </sheetData>
  <mergeCells count="8">
    <mergeCell ref="M1:O1"/>
    <mergeCell ref="P1:R1"/>
    <mergeCell ref="J30:L30"/>
    <mergeCell ref="M30:O30"/>
    <mergeCell ref="P30:R30"/>
    <mergeCell ref="J31:L31"/>
    <mergeCell ref="M31:O31"/>
    <mergeCell ref="P31:R31"/>
  </mergeCells>
  <conditionalFormatting sqref="G36:R36">
    <cfRule type="colorScale" priority="2">
      <colorScale>
        <cfvo type="num" val="0.5"/>
        <cfvo type="num" val="1"/>
        <color rgb="FFFCFCFF"/>
        <color rgb="FF63BE7B"/>
      </colorScale>
    </cfRule>
  </conditionalFormatting>
  <conditionalFormatting sqref="G37:R37">
    <cfRule type="cellIs" dxfId="5" priority="1" operator="lessThan">
      <formula>0.05</formula>
    </cfRule>
  </conditionalFormatting>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A064-840E-4F8C-AB1D-14B1611368AD}">
  <dimension ref="A1:P44"/>
  <sheetViews>
    <sheetView workbookViewId="0">
      <selection activeCell="K43" sqref="K43"/>
    </sheetView>
  </sheetViews>
  <sheetFormatPr baseColWidth="10" defaultRowHeight="14.25" x14ac:dyDescent="0.2"/>
  <cols>
    <col min="1" max="1" width="11.625" bestFit="1" customWidth="1"/>
    <col min="5" max="5" width="37.125" bestFit="1" customWidth="1"/>
    <col min="6" max="8" width="14.375" bestFit="1" customWidth="1"/>
    <col min="10" max="10" width="16.375" bestFit="1" customWidth="1"/>
    <col min="11" max="11" width="14.375" bestFit="1" customWidth="1"/>
    <col min="15" max="15" width="12" bestFit="1" customWidth="1"/>
  </cols>
  <sheetData>
    <row r="1" spans="1:16" ht="15" x14ac:dyDescent="0.25">
      <c r="A1" s="6" t="s">
        <v>250</v>
      </c>
      <c r="B1" s="6" t="s">
        <v>241</v>
      </c>
      <c r="C1" s="6" t="s">
        <v>240</v>
      </c>
      <c r="E1" s="6"/>
      <c r="F1" s="6" t="s">
        <v>241</v>
      </c>
      <c r="G1" s="6" t="s">
        <v>240</v>
      </c>
      <c r="J1" s="6" t="s">
        <v>250</v>
      </c>
      <c r="K1" s="12" t="s">
        <v>58</v>
      </c>
      <c r="L1" s="12"/>
      <c r="M1" s="12" t="s">
        <v>264</v>
      </c>
      <c r="N1" s="12"/>
      <c r="O1" s="14"/>
      <c r="P1" s="6" t="s">
        <v>274</v>
      </c>
    </row>
    <row r="2" spans="1:16" ht="15" x14ac:dyDescent="0.25">
      <c r="A2" t="str">
        <f>AllData!A2</f>
        <v>Student</v>
      </c>
      <c r="B2">
        <f>IF(AllData!AZ2=$E$2,1,IF(AllData!AZ2=$E$3,2,IF(AllData!AZ2=$E$4,3,4)))</f>
        <v>2</v>
      </c>
      <c r="C2">
        <f>IF(AllData!AY2=$E$2,1,IF(AllData!AY2=$E$3,2,IF(AllData!AY2=$E$4,3,4)))</f>
        <v>3</v>
      </c>
      <c r="E2" s="6" t="s">
        <v>81</v>
      </c>
      <c r="F2">
        <f>COUNTIF(B2:B44,1)</f>
        <v>4</v>
      </c>
      <c r="G2">
        <f>COUNTIF(C2:C44,1)</f>
        <v>0</v>
      </c>
      <c r="J2" s="6" t="s">
        <v>271</v>
      </c>
      <c r="K2" s="6" t="s">
        <v>241</v>
      </c>
      <c r="L2" s="6" t="s">
        <v>240</v>
      </c>
      <c r="M2" s="6" t="s">
        <v>241</v>
      </c>
      <c r="N2" s="6" t="s">
        <v>240</v>
      </c>
      <c r="O2" s="6" t="s">
        <v>275</v>
      </c>
      <c r="P2">
        <f>COUNT(B2:B44)</f>
        <v>43</v>
      </c>
    </row>
    <row r="3" spans="1:16" ht="15" x14ac:dyDescent="0.25">
      <c r="A3" t="str">
        <f>AllData!A3</f>
        <v>Student</v>
      </c>
      <c r="B3">
        <f>IF(AllData!AZ3=$E$2,1,IF(AllData!AZ3=$E$3,2,IF(AllData!AZ3=$E$4,3,4)))</f>
        <v>2</v>
      </c>
      <c r="C3">
        <f>IF(AllData!AY3=$E$2,1,IF(AllData!AY3=$E$3,2,IF(AllData!AY3=$E$4,3,4)))</f>
        <v>2</v>
      </c>
      <c r="E3" s="6" t="s">
        <v>69</v>
      </c>
      <c r="F3">
        <f>COUNTIF(B2:B44,2)</f>
        <v>19</v>
      </c>
      <c r="G3">
        <f>COUNTIF(C2:C44,2)</f>
        <v>11</v>
      </c>
      <c r="J3" s="6" t="s">
        <v>81</v>
      </c>
      <c r="K3">
        <f>COUNTIFS(B2:B44,1,$A2:$A44,K1)</f>
        <v>3</v>
      </c>
      <c r="L3">
        <f>COUNTIFS(C2:C44,1,$A2:$A44,K1)</f>
        <v>0</v>
      </c>
      <c r="M3">
        <f>COUNTIFS(B2:B44,1,$A2:$A44,$M1)</f>
        <v>1</v>
      </c>
      <c r="N3">
        <f>COUNTIFS(C2:C44,1,$A2:$A44,$M1)</f>
        <v>0</v>
      </c>
      <c r="O3" s="6" t="s">
        <v>58</v>
      </c>
      <c r="P3">
        <f>COUNTIF(A2:A216,O3)</f>
        <v>38</v>
      </c>
    </row>
    <row r="4" spans="1:16" ht="15" x14ac:dyDescent="0.25">
      <c r="A4" t="str">
        <f>AllData!A4</f>
        <v>Student</v>
      </c>
      <c r="B4">
        <f>IF(AllData!AZ4=$E$2,1,IF(AllData!AZ4=$E$3,2,IF(AllData!AZ4=$E$4,3,4)))</f>
        <v>3</v>
      </c>
      <c r="C4">
        <f>IF(AllData!AY4=$E$2,1,IF(AllData!AY4=$E$3,2,IF(AllData!AY4=$E$4,3,4)))</f>
        <v>3</v>
      </c>
      <c r="E4" s="6" t="s">
        <v>70</v>
      </c>
      <c r="F4">
        <f>COUNTIF(B2:B44,3)</f>
        <v>16</v>
      </c>
      <c r="G4">
        <f>COUNTIF(C2:C44,3)</f>
        <v>22</v>
      </c>
      <c r="J4" s="6" t="s">
        <v>69</v>
      </c>
      <c r="K4">
        <f>COUNTIFS(B2:B44,2,$A2:$A44,K1)</f>
        <v>17</v>
      </c>
      <c r="L4">
        <f>COUNTIFS(C2:C44,2,$A2:$A44,K1)</f>
        <v>10</v>
      </c>
      <c r="M4">
        <f>COUNTIFS(B2:B44,2,$A2:$A44,$M1)</f>
        <v>2</v>
      </c>
      <c r="N4">
        <f>COUNTIFS(C2:C44,2,$A2:$A44,$M1)</f>
        <v>1</v>
      </c>
      <c r="O4" s="6" t="s">
        <v>264</v>
      </c>
      <c r="P4">
        <f>COUNTIF(A2:A216,O4)</f>
        <v>4</v>
      </c>
    </row>
    <row r="5" spans="1:16" ht="15" x14ac:dyDescent="0.25">
      <c r="A5" t="str">
        <f>AllData!A5</f>
        <v>Student</v>
      </c>
      <c r="B5">
        <f>IF(AllData!AZ5=$E$2,1,IF(AllData!AZ5=$E$3,2,IF(AllData!AZ5=$E$4,3,4)))</f>
        <v>3</v>
      </c>
      <c r="C5">
        <f>IF(AllData!AY5=$E$2,1,IF(AllData!AY5=$E$3,2,IF(AllData!AY5=$E$4,3,4)))</f>
        <v>3</v>
      </c>
      <c r="E5" s="6" t="s">
        <v>100</v>
      </c>
      <c r="F5">
        <f>COUNTIF(B2:B44,4)</f>
        <v>4</v>
      </c>
      <c r="G5">
        <f>COUNTIF(C2:C44,4)</f>
        <v>10</v>
      </c>
      <c r="J5" s="6" t="s">
        <v>70</v>
      </c>
      <c r="K5">
        <f>COUNTIFS(B2:B44,3,$A2:$A44,K1)</f>
        <v>14</v>
      </c>
      <c r="L5">
        <f>COUNTIFS(C2:C44,3,$A2:$A44,K1)</f>
        <v>19</v>
      </c>
      <c r="M5">
        <f>COUNTIFS(B2:B44,3,$A2:$A44,$M1)</f>
        <v>1</v>
      </c>
      <c r="N5">
        <f>COUNTIFS(C2:C44,3,$A2:$A44,$M1)</f>
        <v>2</v>
      </c>
    </row>
    <row r="6" spans="1:16" ht="15" x14ac:dyDescent="0.25">
      <c r="A6" t="str">
        <f>AllData!A6</f>
        <v>Student</v>
      </c>
      <c r="B6">
        <f>IF(AllData!AZ6=$E$2,1,IF(AllData!AZ6=$E$3,2,IF(AllData!AZ6=$E$4,3,4)))</f>
        <v>3</v>
      </c>
      <c r="C6">
        <f>IF(AllData!AY6=$E$2,1,IF(AllData!AY6=$E$3,2,IF(AllData!AY6=$E$4,3,4)))</f>
        <v>2</v>
      </c>
      <c r="J6" s="6" t="s">
        <v>100</v>
      </c>
      <c r="K6">
        <f>COUNTIFS(B2:B44,4,$A2:$A44,K1)</f>
        <v>4</v>
      </c>
      <c r="L6">
        <f>COUNTIFS(C2:C44,4,$A2:$A44,K1)</f>
        <v>9</v>
      </c>
      <c r="M6">
        <f>COUNTIFS(B2:B44,4,$A2:$A44,$M1)</f>
        <v>0</v>
      </c>
      <c r="N6">
        <f>COUNTIFS(C2:C44,4,$A2:$A44,$M1)</f>
        <v>1</v>
      </c>
    </row>
    <row r="7" spans="1:16" ht="15" x14ac:dyDescent="0.25">
      <c r="A7" t="str">
        <f>AllData!A7</f>
        <v>Student</v>
      </c>
      <c r="B7">
        <f>IF(AllData!AZ7=$E$2,1,IF(AllData!AZ7=$E$3,2,IF(AllData!AZ7=$E$4,3,4)))</f>
        <v>2</v>
      </c>
      <c r="C7">
        <f>IF(AllData!AY7=$E$2,1,IF(AllData!AY7=$E$3,2,IF(AllData!AY7=$E$4,3,4)))</f>
        <v>3</v>
      </c>
      <c r="J7" s="6"/>
    </row>
    <row r="8" spans="1:16" ht="15" x14ac:dyDescent="0.25">
      <c r="A8" t="str">
        <f>AllData!A8</f>
        <v>Student</v>
      </c>
      <c r="B8">
        <f>IF(AllData!AZ8=$E$2,1,IF(AllData!AZ8=$E$3,2,IF(AllData!AZ8=$E$4,3,4)))</f>
        <v>4</v>
      </c>
      <c r="C8">
        <f>IF(AllData!AY8=$E$2,1,IF(AllData!AY8=$E$3,2,IF(AllData!AY8=$E$4,3,4)))</f>
        <v>4</v>
      </c>
      <c r="E8" s="10" t="s">
        <v>285</v>
      </c>
      <c r="J8" s="6"/>
    </row>
    <row r="9" spans="1:16" ht="15" x14ac:dyDescent="0.25">
      <c r="A9" t="str">
        <f>AllData!A9</f>
        <v>Student</v>
      </c>
      <c r="B9">
        <f>IF(AllData!AZ9=$E$2,1,IF(AllData!AZ9=$E$3,2,IF(AllData!AZ9=$E$4,3,4)))</f>
        <v>2</v>
      </c>
      <c r="C9">
        <f>IF(AllData!AY9=$E$2,1,IF(AllData!AY9=$E$3,2,IF(AllData!AY9=$E$4,3,4)))</f>
        <v>2</v>
      </c>
      <c r="J9" s="6"/>
    </row>
    <row r="10" spans="1:16" ht="15" x14ac:dyDescent="0.25">
      <c r="A10" t="str">
        <f>AllData!A10</f>
        <v>Student</v>
      </c>
      <c r="B10">
        <f>IF(AllData!AZ10=$E$2,1,IF(AllData!AZ10=$E$3,2,IF(AllData!AZ10=$E$4,3,4)))</f>
        <v>3</v>
      </c>
      <c r="C10">
        <f>IF(AllData!AY10=$E$2,1,IF(AllData!AY10=$E$3,2,IF(AllData!AY10=$E$4,3,4)))</f>
        <v>3</v>
      </c>
      <c r="J10" s="6"/>
    </row>
    <row r="11" spans="1:16" x14ac:dyDescent="0.2">
      <c r="A11" t="str">
        <f>AllData!A11</f>
        <v>Student</v>
      </c>
      <c r="B11">
        <f>IF(AllData!AZ11=$E$2,1,IF(AllData!AZ11=$E$3,2,IF(AllData!AZ11=$E$4,3,4)))</f>
        <v>3</v>
      </c>
      <c r="C11">
        <f>IF(AllData!AY11=$E$2,1,IF(AllData!AY11=$E$3,2,IF(AllData!AY11=$E$4,3,4)))</f>
        <v>3</v>
      </c>
    </row>
    <row r="12" spans="1:16" x14ac:dyDescent="0.2">
      <c r="A12" t="str">
        <f>AllData!A12</f>
        <v>Student</v>
      </c>
      <c r="B12">
        <f>IF(AllData!AZ12=$E$2,1,IF(AllData!AZ12=$E$3,2,IF(AllData!AZ12=$E$4,3,4)))</f>
        <v>3</v>
      </c>
      <c r="C12">
        <f>IF(AllData!AY12=$E$2,1,IF(AllData!AY12=$E$3,2,IF(AllData!AY12=$E$4,3,4)))</f>
        <v>4</v>
      </c>
    </row>
    <row r="13" spans="1:16" x14ac:dyDescent="0.2">
      <c r="A13" t="str">
        <f>AllData!A13</f>
        <v>Student</v>
      </c>
      <c r="B13">
        <f>IF(AllData!AZ13=$E$2,1,IF(AllData!AZ13=$E$3,2,IF(AllData!AZ13=$E$4,3,4)))</f>
        <v>4</v>
      </c>
      <c r="C13">
        <f>IF(AllData!AY13=$E$2,1,IF(AllData!AY13=$E$3,2,IF(AllData!AY13=$E$4,3,4)))</f>
        <v>3</v>
      </c>
    </row>
    <row r="14" spans="1:16" x14ac:dyDescent="0.2">
      <c r="A14" t="str">
        <f>AllData!A14</f>
        <v>Student</v>
      </c>
      <c r="B14">
        <f>IF(AllData!AZ14=$E$2,1,IF(AllData!AZ14=$E$3,2,IF(AllData!AZ14=$E$4,3,4)))</f>
        <v>2</v>
      </c>
      <c r="C14">
        <f>IF(AllData!AY14=$E$2,1,IF(AllData!AY14=$E$3,2,IF(AllData!AY14=$E$4,3,4)))</f>
        <v>3</v>
      </c>
    </row>
    <row r="15" spans="1:16" x14ac:dyDescent="0.2">
      <c r="A15" t="str">
        <f>AllData!A15</f>
        <v>Student</v>
      </c>
      <c r="B15">
        <f>IF(AllData!AZ15=$E$2,1,IF(AllData!AZ15=$E$3,2,IF(AllData!AZ15=$E$4,3,4)))</f>
        <v>1</v>
      </c>
      <c r="C15">
        <f>IF(AllData!AY15=$E$2,1,IF(AllData!AY15=$E$3,2,IF(AllData!AY15=$E$4,3,4)))</f>
        <v>2</v>
      </c>
    </row>
    <row r="16" spans="1:16" x14ac:dyDescent="0.2">
      <c r="A16" t="str">
        <f>AllData!A16</f>
        <v>Student</v>
      </c>
      <c r="B16">
        <f>IF(AllData!AZ16=$E$2,1,IF(AllData!AZ16=$E$3,2,IF(AllData!AZ16=$E$4,3,4)))</f>
        <v>4</v>
      </c>
      <c r="C16">
        <f>IF(AllData!AY16=$E$2,1,IF(AllData!AY16=$E$3,2,IF(AllData!AY16=$E$4,3,4)))</f>
        <v>4</v>
      </c>
    </row>
    <row r="17" spans="1:15" x14ac:dyDescent="0.2">
      <c r="A17" t="str">
        <f>AllData!A17</f>
        <v>Student</v>
      </c>
      <c r="B17">
        <f>IF(AllData!AZ17=$E$2,1,IF(AllData!AZ17=$E$3,2,IF(AllData!AZ17=$E$4,3,4)))</f>
        <v>2</v>
      </c>
      <c r="C17">
        <f>IF(AllData!AY17=$E$2,1,IF(AllData!AY17=$E$3,2,IF(AllData!AY17=$E$4,3,4)))</f>
        <v>2</v>
      </c>
    </row>
    <row r="18" spans="1:15" x14ac:dyDescent="0.2">
      <c r="A18" t="str">
        <f>AllData!A18</f>
        <v>Student</v>
      </c>
      <c r="B18">
        <f>IF(AllData!AZ18=$E$2,1,IF(AllData!AZ18=$E$3,2,IF(AllData!AZ18=$E$4,3,4)))</f>
        <v>2</v>
      </c>
      <c r="C18">
        <f>IF(AllData!AY18=$E$2,1,IF(AllData!AY18=$E$3,2,IF(AllData!AY18=$E$4,3,4)))</f>
        <v>3</v>
      </c>
    </row>
    <row r="19" spans="1:15" x14ac:dyDescent="0.2">
      <c r="A19" t="str">
        <f>AllData!A19</f>
        <v>Student</v>
      </c>
      <c r="B19">
        <f>IF(AllData!AZ19=$E$2,1,IF(AllData!AZ19=$E$3,2,IF(AllData!AZ19=$E$4,3,4)))</f>
        <v>3</v>
      </c>
      <c r="C19">
        <f>IF(AllData!AY19=$E$2,1,IF(AllData!AY19=$E$3,2,IF(AllData!AY19=$E$4,3,4)))</f>
        <v>3</v>
      </c>
    </row>
    <row r="20" spans="1:15" x14ac:dyDescent="0.2">
      <c r="A20" t="str">
        <f>AllData!A20</f>
        <v>Student</v>
      </c>
      <c r="B20">
        <f>IF(AllData!AZ20=$E$2,1,IF(AllData!AZ20=$E$3,2,IF(AllData!AZ20=$E$4,3,4)))</f>
        <v>4</v>
      </c>
      <c r="C20">
        <f>IF(AllData!AY20=$E$2,1,IF(AllData!AY20=$E$3,2,IF(AllData!AY20=$E$4,3,4)))</f>
        <v>2</v>
      </c>
    </row>
    <row r="21" spans="1:15" x14ac:dyDescent="0.2">
      <c r="A21" t="str">
        <f>AllData!A21</f>
        <v>Student</v>
      </c>
      <c r="B21">
        <f>IF(AllData!AZ21=$E$2,1,IF(AllData!AZ21=$E$3,2,IF(AllData!AZ21=$E$4,3,4)))</f>
        <v>1</v>
      </c>
      <c r="C21">
        <f>IF(AllData!AY21=$E$2,1,IF(AllData!AY21=$E$3,2,IF(AllData!AY21=$E$4,3,4)))</f>
        <v>4</v>
      </c>
    </row>
    <row r="22" spans="1:15" x14ac:dyDescent="0.2">
      <c r="A22" t="str">
        <f>AllData!A22</f>
        <v>Student</v>
      </c>
      <c r="B22">
        <f>IF(AllData!AZ22=$E$2,1,IF(AllData!AZ22=$E$3,2,IF(AllData!AZ22=$E$4,3,4)))</f>
        <v>2</v>
      </c>
      <c r="C22">
        <f>IF(AllData!AY22=$E$2,1,IF(AllData!AY22=$E$3,2,IF(AllData!AY22=$E$4,3,4)))</f>
        <v>4</v>
      </c>
    </row>
    <row r="23" spans="1:15" x14ac:dyDescent="0.2">
      <c r="A23" t="str">
        <f>AllData!A23</f>
        <v>Student</v>
      </c>
      <c r="B23">
        <f>IF(AllData!AZ23=$E$2,1,IF(AllData!AZ23=$E$3,2,IF(AllData!AZ23=$E$4,3,4)))</f>
        <v>2</v>
      </c>
      <c r="C23">
        <f>IF(AllData!AY23=$E$2,1,IF(AllData!AY23=$E$3,2,IF(AllData!AY23=$E$4,3,4)))</f>
        <v>2</v>
      </c>
    </row>
    <row r="24" spans="1:15" x14ac:dyDescent="0.2">
      <c r="A24" t="str">
        <f>AllData!A24</f>
        <v>Student</v>
      </c>
      <c r="B24">
        <f>IF(AllData!AZ24=$E$2,1,IF(AllData!AZ24=$E$3,2,IF(AllData!AZ24=$E$4,3,4)))</f>
        <v>2</v>
      </c>
      <c r="C24">
        <f>IF(AllData!AY24=$E$2,1,IF(AllData!AY24=$E$3,2,IF(AllData!AY24=$E$4,3,4)))</f>
        <v>4</v>
      </c>
    </row>
    <row r="25" spans="1:15" x14ac:dyDescent="0.2">
      <c r="A25" t="str">
        <f>AllData!A25</f>
        <v>Student</v>
      </c>
      <c r="B25">
        <f>IF(AllData!AZ25=$E$2,1,IF(AllData!AZ25=$E$3,2,IF(AllData!AZ25=$E$4,3,4)))</f>
        <v>3</v>
      </c>
      <c r="C25">
        <f>IF(AllData!AY25=$E$2,1,IF(AllData!AY25=$E$3,2,IF(AllData!AY25=$E$4,3,4)))</f>
        <v>3</v>
      </c>
    </row>
    <row r="26" spans="1:15" x14ac:dyDescent="0.2">
      <c r="A26" t="str">
        <f>AllData!A26</f>
        <v>Student</v>
      </c>
      <c r="B26">
        <f>IF(AllData!AZ26=$E$2,1,IF(AllData!AZ26=$E$3,2,IF(AllData!AZ26=$E$4,3,4)))</f>
        <v>2</v>
      </c>
      <c r="C26">
        <f>IF(AllData!AY26=$E$2,1,IF(AllData!AY26=$E$3,2,IF(AllData!AY26=$E$4,3,4)))</f>
        <v>4</v>
      </c>
    </row>
    <row r="27" spans="1:15" x14ac:dyDescent="0.2">
      <c r="A27" t="str">
        <f>AllData!A27</f>
        <v>Student</v>
      </c>
      <c r="B27">
        <f>IF(AllData!AZ27=$E$2,1,IF(AllData!AZ27=$E$3,2,IF(AllData!AZ27=$E$4,3,4)))</f>
        <v>3</v>
      </c>
      <c r="C27">
        <f>IF(AllData!AY27=$E$2,1,IF(AllData!AY27=$E$3,2,IF(AllData!AY27=$E$4,3,4)))</f>
        <v>3</v>
      </c>
    </row>
    <row r="28" spans="1:15" x14ac:dyDescent="0.2">
      <c r="A28" t="str">
        <f>AllData!A28</f>
        <v>Student</v>
      </c>
      <c r="B28">
        <f>IF(AllData!AZ28=$E$2,1,IF(AllData!AZ28=$E$3,2,IF(AllData!AZ28=$E$4,3,4)))</f>
        <v>3</v>
      </c>
      <c r="C28">
        <f>IF(AllData!AY28=$E$2,1,IF(AllData!AY28=$E$3,2,IF(AllData!AY28=$E$4,3,4)))</f>
        <v>3</v>
      </c>
    </row>
    <row r="29" spans="1:15" x14ac:dyDescent="0.2">
      <c r="A29" t="str">
        <f>AllData!A29</f>
        <v>Student</v>
      </c>
      <c r="B29">
        <f>IF(AllData!AZ29=$E$2,1,IF(AllData!AZ29=$E$3,2,IF(AllData!AZ29=$E$4,3,4)))</f>
        <v>3</v>
      </c>
      <c r="C29">
        <f>IF(AllData!AY29=$E$2,1,IF(AllData!AY29=$E$3,2,IF(AllData!AY29=$E$4,3,4)))</f>
        <v>3</v>
      </c>
    </row>
    <row r="30" spans="1:15" ht="15" x14ac:dyDescent="0.25">
      <c r="A30" t="str">
        <f>AllData!A30</f>
        <v>Student</v>
      </c>
      <c r="B30">
        <f>IF(AllData!AZ30=$E$2,1,IF(AllData!AZ30=$E$3,2,IF(AllData!AZ30=$E$4,3,4)))</f>
        <v>2</v>
      </c>
      <c r="C30">
        <f>IF(AllData!AY30=$E$2,1,IF(AllData!AY30=$E$3,2,IF(AllData!AY30=$E$4,3,4)))</f>
        <v>4</v>
      </c>
      <c r="H30" s="14"/>
      <c r="I30" s="14"/>
      <c r="J30" s="14"/>
      <c r="K30" s="12"/>
      <c r="L30" s="12"/>
      <c r="M30" s="12"/>
      <c r="N30" s="12"/>
      <c r="O30" s="12"/>
    </row>
    <row r="31" spans="1:15" ht="15" x14ac:dyDescent="0.25">
      <c r="A31" t="str">
        <f>AllData!A31</f>
        <v>Student</v>
      </c>
      <c r="B31">
        <f>IF(AllData!AZ31=$E$2,1,IF(AllData!AZ31=$E$3,2,IF(AllData!AZ31=$E$4,3,4)))</f>
        <v>3</v>
      </c>
      <c r="C31">
        <f>IF(AllData!AY31=$E$2,1,IF(AllData!AY31=$E$3,2,IF(AllData!AY31=$E$4,3,4)))</f>
        <v>4</v>
      </c>
      <c r="G31" s="6" t="s">
        <v>58</v>
      </c>
      <c r="H31" s="14" t="s">
        <v>264</v>
      </c>
      <c r="I31" s="12" t="s">
        <v>279</v>
      </c>
      <c r="J31" s="12"/>
      <c r="N31" s="11"/>
    </row>
    <row r="32" spans="1:15" ht="15" x14ac:dyDescent="0.25">
      <c r="A32" t="str">
        <f>AllData!A32</f>
        <v>Student</v>
      </c>
      <c r="B32">
        <f>IF(AllData!AZ32=$E$2,1,IF(AllData!AZ32=$E$3,2,IF(AllData!AZ32=$E$4,3,4)))</f>
        <v>2</v>
      </c>
      <c r="C32">
        <f>IF(AllData!AY32=$E$2,1,IF(AllData!AY32=$E$3,2,IF(AllData!AY32=$E$4,3,4)))</f>
        <v>3</v>
      </c>
      <c r="F32" s="6" t="s">
        <v>278</v>
      </c>
      <c r="G32" s="6" t="s">
        <v>278</v>
      </c>
      <c r="H32" s="6" t="s">
        <v>278</v>
      </c>
      <c r="I32" s="6" t="s">
        <v>241</v>
      </c>
      <c r="J32" s="6" t="s">
        <v>240</v>
      </c>
    </row>
    <row r="33" spans="1:10" ht="15" x14ac:dyDescent="0.25">
      <c r="A33" t="str">
        <f>AllData!A33</f>
        <v>Student</v>
      </c>
      <c r="B33">
        <f>IF(AllData!AZ33=$E$2,1,IF(AllData!AZ33=$E$3,2,IF(AllData!AZ33=$E$4,3,4)))</f>
        <v>1</v>
      </c>
      <c r="C33">
        <f>IF(AllData!AY33=$E$2,1,IF(AllData!AY33=$E$3,2,IF(AllData!AY33=$E$4,3,4)))</f>
        <v>2</v>
      </c>
      <c r="E33" s="13" t="s">
        <v>265</v>
      </c>
      <c r="F33">
        <f>($P$2*$P$2)-($P$2*$P$2*F36)</f>
        <v>608.5</v>
      </c>
      <c r="G33">
        <f>($P$3*$P$3)-($P$3*$P$3*G36)</f>
        <v>492</v>
      </c>
      <c r="H33">
        <f>($P$4*$P$4)-($P$4*$P$4*H36)</f>
        <v>3</v>
      </c>
      <c r="I33">
        <f>($P$3*$P$4)-($P$3*$P$4*I36)</f>
        <v>51.5</v>
      </c>
      <c r="J33">
        <f>($P$3*$P$4)-($P$3*$P$4*J36)</f>
        <v>74.500000000000014</v>
      </c>
    </row>
    <row r="34" spans="1:10" ht="17.25" x14ac:dyDescent="0.25">
      <c r="A34" t="str">
        <f>AllData!A34</f>
        <v>Student</v>
      </c>
      <c r="B34">
        <f>IF(AllData!AZ34=$E$2,1,IF(AllData!AZ34=$E$3,2,IF(AllData!AZ34=$E$4,3,4)))</f>
        <v>2</v>
      </c>
      <c r="C34">
        <f>IF(AllData!AY34=$E$2,1,IF(AllData!AY34=$E$3,2,IF(AllData!AY34=$E$4,3,4)))</f>
        <v>2</v>
      </c>
      <c r="E34" s="13" t="s">
        <v>266</v>
      </c>
      <c r="F34" cm="1">
        <f t="array" ref="F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84594</v>
      </c>
      <c r="G34" cm="1">
        <f t="array" ref="G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57768</v>
      </c>
      <c r="H34" cm="1">
        <f t="array" ref="H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48</v>
      </c>
      <c r="I34" cm="1">
        <f t="array" ref="I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10320</v>
      </c>
      <c r="J34" cm="1">
        <f t="array" ref="J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11550</v>
      </c>
    </row>
    <row r="35" spans="1:10" ht="15" x14ac:dyDescent="0.25">
      <c r="A35" t="str">
        <f>AllData!A35</f>
        <v>Student</v>
      </c>
      <c r="B35">
        <f>IF(AllData!AZ35=$E$2,1,IF(AllData!AZ35=$E$3,2,IF(AllData!AZ35=$E$4,3,4)))</f>
        <v>2</v>
      </c>
      <c r="C35">
        <f>IF(AllData!AY35=$E$2,1,IF(AllData!AY35=$E$3,2,IF(AllData!AY35=$E$4,3,4)))</f>
        <v>3</v>
      </c>
      <c r="E35" s="13" t="s">
        <v>267</v>
      </c>
      <c r="F35">
        <f>SQRT((($P$2*$P$2)/12)*($P$2+$P$2+1-(F34/(($P$2+$P$2)*($P$2+$P$2-1)))))</f>
        <v>107.80603497240119</v>
      </c>
      <c r="G35">
        <f>SQRT((($P$3*$P$3)/12)*($P$3+$P$3+1-(G34/(($P$3+$P$3)*($P$3+$P$3-1)))))</f>
        <v>89.700167223924382</v>
      </c>
      <c r="H35">
        <f>SQRT((($P$4*$P$4)/12)*($P$4+$P$4+1-(H34/(($P$4+$P$4)*($P$4+$P$4-1)))))</f>
        <v>3.295017884191656</v>
      </c>
      <c r="I35">
        <f>SQRT((($P$4*$P$3)/12)*($P$4+$P$3+1-(I34/(($P$3+$P$4)*($P$3+$P$4-1)))))</f>
        <v>21.650749089137534</v>
      </c>
      <c r="J35">
        <f>SQRT((($P$4*$P$3)/12)*($P$4+$P$3+1-(J34/(($P$3+$P$4)*($P$3+$P$4-1)))))</f>
        <v>21.440786297922255</v>
      </c>
    </row>
    <row r="36" spans="1:10" ht="15" x14ac:dyDescent="0.25">
      <c r="A36" t="str">
        <f>AllData!A36</f>
        <v>Student</v>
      </c>
      <c r="B36">
        <f>IF(AllData!AZ36=$E$2,1,IF(AllData!AZ36=$E$3,2,IF(AllData!AZ36=$E$4,3,4)))</f>
        <v>3</v>
      </c>
      <c r="C36">
        <f>IF(AllData!AY36=$E$2,1,IF(AllData!AY36=$E$3,2,IF(AllData!AY36=$E$4,3,4)))</f>
        <v>3</v>
      </c>
      <c r="E36" s="13" t="s">
        <v>268</v>
      </c>
      <c r="F36" cm="1">
        <f t="array" ref="F36">MAX((SUM(COUNTIF(B2:B44,"&gt;"&amp;C2:C44))+SUM(COUNTIF(B2:B44,"="&amp;C2:C44))/2)/(COUNT(B2:B44)*COUNT(C2:C44)),(SUM(COUNTIF(C2:C44,"&gt;"&amp;B2:B44))+SUM(COUNTIF(B2:B44,"="&amp;C2:C44))/2)/(COUNT(B2:B44)*COUNT(C2:C44)))</f>
        <v>0.67090319091400752</v>
      </c>
      <c r="G36" cm="1">
        <f t="array" ref="G36">MAX((SUM(COUNTIF(B2:B39,"&gt;"&amp;C2:C39))+SUM(COUNTIF(B2:B39,"="&amp;C2:C39))/2)/(COUNT(B2:B39)*COUNT(C2:C39)),(SUM(COUNTIF(C2:C39,"&gt;"&amp;B2:B39))+SUM(COUNTIF(B2:B39,"="&amp;C2:C39))/2)/(COUNT(B2:B39)*COUNT(C2:C39)))</f>
        <v>0.65927977839335183</v>
      </c>
      <c r="H36" cm="1">
        <f t="array" ref="H36">MAX((SUM(COUNTIF(B40:B43,"&gt;"&amp;C40:C43))+SUM(COUNTIF(B40:B43,"="&amp;C40:C43))/2)/(COUNT(B40:B43)*COUNT(C40:C43)),(SUM(COUNTIF(C40:C43,"&gt;"&amp;B40:B43))+SUM(COUNTIF(B40:B43,"="&amp;C40:C43))/2)/(COUNT(B40:B43)*COUNT(C40:C43)))</f>
        <v>0.8125</v>
      </c>
      <c r="I36" cm="1">
        <f t="array" ref="I36">MAX((SUM(COUNTIF(B40:B43,"&gt;"&amp;B2:B39))+SUM(COUNTIF(B40:B43,"="&amp;B2:B39))/2)/(COUNT(B40:B43)*COUNT(B2:B39)),(SUM(COUNTIF(B2:B39,"&gt;"&amp;B40:B43))+SUM(COUNTIF(B40:B43,"="&amp;B2:B39))/2)/(COUNT(B40:B43)*COUNT(B2:B39)))</f>
        <v>0.66118421052631582</v>
      </c>
      <c r="J36" cm="1">
        <f t="array" ref="J36">MAX((SUM(COUNTIF(C40:C43,"&gt;"&amp;C2:C39))+SUM(COUNTIF(C40:C43,"="&amp;C2:C39))/2)/(COUNT(C40:C43)*COUNT(C2:C39)),(SUM(COUNTIF(C2:C39,"&gt;"&amp;C40:C43))+SUM(COUNTIF(C40:C43,"="&amp;C2:C39))/2)/(COUNT(C40:C43)*COUNT(C2:C39)))</f>
        <v>0.50986842105263153</v>
      </c>
    </row>
    <row r="37" spans="1:10" ht="15" x14ac:dyDescent="0.25">
      <c r="A37" t="str">
        <f>AllData!A37</f>
        <v>Student</v>
      </c>
      <c r="B37">
        <f>IF(AllData!AZ37=$E$2,1,IF(AllData!AZ37=$E$3,2,IF(AllData!AZ37=$E$4,3,4)))</f>
        <v>2</v>
      </c>
      <c r="C37">
        <f>IF(AllData!AY37=$E$2,1,IF(AllData!AY37=$E$3,2,IF(AllData!AY37=$E$4,3,4)))</f>
        <v>3</v>
      </c>
      <c r="E37" s="13" t="s">
        <v>269</v>
      </c>
      <c r="F37">
        <f>2*_xlfn.NORM.S.DIST((F33-($P$2*$P$2/2))/F35,TRUE)</f>
        <v>3.3766590401685783E-3</v>
      </c>
      <c r="G37">
        <f>2*_xlfn.NORM.S.DIST((G33-($P$3*$P$3/2))/G35,TRUE)</f>
        <v>1.0344439672614733E-2</v>
      </c>
      <c r="H37">
        <f>2*_xlfn.NORM.S.DIST((H33-($P$4*$P$4/2))/H35,TRUE)</f>
        <v>0.12915501399006798</v>
      </c>
      <c r="I37">
        <f>2*_xlfn.NORM.S.DIST((I33-($P$3*$P$4/2))/I35,TRUE)</f>
        <v>0.25780240055653814</v>
      </c>
      <c r="J37">
        <f>2*_xlfn.NORM.S.DIST((J33-($P$3*$P$4/2))/J35,TRUE)</f>
        <v>0.94422540079967299</v>
      </c>
    </row>
    <row r="38" spans="1:10" x14ac:dyDescent="0.2">
      <c r="A38" t="str">
        <f>AllData!A38</f>
        <v>Student</v>
      </c>
      <c r="B38">
        <f>IF(AllData!AZ38=$E$2,1,IF(AllData!AZ38=$E$3,2,IF(AllData!AZ38=$E$4,3,4)))</f>
        <v>2</v>
      </c>
      <c r="C38">
        <f>IF(AllData!AY38=$E$2,1,IF(AllData!AY38=$E$3,2,IF(AllData!AY38=$E$4,3,4)))</f>
        <v>2</v>
      </c>
    </row>
    <row r="39" spans="1:10" x14ac:dyDescent="0.2">
      <c r="A39" t="str">
        <f>AllData!A39</f>
        <v>Student</v>
      </c>
      <c r="B39">
        <f>IF(AllData!AZ39=$E$2,1,IF(AllData!AZ39=$E$3,2,IF(AllData!AZ39=$E$4,3,4)))</f>
        <v>3</v>
      </c>
      <c r="C39">
        <f>IF(AllData!AY39=$E$2,1,IF(AllData!AY39=$E$3,2,IF(AllData!AY39=$E$4,3,4)))</f>
        <v>3</v>
      </c>
    </row>
    <row r="40" spans="1:10" x14ac:dyDescent="0.2">
      <c r="A40" t="str">
        <f>SUBSTITUTE(AllData!A40, "Industry ", "")</f>
        <v>Professional</v>
      </c>
      <c r="B40">
        <f>IF(AllData!AZ40=$E$2,1,IF(AllData!AZ40=$E$3,2,IF(AllData!AZ40=$E$4,3,4)))</f>
        <v>2</v>
      </c>
      <c r="C40">
        <f>IF(AllData!AY40=$E$2,1,IF(AllData!AY40=$E$3,2,IF(AllData!AY40=$E$4,3,4)))</f>
        <v>3</v>
      </c>
    </row>
    <row r="41" spans="1:10" x14ac:dyDescent="0.2">
      <c r="A41" t="str">
        <f>SUBSTITUTE(AllData!A41, "Industry ", "")</f>
        <v>Professional</v>
      </c>
      <c r="B41">
        <f>IF(AllData!AZ41=$E$2,1,IF(AllData!AZ41=$E$3,2,IF(AllData!AZ41=$E$4,3,4)))</f>
        <v>1</v>
      </c>
      <c r="C41">
        <f>IF(AllData!AY41=$E$2,1,IF(AllData!AY41=$E$3,2,IF(AllData!AY41=$E$4,3,4)))</f>
        <v>2</v>
      </c>
    </row>
    <row r="42" spans="1:10" x14ac:dyDescent="0.2">
      <c r="A42" t="str">
        <f>SUBSTITUTE(AllData!A42, "Industry ", "")</f>
        <v>Professional</v>
      </c>
      <c r="B42">
        <f>IF(AllData!AZ42=$E$2,1,IF(AllData!AZ42=$E$3,2,IF(AllData!AZ42=$E$4,3,4)))</f>
        <v>2</v>
      </c>
      <c r="C42">
        <f>IF(AllData!AY42=$E$2,1,IF(AllData!AY42=$E$3,2,IF(AllData!AY42=$E$4,3,4)))</f>
        <v>3</v>
      </c>
    </row>
    <row r="43" spans="1:10" x14ac:dyDescent="0.2">
      <c r="A43" t="str">
        <f>SUBSTITUTE(AllData!A43, "Industry ", "")</f>
        <v>Professional</v>
      </c>
      <c r="B43">
        <f>IF(AllData!AZ43=$E$2,1,IF(AllData!AZ43=$E$3,2,IF(AllData!AZ43=$E$4,3,4)))</f>
        <v>3</v>
      </c>
      <c r="C43">
        <f>IF(AllData!AY43=$E$2,1,IF(AllData!AY43=$E$3,2,IF(AllData!AY43=$E$4,3,4)))</f>
        <v>4</v>
      </c>
    </row>
    <row r="44" spans="1:10" x14ac:dyDescent="0.2">
      <c r="A44" t="str">
        <f>AllData!A44</f>
        <v>Researcher</v>
      </c>
      <c r="B44">
        <f>IF(AllData!AZ44=$E$2,1,IF(AllData!AZ44=$E$3,2,IF(AllData!AZ44=$E$4,3,4)))</f>
        <v>3</v>
      </c>
      <c r="C44">
        <f>IF(AllData!AY44=$E$2,1,IF(AllData!AY44=$E$3,2,IF(AllData!AY44=$E$4,3,4)))</f>
        <v>3</v>
      </c>
    </row>
  </sheetData>
  <mergeCells count="5">
    <mergeCell ref="K1:L1"/>
    <mergeCell ref="K30:L30"/>
    <mergeCell ref="M30:O30"/>
    <mergeCell ref="I31:J31"/>
    <mergeCell ref="M1:N1"/>
  </mergeCells>
  <conditionalFormatting sqref="F36:J36">
    <cfRule type="colorScale" priority="2">
      <colorScale>
        <cfvo type="num" val="0.5"/>
        <cfvo type="num" val="1"/>
        <color rgb="FFFCFCFF"/>
        <color rgb="FF63BE7B"/>
      </colorScale>
    </cfRule>
  </conditionalFormatting>
  <conditionalFormatting sqref="F37:J37">
    <cfRule type="cellIs" dxfId="4" priority="1" operator="lessThan">
      <formula>0.05</formula>
    </cfRule>
  </conditionalFormatting>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FA224-DB4A-0040-8743-EAEC09DB5AE2}">
  <dimension ref="A1:T44"/>
  <sheetViews>
    <sheetView workbookViewId="0">
      <selection activeCell="H45" sqref="H45"/>
    </sheetView>
  </sheetViews>
  <sheetFormatPr baseColWidth="10" defaultRowHeight="14.25" x14ac:dyDescent="0.2"/>
  <cols>
    <col min="19" max="19" width="12" bestFit="1" customWidth="1"/>
  </cols>
  <sheetData>
    <row r="1" spans="1:20" ht="15" x14ac:dyDescent="0.25">
      <c r="A1" s="6" t="s">
        <v>250</v>
      </c>
      <c r="B1" s="6" t="s">
        <v>251</v>
      </c>
      <c r="C1" s="6" t="s">
        <v>241</v>
      </c>
      <c r="D1" s="6" t="s">
        <v>240</v>
      </c>
      <c r="F1" s="6"/>
      <c r="G1" s="6" t="s">
        <v>251</v>
      </c>
      <c r="H1" s="6" t="s">
        <v>241</v>
      </c>
      <c r="I1" s="6" t="s">
        <v>240</v>
      </c>
      <c r="L1" s="6" t="s">
        <v>250</v>
      </c>
      <c r="M1" s="12" t="s">
        <v>58</v>
      </c>
      <c r="N1" s="12"/>
      <c r="O1" s="12"/>
      <c r="P1" s="12" t="s">
        <v>264</v>
      </c>
      <c r="Q1" s="12"/>
      <c r="R1" s="12"/>
      <c r="T1" s="6" t="s">
        <v>274</v>
      </c>
    </row>
    <row r="2" spans="1:20" ht="15" x14ac:dyDescent="0.25">
      <c r="A2" t="str">
        <f>AllData!A2</f>
        <v>Student</v>
      </c>
      <c r="B2">
        <f>IF(AllData!BJ2="very low",1,IF(AllData!BJ2="low",2,IF(AllData!BJ2="high",3,4)))</f>
        <v>2</v>
      </c>
      <c r="C2">
        <f>IF(AllData!BL2="very low",1,IF(AllData!BL2="low",2,IF(AllData!BL2="high",3,4)))</f>
        <v>2</v>
      </c>
      <c r="D2">
        <f>IF(AllData!BK2="very low",1,IF(AllData!BK2="low",2,IF(AllData!BK2="high",3,4)))</f>
        <v>3</v>
      </c>
      <c r="F2" s="6" t="s">
        <v>101</v>
      </c>
      <c r="G2">
        <f>COUNTIF(B2:B44,1)</f>
        <v>7</v>
      </c>
      <c r="H2">
        <f>COUNTIF(C2:C44,1)</f>
        <v>2</v>
      </c>
      <c r="I2">
        <f>COUNTIF(D2:D44,1)</f>
        <v>0</v>
      </c>
      <c r="L2" s="6" t="s">
        <v>271</v>
      </c>
      <c r="M2" s="6" t="s">
        <v>251</v>
      </c>
      <c r="N2" s="6" t="s">
        <v>241</v>
      </c>
      <c r="O2" s="6" t="s">
        <v>240</v>
      </c>
      <c r="P2" s="6" t="s">
        <v>251</v>
      </c>
      <c r="Q2" s="6" t="s">
        <v>241</v>
      </c>
      <c r="R2" s="6" t="s">
        <v>240</v>
      </c>
      <c r="S2" s="6" t="s">
        <v>275</v>
      </c>
      <c r="T2">
        <f>COUNT(B2:B44)</f>
        <v>43</v>
      </c>
    </row>
    <row r="3" spans="1:20" ht="15" x14ac:dyDescent="0.25">
      <c r="A3" t="str">
        <f>AllData!A3</f>
        <v>Student</v>
      </c>
      <c r="B3">
        <f>IF(AllData!BJ3="very low",1,IF(AllData!BJ3="low",2,IF(AllData!BJ3="high",3,4)))</f>
        <v>4</v>
      </c>
      <c r="C3">
        <f>IF(AllData!BL3="very low",1,IF(AllData!BL3="low",2,IF(AllData!BL3="high",3,4)))</f>
        <v>3</v>
      </c>
      <c r="D3">
        <f>IF(AllData!BK3="very low",1,IF(AllData!BK3="low",2,IF(AllData!BK3="high",3,4)))</f>
        <v>3</v>
      </c>
      <c r="F3" s="6" t="s">
        <v>74</v>
      </c>
      <c r="G3">
        <f>COUNTIF(B2:B44,2)</f>
        <v>15</v>
      </c>
      <c r="H3">
        <f>COUNTIF(C2:C44,2)</f>
        <v>14</v>
      </c>
      <c r="I3">
        <f>COUNTIF(D2:D44,2)</f>
        <v>9</v>
      </c>
      <c r="L3" s="6" t="s">
        <v>101</v>
      </c>
      <c r="M3">
        <f>COUNTIFS(B2:B44,1,$A2:$A44,$M1)</f>
        <v>5</v>
      </c>
      <c r="N3">
        <f>COUNTIFS(C2:C44,1,$A2:$A44,$M1)</f>
        <v>2</v>
      </c>
      <c r="O3">
        <f>COUNTIFS(D2:D44,1,$A2:$A44,$M1)</f>
        <v>0</v>
      </c>
      <c r="P3">
        <f>COUNTIFS(B2:B44,1,$A2:$A44,$P1)</f>
        <v>2</v>
      </c>
      <c r="Q3">
        <f>COUNTIFS(C2:C44,1,$A2:$A44,$P1)</f>
        <v>0</v>
      </c>
      <c r="R3">
        <f>COUNTIFS(D2:D44,1,$A2:$A44,$P1)</f>
        <v>0</v>
      </c>
      <c r="S3" s="6" t="s">
        <v>58</v>
      </c>
      <c r="T3">
        <f>COUNTIF(A2:A216,S3)</f>
        <v>38</v>
      </c>
    </row>
    <row r="4" spans="1:20" ht="15" x14ac:dyDescent="0.25">
      <c r="A4" t="str">
        <f>AllData!A4</f>
        <v>Student</v>
      </c>
      <c r="B4">
        <f>IF(AllData!BJ4="very low",1,IF(AllData!BJ4="low",2,IF(AllData!BJ4="high",3,4)))</f>
        <v>3</v>
      </c>
      <c r="C4">
        <f>IF(AllData!BL4="very low",1,IF(AllData!BL4="low",2,IF(AllData!BL4="high",3,4)))</f>
        <v>3</v>
      </c>
      <c r="D4">
        <f>IF(AllData!BK4="very low",1,IF(AllData!BK4="low",2,IF(AllData!BK4="high",3,4)))</f>
        <v>3</v>
      </c>
      <c r="F4" s="6" t="s">
        <v>75</v>
      </c>
      <c r="G4">
        <f>COUNTIF(B2:B44,3)</f>
        <v>11</v>
      </c>
      <c r="H4">
        <f>COUNTIF(C2:C44,3)</f>
        <v>23</v>
      </c>
      <c r="I4">
        <f>COUNTIF(D2:D44,3)</f>
        <v>24</v>
      </c>
      <c r="L4" s="6" t="s">
        <v>74</v>
      </c>
      <c r="M4">
        <f>COUNTIFS(B2:B44,2,$A2:$A44,$M1)</f>
        <v>13</v>
      </c>
      <c r="N4">
        <f>COUNTIFS(C2:C44,2,$A2:$A44,$M1)</f>
        <v>10</v>
      </c>
      <c r="O4">
        <f>COUNTIFS(D2:D44,2,$A2:$A44,$M1)</f>
        <v>9</v>
      </c>
      <c r="P4">
        <f>COUNTIFS(B2:B44,2,$A2:$A44,$P1)</f>
        <v>1</v>
      </c>
      <c r="Q4">
        <f>COUNTIFS(C2:C44,2,$A2:$A44,$P1)</f>
        <v>4</v>
      </c>
      <c r="R4">
        <f>COUNTIFS(D2:D44,2,$A2:$A44,$P1)</f>
        <v>0</v>
      </c>
      <c r="S4" s="6" t="s">
        <v>264</v>
      </c>
      <c r="T4">
        <f>COUNTIF(A2:A216,S4)</f>
        <v>4</v>
      </c>
    </row>
    <row r="5" spans="1:20" ht="15" x14ac:dyDescent="0.25">
      <c r="A5" t="str">
        <f>AllData!A5</f>
        <v>Student</v>
      </c>
      <c r="B5">
        <f>IF(AllData!BJ5="very low",1,IF(AllData!BJ5="low",2,IF(AllData!BJ5="high",3,4)))</f>
        <v>2</v>
      </c>
      <c r="C5">
        <f>IF(AllData!BL5="very low",1,IF(AllData!BL5="low",2,IF(AllData!BL5="high",3,4)))</f>
        <v>3</v>
      </c>
      <c r="D5">
        <f>IF(AllData!BK5="very low",1,IF(AllData!BK5="low",2,IF(AllData!BK5="high",3,4)))</f>
        <v>3</v>
      </c>
      <c r="F5" s="6" t="s">
        <v>83</v>
      </c>
      <c r="G5">
        <f>COUNTIF(B2:B44,4)</f>
        <v>10</v>
      </c>
      <c r="H5">
        <f>COUNTIF(C2:C44,4)</f>
        <v>4</v>
      </c>
      <c r="I5">
        <f>COUNTIF(D2:D44,4)</f>
        <v>10</v>
      </c>
      <c r="L5" s="6" t="s">
        <v>75</v>
      </c>
      <c r="M5">
        <f>COUNTIFS(B2:B44,3,$A2:$A44,$M1)</f>
        <v>11</v>
      </c>
      <c r="N5">
        <f>COUNTIFS(C2:C44,3,$A2:$A44,$M1)</f>
        <v>22</v>
      </c>
      <c r="O5">
        <f>COUNTIFS(D2:D44,3,$A2:$A44,$M1)</f>
        <v>20</v>
      </c>
      <c r="P5">
        <f>COUNTIFS(B2:B44,3,$A2:$A44,$P1)</f>
        <v>0</v>
      </c>
      <c r="Q5">
        <f>COUNTIFS(C2:C44,3,$A2:$A44,$P1)</f>
        <v>0</v>
      </c>
      <c r="R5">
        <f>COUNTIFS(D2:D44,3,$A2:$A44,$P1)</f>
        <v>3</v>
      </c>
    </row>
    <row r="6" spans="1:20" ht="15" x14ac:dyDescent="0.25">
      <c r="A6" t="str">
        <f>AllData!A6</f>
        <v>Student</v>
      </c>
      <c r="B6">
        <f>IF(AllData!BJ6="very low",1,IF(AllData!BJ6="low",2,IF(AllData!BJ6="high",3,4)))</f>
        <v>1</v>
      </c>
      <c r="C6">
        <f>IF(AllData!BL6="very low",1,IF(AllData!BL6="low",2,IF(AllData!BL6="high",3,4)))</f>
        <v>3</v>
      </c>
      <c r="D6">
        <f>IF(AllData!BK6="very low",1,IF(AllData!BK6="low",2,IF(AllData!BK6="high",3,4)))</f>
        <v>2</v>
      </c>
      <c r="L6" s="6" t="s">
        <v>83</v>
      </c>
      <c r="M6">
        <f>COUNTIFS(B2:B44,4,$A2:$A44,$M1)</f>
        <v>9</v>
      </c>
      <c r="N6">
        <f>COUNTIFS(C2:C44,4,$A2:$A44,$M1)</f>
        <v>4</v>
      </c>
      <c r="O6">
        <f>COUNTIFS(D2:D44,4,$A2:$A44,$M1)</f>
        <v>9</v>
      </c>
      <c r="P6">
        <f>COUNTIFS(B2:B44,4,$A2:$A44,$P1)</f>
        <v>1</v>
      </c>
      <c r="Q6">
        <f>COUNTIFS(C2:C44,4,$A2:$A44,$P1)</f>
        <v>0</v>
      </c>
      <c r="R6">
        <f>COUNTIFS(D2:D44,4,$A2:$A44,$P1)</f>
        <v>1</v>
      </c>
    </row>
    <row r="7" spans="1:20" ht="15" x14ac:dyDescent="0.25">
      <c r="A7" t="str">
        <f>AllData!A7</f>
        <v>Student</v>
      </c>
      <c r="B7">
        <f>IF(AllData!BJ7="very low",1,IF(AllData!BJ7="low",2,IF(AllData!BJ7="high",3,4)))</f>
        <v>1</v>
      </c>
      <c r="C7">
        <f>IF(AllData!BL7="very low",1,IF(AllData!BL7="low",2,IF(AllData!BL7="high",3,4)))</f>
        <v>2</v>
      </c>
      <c r="D7">
        <f>IF(AllData!BK7="very low",1,IF(AllData!BK7="low",2,IF(AllData!BK7="high",3,4)))</f>
        <v>3</v>
      </c>
      <c r="L7" s="6"/>
    </row>
    <row r="8" spans="1:20" ht="15" x14ac:dyDescent="0.25">
      <c r="A8" t="str">
        <f>AllData!A8</f>
        <v>Student</v>
      </c>
      <c r="B8">
        <f>IF(AllData!BJ8="very low",1,IF(AllData!BJ8="low",2,IF(AllData!BJ8="high",3,4)))</f>
        <v>2</v>
      </c>
      <c r="C8">
        <f>IF(AllData!BL8="very low",1,IF(AllData!BL8="low",2,IF(AllData!BL8="high",3,4)))</f>
        <v>3</v>
      </c>
      <c r="D8">
        <f>IF(AllData!BK8="very low",1,IF(AllData!BK8="low",2,IF(AllData!BK8="high",3,4)))</f>
        <v>3</v>
      </c>
      <c r="F8" s="10" t="s">
        <v>270</v>
      </c>
      <c r="L8" s="6"/>
    </row>
    <row r="9" spans="1:20" ht="15" x14ac:dyDescent="0.25">
      <c r="A9" t="str">
        <f>AllData!A9</f>
        <v>Student</v>
      </c>
      <c r="B9">
        <f>IF(AllData!BJ9="very low",1,IF(AllData!BJ9="low",2,IF(AllData!BJ9="high",3,4)))</f>
        <v>1</v>
      </c>
      <c r="C9">
        <f>IF(AllData!BL9="very low",1,IF(AllData!BL9="low",2,IF(AllData!BL9="high",3,4)))</f>
        <v>3</v>
      </c>
      <c r="D9">
        <f>IF(AllData!BK9="very low",1,IF(AllData!BK9="low",2,IF(AllData!BK9="high",3,4)))</f>
        <v>3</v>
      </c>
      <c r="L9" s="6"/>
    </row>
    <row r="10" spans="1:20" ht="15" x14ac:dyDescent="0.25">
      <c r="A10" t="str">
        <f>AllData!A10</f>
        <v>Student</v>
      </c>
      <c r="B10">
        <f>IF(AllData!BJ10="very low",1,IF(AllData!BJ10="low",2,IF(AllData!BJ10="high",3,4)))</f>
        <v>3</v>
      </c>
      <c r="C10">
        <f>IF(AllData!BL10="very low",1,IF(AllData!BL10="low",2,IF(AllData!BL10="high",3,4)))</f>
        <v>3</v>
      </c>
      <c r="D10">
        <f>IF(AllData!BK10="very low",1,IF(AllData!BK10="low",2,IF(AllData!BK10="high",3,4)))</f>
        <v>3</v>
      </c>
      <c r="L10" s="6"/>
    </row>
    <row r="11" spans="1:20" x14ac:dyDescent="0.2">
      <c r="A11" t="str">
        <f>AllData!A11</f>
        <v>Student</v>
      </c>
      <c r="B11">
        <f>IF(AllData!BJ11="very low",1,IF(AllData!BJ11="low",2,IF(AllData!BJ11="high",3,4)))</f>
        <v>2</v>
      </c>
      <c r="C11">
        <f>IF(AllData!BL11="very low",1,IF(AllData!BL11="low",2,IF(AllData!BL11="high",3,4)))</f>
        <v>3</v>
      </c>
      <c r="D11">
        <f>IF(AllData!BK11="very low",1,IF(AllData!BK11="low",2,IF(AllData!BK11="high",3,4)))</f>
        <v>4</v>
      </c>
    </row>
    <row r="12" spans="1:20" x14ac:dyDescent="0.2">
      <c r="A12" t="str">
        <f>AllData!A12</f>
        <v>Student</v>
      </c>
      <c r="B12">
        <f>IF(AllData!BJ12="very low",1,IF(AllData!BJ12="low",2,IF(AllData!BJ12="high",3,4)))</f>
        <v>2</v>
      </c>
      <c r="C12">
        <f>IF(AllData!BL12="very low",1,IF(AllData!BL12="low",2,IF(AllData!BL12="high",3,4)))</f>
        <v>4</v>
      </c>
      <c r="D12">
        <f>IF(AllData!BK12="very low",1,IF(AllData!BK12="low",2,IF(AllData!BK12="high",3,4)))</f>
        <v>4</v>
      </c>
    </row>
    <row r="13" spans="1:20" x14ac:dyDescent="0.2">
      <c r="A13" t="str">
        <f>AllData!A13</f>
        <v>Student</v>
      </c>
      <c r="B13">
        <f>IF(AllData!BJ13="very low",1,IF(AllData!BJ13="low",2,IF(AllData!BJ13="high",3,4)))</f>
        <v>4</v>
      </c>
      <c r="C13">
        <f>IF(AllData!BL13="very low",1,IF(AllData!BL13="low",2,IF(AllData!BL13="high",3,4)))</f>
        <v>3</v>
      </c>
      <c r="D13">
        <f>IF(AllData!BK13="very low",1,IF(AllData!BK13="low",2,IF(AllData!BK13="high",3,4)))</f>
        <v>2</v>
      </c>
    </row>
    <row r="14" spans="1:20" x14ac:dyDescent="0.2">
      <c r="A14" t="str">
        <f>AllData!A14</f>
        <v>Student</v>
      </c>
      <c r="B14">
        <f>IF(AllData!BJ14="very low",1,IF(AllData!BJ14="low",2,IF(AllData!BJ14="high",3,4)))</f>
        <v>3</v>
      </c>
      <c r="C14">
        <f>IF(AllData!BL14="very low",1,IF(AllData!BL14="low",2,IF(AllData!BL14="high",3,4)))</f>
        <v>2</v>
      </c>
      <c r="D14">
        <f>IF(AllData!BK14="very low",1,IF(AllData!BK14="low",2,IF(AllData!BK14="high",3,4)))</f>
        <v>2</v>
      </c>
    </row>
    <row r="15" spans="1:20" x14ac:dyDescent="0.2">
      <c r="A15" t="str">
        <f>AllData!A15</f>
        <v>Student</v>
      </c>
      <c r="B15">
        <f>IF(AllData!BJ15="very low",1,IF(AllData!BJ15="low",2,IF(AllData!BJ15="high",3,4)))</f>
        <v>3</v>
      </c>
      <c r="C15">
        <f>IF(AllData!BL15="very low",1,IF(AllData!BL15="low",2,IF(AllData!BL15="high",3,4)))</f>
        <v>1</v>
      </c>
      <c r="D15">
        <f>IF(AllData!BK15="very low",1,IF(AllData!BK15="low",2,IF(AllData!BK15="high",3,4)))</f>
        <v>2</v>
      </c>
    </row>
    <row r="16" spans="1:20" x14ac:dyDescent="0.2">
      <c r="A16" t="str">
        <f>AllData!A16</f>
        <v>Student</v>
      </c>
      <c r="B16">
        <f>IF(AllData!BJ16="very low",1,IF(AllData!BJ16="low",2,IF(AllData!BJ16="high",3,4)))</f>
        <v>4</v>
      </c>
      <c r="C16">
        <f>IF(AllData!BL16="very low",1,IF(AllData!BL16="low",2,IF(AllData!BL16="high",3,4)))</f>
        <v>3</v>
      </c>
      <c r="D16">
        <f>IF(AllData!BK16="very low",1,IF(AllData!BK16="low",2,IF(AllData!BK16="high",3,4)))</f>
        <v>3</v>
      </c>
    </row>
    <row r="17" spans="1:18" x14ac:dyDescent="0.2">
      <c r="A17" t="str">
        <f>AllData!A17</f>
        <v>Student</v>
      </c>
      <c r="B17">
        <f>IF(AllData!BJ17="very low",1,IF(AllData!BJ17="low",2,IF(AllData!BJ17="high",3,4)))</f>
        <v>2</v>
      </c>
      <c r="C17">
        <f>IF(AllData!BL17="very low",1,IF(AllData!BL17="low",2,IF(AllData!BL17="high",3,4)))</f>
        <v>3</v>
      </c>
      <c r="D17">
        <f>IF(AllData!BK17="very low",1,IF(AllData!BK17="low",2,IF(AllData!BK17="high",3,4)))</f>
        <v>3</v>
      </c>
    </row>
    <row r="18" spans="1:18" x14ac:dyDescent="0.2">
      <c r="A18" t="str">
        <f>AllData!A18</f>
        <v>Student</v>
      </c>
      <c r="B18">
        <f>IF(AllData!BJ18="very low",1,IF(AllData!BJ18="low",2,IF(AllData!BJ18="high",3,4)))</f>
        <v>4</v>
      </c>
      <c r="C18">
        <f>IF(AllData!BL18="very low",1,IF(AllData!BL18="low",2,IF(AllData!BL18="high",3,4)))</f>
        <v>3</v>
      </c>
      <c r="D18">
        <f>IF(AllData!BK18="very low",1,IF(AllData!BK18="low",2,IF(AllData!BK18="high",3,4)))</f>
        <v>2</v>
      </c>
    </row>
    <row r="19" spans="1:18" x14ac:dyDescent="0.2">
      <c r="A19" t="str">
        <f>AllData!A19</f>
        <v>Student</v>
      </c>
      <c r="B19">
        <f>IF(AllData!BJ19="very low",1,IF(AllData!BJ19="low",2,IF(AllData!BJ19="high",3,4)))</f>
        <v>4</v>
      </c>
      <c r="C19">
        <f>IF(AllData!BL19="very low",1,IF(AllData!BL19="low",2,IF(AllData!BL19="high",3,4)))</f>
        <v>3</v>
      </c>
      <c r="D19">
        <f>IF(AllData!BK19="very low",1,IF(AllData!BK19="low",2,IF(AllData!BK19="high",3,4)))</f>
        <v>3</v>
      </c>
    </row>
    <row r="20" spans="1:18" x14ac:dyDescent="0.2">
      <c r="A20" t="str">
        <f>AllData!A20</f>
        <v>Student</v>
      </c>
      <c r="B20">
        <f>IF(AllData!BJ20="very low",1,IF(AllData!BJ20="low",2,IF(AllData!BJ20="high",3,4)))</f>
        <v>4</v>
      </c>
      <c r="C20">
        <f>IF(AllData!BL20="very low",1,IF(AllData!BL20="low",2,IF(AllData!BL20="high",3,4)))</f>
        <v>4</v>
      </c>
      <c r="D20">
        <f>IF(AllData!BK20="very low",1,IF(AllData!BK20="low",2,IF(AllData!BK20="high",3,4)))</f>
        <v>2</v>
      </c>
    </row>
    <row r="21" spans="1:18" x14ac:dyDescent="0.2">
      <c r="A21" t="str">
        <f>AllData!A21</f>
        <v>Student</v>
      </c>
      <c r="B21">
        <f>IF(AllData!BJ21="very low",1,IF(AllData!BJ21="low",2,IF(AllData!BJ21="high",3,4)))</f>
        <v>2</v>
      </c>
      <c r="C21">
        <f>IF(AllData!BL21="very low",1,IF(AllData!BL21="low",2,IF(AllData!BL21="high",3,4)))</f>
        <v>1</v>
      </c>
      <c r="D21">
        <f>IF(AllData!BK21="very low",1,IF(AllData!BK21="low",2,IF(AllData!BK21="high",3,4)))</f>
        <v>4</v>
      </c>
    </row>
    <row r="22" spans="1:18" x14ac:dyDescent="0.2">
      <c r="A22" t="str">
        <f>AllData!A22</f>
        <v>Student</v>
      </c>
      <c r="B22">
        <f>IF(AllData!BJ22="very low",1,IF(AllData!BJ22="low",2,IF(AllData!BJ22="high",3,4)))</f>
        <v>2</v>
      </c>
      <c r="C22">
        <f>IF(AllData!BL22="very low",1,IF(AllData!BL22="low",2,IF(AllData!BL22="high",3,4)))</f>
        <v>2</v>
      </c>
      <c r="D22">
        <f>IF(AllData!BK22="very low",1,IF(AllData!BK22="low",2,IF(AllData!BK22="high",3,4)))</f>
        <v>4</v>
      </c>
    </row>
    <row r="23" spans="1:18" x14ac:dyDescent="0.2">
      <c r="A23" t="str">
        <f>AllData!A23</f>
        <v>Student</v>
      </c>
      <c r="B23">
        <f>IF(AllData!BJ23="very low",1,IF(AllData!BJ23="low",2,IF(AllData!BJ23="high",3,4)))</f>
        <v>3</v>
      </c>
      <c r="C23">
        <f>IF(AllData!BL23="very low",1,IF(AllData!BL23="low",2,IF(AllData!BL23="high",3,4)))</f>
        <v>4</v>
      </c>
      <c r="D23">
        <f>IF(AllData!BK23="very low",1,IF(AllData!BK23="low",2,IF(AllData!BK23="high",3,4)))</f>
        <v>4</v>
      </c>
    </row>
    <row r="24" spans="1:18" x14ac:dyDescent="0.2">
      <c r="A24" t="str">
        <f>AllData!A24</f>
        <v>Student</v>
      </c>
      <c r="B24">
        <f>IF(AllData!BJ24="very low",1,IF(AllData!BJ24="low",2,IF(AllData!BJ24="high",3,4)))</f>
        <v>1</v>
      </c>
      <c r="C24">
        <f>IF(AllData!BL24="very low",1,IF(AllData!BL24="low",2,IF(AllData!BL24="high",3,4)))</f>
        <v>3</v>
      </c>
      <c r="D24">
        <f>IF(AllData!BK24="very low",1,IF(AllData!BK24="low",2,IF(AllData!BK24="high",3,4)))</f>
        <v>4</v>
      </c>
    </row>
    <row r="25" spans="1:18" x14ac:dyDescent="0.2">
      <c r="A25" t="str">
        <f>AllData!A25</f>
        <v>Student</v>
      </c>
      <c r="B25">
        <f>IF(AllData!BJ25="very low",1,IF(AllData!BJ25="low",2,IF(AllData!BJ25="high",3,4)))</f>
        <v>2</v>
      </c>
      <c r="C25">
        <f>IF(AllData!BL25="very low",1,IF(AllData!BL25="low",2,IF(AllData!BL25="high",3,4)))</f>
        <v>3</v>
      </c>
      <c r="D25">
        <f>IF(AllData!BK25="very low",1,IF(AllData!BK25="low",2,IF(AllData!BK25="high",3,4)))</f>
        <v>3</v>
      </c>
    </row>
    <row r="26" spans="1:18" x14ac:dyDescent="0.2">
      <c r="A26" t="str">
        <f>AllData!A26</f>
        <v>Student</v>
      </c>
      <c r="B26">
        <f>IF(AllData!BJ26="very low",1,IF(AllData!BJ26="low",2,IF(AllData!BJ26="high",3,4)))</f>
        <v>2</v>
      </c>
      <c r="C26">
        <f>IF(AllData!BL26="very low",1,IF(AllData!BL26="low",2,IF(AllData!BL26="high",3,4)))</f>
        <v>3</v>
      </c>
      <c r="D26">
        <f>IF(AllData!BK26="very low",1,IF(AllData!BK26="low",2,IF(AllData!BK26="high",3,4)))</f>
        <v>3</v>
      </c>
    </row>
    <row r="27" spans="1:18" x14ac:dyDescent="0.2">
      <c r="A27" t="str">
        <f>AllData!A27</f>
        <v>Student</v>
      </c>
      <c r="B27">
        <f>IF(AllData!BJ27="very low",1,IF(AllData!BJ27="low",2,IF(AllData!BJ27="high",3,4)))</f>
        <v>3</v>
      </c>
      <c r="C27">
        <f>IF(AllData!BL27="very low",1,IF(AllData!BL27="low",2,IF(AllData!BL27="high",3,4)))</f>
        <v>2</v>
      </c>
      <c r="D27">
        <f>IF(AllData!BK27="very low",1,IF(AllData!BK27="low",2,IF(AllData!BK27="high",3,4)))</f>
        <v>3</v>
      </c>
    </row>
    <row r="28" spans="1:18" x14ac:dyDescent="0.2">
      <c r="A28" t="str">
        <f>AllData!A28</f>
        <v>Student</v>
      </c>
      <c r="B28">
        <f>IF(AllData!BJ28="very low",1,IF(AllData!BJ28="low",2,IF(AllData!BJ28="high",3,4)))</f>
        <v>3</v>
      </c>
      <c r="C28">
        <f>IF(AllData!BL28="very low",1,IF(AllData!BL28="low",2,IF(AllData!BL28="high",3,4)))</f>
        <v>3</v>
      </c>
      <c r="D28">
        <f>IF(AllData!BK28="very low",1,IF(AllData!BK28="low",2,IF(AllData!BK28="high",3,4)))</f>
        <v>3</v>
      </c>
    </row>
    <row r="29" spans="1:18" x14ac:dyDescent="0.2">
      <c r="A29" t="str">
        <f>AllData!A29</f>
        <v>Student</v>
      </c>
      <c r="B29">
        <f>IF(AllData!BJ29="very low",1,IF(AllData!BJ29="low",2,IF(AllData!BJ29="high",3,4)))</f>
        <v>3</v>
      </c>
      <c r="C29">
        <f>IF(AllData!BL29="very low",1,IF(AllData!BL29="low",2,IF(AllData!BL29="high",3,4)))</f>
        <v>3</v>
      </c>
      <c r="D29">
        <f>IF(AllData!BK29="very low",1,IF(AllData!BK29="low",2,IF(AllData!BK29="high",3,4)))</f>
        <v>3</v>
      </c>
    </row>
    <row r="30" spans="1:18" ht="15" x14ac:dyDescent="0.25">
      <c r="A30" t="str">
        <f>AllData!A30</f>
        <v>Student</v>
      </c>
      <c r="B30">
        <f>IF(AllData!BJ30="very low",1,IF(AllData!BJ30="low",2,IF(AllData!BJ30="high",3,4)))</f>
        <v>4</v>
      </c>
      <c r="C30">
        <f>IF(AllData!BL30="very low",1,IF(AllData!BL30="low",2,IF(AllData!BL30="high",3,4)))</f>
        <v>2</v>
      </c>
      <c r="D30">
        <f>IF(AllData!BK30="very low",1,IF(AllData!BK30="low",2,IF(AllData!BK30="high",3,4)))</f>
        <v>3</v>
      </c>
      <c r="J30" s="12"/>
      <c r="K30" s="12"/>
      <c r="L30" s="12"/>
      <c r="M30" s="12"/>
      <c r="N30" s="12"/>
      <c r="O30" s="12"/>
      <c r="P30" s="12"/>
      <c r="Q30" s="12"/>
      <c r="R30" s="12"/>
    </row>
    <row r="31" spans="1:18" ht="15" x14ac:dyDescent="0.25">
      <c r="A31" t="str">
        <f>AllData!A31</f>
        <v>Student</v>
      </c>
      <c r="B31">
        <f>IF(AllData!BJ31="very low",1,IF(AllData!BJ31="low",2,IF(AllData!BJ31="high",3,4)))</f>
        <v>2</v>
      </c>
      <c r="C31">
        <f>IF(AllData!BL31="very low",1,IF(AllData!BL31="low",2,IF(AllData!BL31="high",3,4)))</f>
        <v>3</v>
      </c>
      <c r="D31">
        <f>IF(AllData!BK31="very low",1,IF(AllData!BK31="low",2,IF(AllData!BK31="high",3,4)))</f>
        <v>4</v>
      </c>
      <c r="J31" s="12" t="s">
        <v>58</v>
      </c>
      <c r="K31" s="12"/>
      <c r="L31" s="12"/>
      <c r="M31" s="12" t="s">
        <v>264</v>
      </c>
      <c r="N31" s="12"/>
      <c r="O31" s="12"/>
      <c r="P31" s="12" t="s">
        <v>279</v>
      </c>
      <c r="Q31" s="12"/>
      <c r="R31" s="12"/>
    </row>
    <row r="32" spans="1:18" ht="15" x14ac:dyDescent="0.25">
      <c r="A32" t="str">
        <f>AllData!A32</f>
        <v>Student</v>
      </c>
      <c r="B32">
        <f>IF(AllData!BJ32="very low",1,IF(AllData!BJ32="low",2,IF(AllData!BJ32="high",3,4)))</f>
        <v>1</v>
      </c>
      <c r="C32">
        <f>IF(AllData!BL32="very low",1,IF(AllData!BL32="low",2,IF(AllData!BL32="high",3,4)))</f>
        <v>2</v>
      </c>
      <c r="D32">
        <f>IF(AllData!BK32="very low",1,IF(AllData!BK32="low",2,IF(AllData!BK32="high",3,4)))</f>
        <v>3</v>
      </c>
      <c r="G32" s="6" t="s">
        <v>276</v>
      </c>
      <c r="H32" s="6" t="s">
        <v>277</v>
      </c>
      <c r="I32" s="6" t="s">
        <v>278</v>
      </c>
      <c r="J32" s="6" t="s">
        <v>276</v>
      </c>
      <c r="K32" s="6" t="s">
        <v>277</v>
      </c>
      <c r="L32" s="6" t="s">
        <v>278</v>
      </c>
      <c r="M32" s="6" t="s">
        <v>276</v>
      </c>
      <c r="N32" s="6" t="s">
        <v>277</v>
      </c>
      <c r="O32" s="6" t="s">
        <v>278</v>
      </c>
      <c r="P32" s="6" t="s">
        <v>251</v>
      </c>
      <c r="Q32" s="6" t="s">
        <v>241</v>
      </c>
      <c r="R32" s="6" t="s">
        <v>240</v>
      </c>
    </row>
    <row r="33" spans="1:18" ht="15" x14ac:dyDescent="0.25">
      <c r="A33" t="str">
        <f>AllData!A33</f>
        <v>Student</v>
      </c>
      <c r="B33">
        <f>IF(AllData!BJ33="very low",1,IF(AllData!BJ33="low",2,IF(AllData!BJ33="high",3,4)))</f>
        <v>3</v>
      </c>
      <c r="C33">
        <f>IF(AllData!BL33="very low",1,IF(AllData!BL33="low",2,IF(AllData!BL33="high",3,4)))</f>
        <v>2</v>
      </c>
      <c r="D33">
        <f>IF(AllData!BK33="very low",1,IF(AllData!BK33="low",2,IF(AllData!BK33="high",3,4)))</f>
        <v>2</v>
      </c>
      <c r="F33" s="13" t="s">
        <v>265</v>
      </c>
      <c r="G33">
        <f>($T$2*$T$2)-($T$2*$T$2*G36)</f>
        <v>854.50000000000011</v>
      </c>
      <c r="H33">
        <f>($T$2*$T$2)-($T$2*$T$2*H36)</f>
        <v>698</v>
      </c>
      <c r="I33">
        <f>($T$2*$T$2)-($T$2*$T$2*I36)</f>
        <v>698</v>
      </c>
      <c r="J33">
        <f>($T$3*$T$3)-($T$3*$T$3*J36)</f>
        <v>673.00000000000011</v>
      </c>
      <c r="K33">
        <f t="shared" ref="K33:L33" si="0">($T$3*$T$3)-($T$3*$T$3*K36)</f>
        <v>568.99999999999989</v>
      </c>
      <c r="L33">
        <f t="shared" si="0"/>
        <v>597</v>
      </c>
      <c r="M33">
        <f>($T$4*$T$4)-($T$4*$T$4*M36)</f>
        <v>6</v>
      </c>
      <c r="N33">
        <f>($T$4*$T$4)-($T$4*$T$4*N36)</f>
        <v>3.5</v>
      </c>
      <c r="O33">
        <f>($T$4*$T$4)-($T$4*$T$4*O36)</f>
        <v>0</v>
      </c>
      <c r="P33">
        <f>($T$3*$T$4)-($T$3*$T$4*P36)</f>
        <v>50</v>
      </c>
      <c r="Q33">
        <f>($T$3*$T$4)-($T$3*$T$4*Q36)</f>
        <v>28</v>
      </c>
      <c r="R33">
        <f>($T$3*$T$4)-($T$3*$T$4*R36)</f>
        <v>61.5</v>
      </c>
    </row>
    <row r="34" spans="1:18" ht="17.25" x14ac:dyDescent="0.25">
      <c r="A34" t="str">
        <f>AllData!A34</f>
        <v>Student</v>
      </c>
      <c r="B34">
        <f>IF(AllData!BJ34="very low",1,IF(AllData!BJ34="low",2,IF(AllData!BJ34="high",3,4)))</f>
        <v>4</v>
      </c>
      <c r="C34">
        <f>IF(AllData!BL34="very low",1,IF(AllData!BL34="low",2,IF(AllData!BL34="high",3,4)))</f>
        <v>2</v>
      </c>
      <c r="D34">
        <f>IF(AllData!BK34="very low",1,IF(AllData!BK34="low",2,IF(AllData!BK34="high",3,4)))</f>
        <v>2</v>
      </c>
      <c r="F34" s="13" t="s">
        <v>266</v>
      </c>
      <c r="G34" cm="1">
        <f t="array" ref="G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67080</v>
      </c>
      <c r="H34" cm="1">
        <f t="array" ref="H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64956</v>
      </c>
      <c r="I34" cm="1">
        <f t="array" ref="I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118656</v>
      </c>
      <c r="J34" cm="1">
        <f t="array" ref="J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50568</v>
      </c>
      <c r="K34" cm="1">
        <f t="array" ref="K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46320</v>
      </c>
      <c r="L34" cm="1">
        <f t="array" ref="L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83076</v>
      </c>
      <c r="M34" cm="1">
        <f t="array" ref="M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126</v>
      </c>
      <c r="N34" cm="1">
        <f t="array" ref="N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36</v>
      </c>
      <c r="O34" cm="1">
        <f t="array" ref="O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84</v>
      </c>
      <c r="P34" cm="1">
        <f t="array" ref="P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5376</v>
      </c>
      <c r="Q34" cm="1">
        <f t="array" ref="Q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13422</v>
      </c>
      <c r="R34" cm="1">
        <f t="array" ref="R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13854</v>
      </c>
    </row>
    <row r="35" spans="1:18" ht="15" x14ac:dyDescent="0.25">
      <c r="A35" t="str">
        <f>AllData!A35</f>
        <v>Student</v>
      </c>
      <c r="B35">
        <f>IF(AllData!BJ35="very low",1,IF(AllData!BJ35="low",2,IF(AllData!BJ35="high",3,4)))</f>
        <v>3</v>
      </c>
      <c r="C35">
        <f>IF(AllData!BL35="very low",1,IF(AllData!BL35="low",2,IF(AllData!BL35="high",3,4)))</f>
        <v>3</v>
      </c>
      <c r="D35">
        <f>IF(AllData!BK35="very low",1,IF(AllData!BK35="low",2,IF(AllData!BK35="high",3,4)))</f>
        <v>3</v>
      </c>
      <c r="F35" s="13" t="s">
        <v>267</v>
      </c>
      <c r="G35">
        <f>SQRT((($T$2*$T$2)/12)*($T$2+$T$2+1-(G34/(($T$2+$T$2)*($T$2+$T$2-1)))))</f>
        <v>109.50483470390434</v>
      </c>
      <c r="H35">
        <f>SQRT((($T$2*$T$2)/12)*($T$2+$T$2+1-(H34/(($T$2+$T$2)*($T$2+$T$2-1)))))</f>
        <v>109.7090671356051</v>
      </c>
      <c r="I35">
        <f>SQRT((($T$2*$T$2)/12)*($T$2+$T$2+1-(I34/(($T$2+$T$2)*($T$2+$T$2-1)))))</f>
        <v>104.42302259108774</v>
      </c>
      <c r="J35">
        <f>SQRT((($T$3*$T$3)/12)*($T$3+$T$3+1-(J34/(($T$3+$T$3)*($T$3+$T$3-1)))))</f>
        <v>90.543470222871392</v>
      </c>
      <c r="K35">
        <f t="shared" ref="K35:L35" si="1">SQRT((($T$3*$T$3)/12)*($T$3+$T$3+1-(K34/(($T$3+$T$3)*($T$3+$T$3-1)))))</f>
        <v>91.03735497036368</v>
      </c>
      <c r="L35">
        <f t="shared" si="1"/>
        <v>86.670871692858839</v>
      </c>
      <c r="M35">
        <f>SQRT((($T$4*$T$4)/12)*($T$4+$T$4+1-(M34/(($T$4+$T$4)*($T$4+$T$4-1)))))</f>
        <v>3</v>
      </c>
      <c r="N35">
        <f>SQRT((($T$4*$T$4)/12)*($T$4+$T$4+1-(N34/(($T$4+$T$4)*($T$4+$T$4-1)))))</f>
        <v>3.3380918415851206</v>
      </c>
      <c r="O35">
        <f>SQRT((($T$4*$T$4)/12)*($T$4+$T$4+1-(O34/(($T$4+$T$4)*($T$4+$T$4-1)))))</f>
        <v>3.1622776601683795</v>
      </c>
      <c r="P35">
        <f>SQRT((($T$4*$T$3)/12)*($T$4+$T$3+1-(P34/(($T$3+$T$4)*($T$3+$T$4-1)))))</f>
        <v>22.474918269473466</v>
      </c>
      <c r="Q35">
        <f>SQRT((($T$4*$T$3)/12)*($T$4+$T$3+1-(Q34/(($T$3+$T$4)*($T$3+$T$4-1)))))</f>
        <v>21.117227143495075</v>
      </c>
      <c r="R35">
        <f>SQRT((($T$4*$T$3)/12)*($T$4+$T$3+1-(R34/(($T$3+$T$4)*($T$3+$T$4-1)))))</f>
        <v>21.041853099989389</v>
      </c>
    </row>
    <row r="36" spans="1:18" ht="15" x14ac:dyDescent="0.25">
      <c r="A36" t="str">
        <f>AllData!A36</f>
        <v>Student</v>
      </c>
      <c r="B36">
        <f>IF(AllData!BJ36="very low",1,IF(AllData!BJ36="low",2,IF(AllData!BJ36="high",3,4)))</f>
        <v>4</v>
      </c>
      <c r="C36">
        <f>IF(AllData!BL36="very low",1,IF(AllData!BL36="low",2,IF(AllData!BL36="high",3,4)))</f>
        <v>3</v>
      </c>
      <c r="D36">
        <f>IF(AllData!BK36="very low",1,IF(AllData!BK36="low",2,IF(AllData!BK36="high",3,4)))</f>
        <v>4</v>
      </c>
      <c r="F36" s="13" t="s">
        <v>268</v>
      </c>
      <c r="G36" cm="1">
        <f t="array" ref="G36">MAX((SUM(COUNTIF(B2:B44,"&gt;"&amp;C2:C44))+SUM(COUNTIF(B2:B44,"="&amp;C2:C44))/2)/(COUNT(B2:B44)*COUNT(C2:C44)),(SUM(COUNTIF(C2:C44,"&gt;"&amp;B2:B44))+SUM(COUNTIF(B2:B44,"="&amp;C2:C44))/2)/(COUNT(B2:B44)*COUNT(C2:C44)))</f>
        <v>0.53785830178474847</v>
      </c>
      <c r="H36" cm="1">
        <f t="array" ref="H36">MAX((SUM(COUNTIF(C2:C44,"&gt;"&amp;D2:D44))+SUM(COUNTIF(C2:C44,"="&amp;D2:D44))/2)/(COUNT(C2:C44)*COUNT(D2:D44)),(SUM(COUNTIF(D2:D44,"&gt;"&amp;C2:C44))+SUM(COUNTIF(C2:C44,"="&amp;D2:D44))/2)/(COUNT(C2:C44)*COUNT(D2:D44)))</f>
        <v>0.62249864791779341</v>
      </c>
      <c r="I36" cm="1">
        <f t="array" ref="I36">MAX((SUM(COUNTIF(C2:C44,"&gt;"&amp;D2:D44))+SUM(COUNTIF(C2:C44,"="&amp;D2:D44))/2)/(COUNT(C2:C44)*COUNT(D2:D44)),(SUM(COUNTIF(D2:D44,"&gt;"&amp;C2:C44))+SUM(COUNTIF(C2:C44,"="&amp;D2:D44))/2)/(COUNT(C2:C44)*COUNT(D2:D44)))</f>
        <v>0.62249864791779341</v>
      </c>
      <c r="J36" cm="1">
        <f t="array" ref="J36">MAX((SUM(COUNTIF(B2:B39,"&gt;"&amp;C2:C39))+SUM(COUNTIF(B2:B39,"="&amp;C2:C39))/2)/(COUNT(B2:B39)*COUNT(C2:C39)),(SUM(COUNTIF(C2:C39,"&gt;"&amp;B2:B39))+SUM(COUNTIF(B2:B39,"="&amp;C2:C39))/2)/(COUNT(B2:B39)*COUNT(C2:C39)))</f>
        <v>0.53393351800554012</v>
      </c>
      <c r="K36" cm="1">
        <f t="array" ref="K36">MAX((SUM(COUNTIF(B2:B39,"&gt;"&amp;D2:D39))+SUM(COUNTIF(B2:B39,"="&amp;D2:D39))/2)/(COUNT(B2:B39)*COUNT(D2:D39)),(SUM(COUNTIF(D2:D39,"&gt;"&amp;B2:B39))+SUM(COUNTIF(B2:B39,"="&amp;D2:D39))/2)/(COUNT(B2:B39)*COUNT(D2:D39)))</f>
        <v>0.60595567867036015</v>
      </c>
      <c r="L36" cm="1">
        <f t="array" ref="L36">MAX((SUM(COUNTIF(C2:C39,"&gt;"&amp;D2:D39))+SUM(COUNTIF(C2:C39,"="&amp;D2:D39))/2)/(COUNT(C2:C39)*COUNT(D2:D39)),(SUM(COUNTIF(D2:D39,"&gt;"&amp;C2:C39))+SUM(COUNTIF(C2:C39,"="&amp;D2:D39))/2)/(COUNT(C2:C39)*COUNT(D2:D39)))</f>
        <v>0.58656509695290859</v>
      </c>
      <c r="M36" cm="1">
        <f t="array" ref="M36">MAX((SUM(COUNTIF(B40:B43,"&gt;"&amp;C40:C43))+SUM(COUNTIF(B40:B43,"="&amp;C40:C43))/2)/(COUNT(B40:B43)*COUNT(C40:C43)),(SUM(COUNTIF(C40:C43,"&gt;"&amp;B40:B43))+SUM(COUNTIF(B40:B43,"="&amp;C40:C43))/2)/(COUNT(B40:B43)*COUNT(C40:C43)))</f>
        <v>0.625</v>
      </c>
      <c r="N36" cm="1">
        <f t="array" ref="N36">MAX((SUM(COUNTIF(B40:B43,"&gt;"&amp;D40:D43))+SUM(COUNTIF(B40:B43,"="&amp;D40:D43))/2)/(COUNT(B40:B43)*COUNT(D40:D43)),(SUM(COUNTIF(D40:D43,"&gt;"&amp;B40:B43))+SUM(COUNTIF(B40:B43,"="&amp;D40:D43))/2)/(COUNT(B40:B43)*COUNT(D40:D43)))</f>
        <v>0.78125</v>
      </c>
      <c r="O36" cm="1">
        <f t="array" ref="O36">MAX((SUM(COUNTIF(C40:C43,"&gt;"&amp;D40:D43))+SUM(COUNTIF(C40:C43,"="&amp;D40:D43))/2)/(COUNT(C40:C43)*COUNT(D40:D43)),(SUM(COUNTIF(D40:D43,"&gt;"&amp;C40:C43))+SUM(COUNTIF(C40:C43,"="&amp;D40:D43))/2)/(COUNT(C40:C43)*COUNT(D40:D43)))</f>
        <v>1</v>
      </c>
      <c r="P36" cm="1">
        <f t="array" ref="P36">MAX((SUM(COUNTIF(B40:B43,"&gt;"&amp;B2:B39))+SUM(COUNTIF(B40:B43,"="&amp;B2:B39))/2)/(COUNT(B40:B43)*COUNT(B2:B39)),(SUM(COUNTIF(B2:B39,"&gt;"&amp;B40:B43))+SUM(COUNTIF(B40:B43,"="&amp;B2:B39))/2)/(COUNT(B40:B43)*COUNT(B2:B39)))</f>
        <v>0.67105263157894735</v>
      </c>
      <c r="Q36" cm="1">
        <f t="array" ref="Q36">MAX((SUM(COUNTIF(C40:C43,"&gt;"&amp;C2:C39))+SUM(COUNTIF(C40:C43,"="&amp;C2:C39))/2)/(COUNT(C40:C43)*COUNT(C2:C39)),(SUM(COUNTIF(C2:C39,"&gt;"&amp;C40:C43))+SUM(COUNTIF(C40:C43,"="&amp;C2:C39))/2)/(COUNT(C40:C43)*COUNT(C2:C39)))</f>
        <v>0.81578947368421051</v>
      </c>
      <c r="R36" cm="1">
        <f t="array" ref="R36">MAX((SUM(COUNTIF(D40:D43,"&gt;"&amp;D2:D39))+SUM(COUNTIF(D40:D43,"="&amp;D2:D39))/2)/(COUNT(D40:D43)*COUNT(D2:D39)),(SUM(COUNTIF(D2:D39,"&gt;"&amp;D40:D43))+SUM(COUNTIF(D40:D43,"="&amp;D2:D39))/2)/(COUNT(D40:D43)*COUNT(D2:D39)))</f>
        <v>0.59539473684210531</v>
      </c>
    </row>
    <row r="37" spans="1:18" ht="15" x14ac:dyDescent="0.25">
      <c r="A37" t="str">
        <f>AllData!A37</f>
        <v>Student</v>
      </c>
      <c r="B37">
        <f>IF(AllData!BJ37="very low",1,IF(AllData!BJ37="low",2,IF(AllData!BJ37="high",3,4)))</f>
        <v>2</v>
      </c>
      <c r="C37">
        <f>IF(AllData!BL37="very low",1,IF(AllData!BL37="low",2,IF(AllData!BL37="high",3,4)))</f>
        <v>3</v>
      </c>
      <c r="D37">
        <f>IF(AllData!BK37="very low",1,IF(AllData!BK37="low",2,IF(AllData!BK37="high",3,4)))</f>
        <v>3</v>
      </c>
      <c r="F37" s="13" t="s">
        <v>269</v>
      </c>
      <c r="G37">
        <f>2*_xlfn.NORM.S.DIST((G33-($T$2*$T$2/2))/G35,TRUE)</f>
        <v>0.52266604516909287</v>
      </c>
      <c r="H37">
        <f>2*_xlfn.NORM.S.DIST((H33-($T$2*$T$2/2))/H35,TRUE)</f>
        <v>3.8965472783871191E-2</v>
      </c>
      <c r="I37">
        <f>2*_xlfn.NORM.S.DIST((I33-($T$2*$T$2/2))/I35,TRUE)</f>
        <v>3.0077984603149709E-2</v>
      </c>
      <c r="J37">
        <f>2*_xlfn.NORM.S.DIST((J33-($T$3*$T$3/2))/J35,TRUE)</f>
        <v>0.58838592069748663</v>
      </c>
      <c r="K37">
        <f t="shared" ref="K37:L37" si="2">2*_xlfn.NORM.S.DIST((K33-($T$3*$T$3/2))/K35,TRUE)</f>
        <v>9.2835039515257595E-2</v>
      </c>
      <c r="L37">
        <f t="shared" si="2"/>
        <v>0.14923532417030846</v>
      </c>
      <c r="M37">
        <f>2*_xlfn.NORM.S.DIST((M33-($T$4*$T$4/2))/M35,TRUE)</f>
        <v>0.50498507509384583</v>
      </c>
      <c r="N37">
        <f t="shared" ref="N37:O37" si="3">2*_xlfn.NORM.S.DIST((N33-($T$4*$T$4/2))/N35,TRUE)</f>
        <v>0.1776340839974796</v>
      </c>
      <c r="O37">
        <f>2*_xlfn.NORM.S.DIST((O33-($T$4*$T$4/2))/O35,TRUE)</f>
        <v>1.1412036386001648E-2</v>
      </c>
      <c r="P37">
        <f>2*_xlfn.NORM.S.DIST((P33-($T$3*$T$4/2))/P35,TRUE)</f>
        <v>0.24733563514858745</v>
      </c>
      <c r="Q37">
        <f>2*_xlfn.NORM.S.DIST((Q33-($T$3*$T$4/2))/Q35,TRUE)</f>
        <v>2.3024631283270907E-2</v>
      </c>
      <c r="R37">
        <f>2*_xlfn.NORM.S.DIST((R33-($T$3*$T$4/2))/R35,TRUE)</f>
        <v>0.49075857478075469</v>
      </c>
    </row>
    <row r="38" spans="1:18" x14ac:dyDescent="0.2">
      <c r="A38" t="str">
        <f>AllData!A38</f>
        <v>Student</v>
      </c>
      <c r="B38">
        <f>IF(AllData!BJ38="very low",1,IF(AllData!BJ38="low",2,IF(AllData!BJ38="high",3,4)))</f>
        <v>2</v>
      </c>
      <c r="C38">
        <f>IF(AllData!BL38="very low",1,IF(AllData!BL38="low",2,IF(AllData!BL38="high",3,4)))</f>
        <v>2</v>
      </c>
      <c r="D38">
        <f>IF(AllData!BK38="very low",1,IF(AllData!BK38="low",2,IF(AllData!BK38="high",3,4)))</f>
        <v>2</v>
      </c>
    </row>
    <row r="39" spans="1:18" x14ac:dyDescent="0.2">
      <c r="A39" t="str">
        <f>AllData!A39</f>
        <v>Student</v>
      </c>
      <c r="B39">
        <f>IF(AllData!BJ39="very low",1,IF(AllData!BJ39="low",2,IF(AllData!BJ39="high",3,4)))</f>
        <v>3</v>
      </c>
      <c r="C39">
        <f>IF(AllData!BL39="very low",1,IF(AllData!BL39="low",2,IF(AllData!BL39="high",3,4)))</f>
        <v>4</v>
      </c>
      <c r="D39">
        <f>IF(AllData!BK39="very low",1,IF(AllData!BK39="low",2,IF(AllData!BK39="high",3,4)))</f>
        <v>4</v>
      </c>
    </row>
    <row r="40" spans="1:18" x14ac:dyDescent="0.2">
      <c r="A40" t="str">
        <f>SUBSTITUTE(AllData!A40, "Industry ", "")</f>
        <v>Professional</v>
      </c>
      <c r="B40">
        <f>IF(AllData!BJ40="very low",1,IF(AllData!BJ40="low",2,IF(AllData!BJ40="high",3,4)))</f>
        <v>1</v>
      </c>
      <c r="C40">
        <f>IF(AllData!BL40="very low",1,IF(AllData!BL40="low",2,IF(AllData!BL40="high",3,4)))</f>
        <v>2</v>
      </c>
      <c r="D40">
        <f>IF(AllData!BK40="very low",1,IF(AllData!BK40="low",2,IF(AllData!BK40="high",3,4)))</f>
        <v>3</v>
      </c>
    </row>
    <row r="41" spans="1:18" x14ac:dyDescent="0.2">
      <c r="A41" t="str">
        <f>SUBSTITUTE(AllData!A41, "Industry ", "")</f>
        <v>Professional</v>
      </c>
      <c r="B41">
        <f>IF(AllData!BJ41="very low",1,IF(AllData!BJ41="low",2,IF(AllData!BJ41="high",3,4)))</f>
        <v>4</v>
      </c>
      <c r="C41">
        <f>IF(AllData!BL41="very low",1,IF(AllData!BL41="low",2,IF(AllData!BL41="high",3,4)))</f>
        <v>2</v>
      </c>
      <c r="D41">
        <f>IF(AllData!BK41="very low",1,IF(AllData!BK41="low",2,IF(AllData!BK41="high",3,4)))</f>
        <v>3</v>
      </c>
    </row>
    <row r="42" spans="1:18" x14ac:dyDescent="0.2">
      <c r="A42" t="str">
        <f>SUBSTITUTE(AllData!A42, "Industry ", "")</f>
        <v>Professional</v>
      </c>
      <c r="B42">
        <f>IF(AllData!BJ42="very low",1,IF(AllData!BJ42="low",2,IF(AllData!BJ42="high",3,4)))</f>
        <v>1</v>
      </c>
      <c r="C42">
        <f>IF(AllData!BL42="very low",1,IF(AllData!BL42="low",2,IF(AllData!BL42="high",3,4)))</f>
        <v>2</v>
      </c>
      <c r="D42">
        <f>IF(AllData!BK42="very low",1,IF(AllData!BK42="low",2,IF(AllData!BK42="high",3,4)))</f>
        <v>3</v>
      </c>
    </row>
    <row r="43" spans="1:18" x14ac:dyDescent="0.2">
      <c r="A43" t="str">
        <f>SUBSTITUTE(AllData!A43, "Industry ", "")</f>
        <v>Professional</v>
      </c>
      <c r="B43">
        <f>IF(AllData!BJ43="very low",1,IF(AllData!BJ43="low",2,IF(AllData!BJ43="high",3,4)))</f>
        <v>2</v>
      </c>
      <c r="C43">
        <f>IF(AllData!BL43="very low",1,IF(AllData!BL43="low",2,IF(AllData!BL43="high",3,4)))</f>
        <v>2</v>
      </c>
      <c r="D43">
        <f>IF(AllData!BK43="very low",1,IF(AllData!BK43="low",2,IF(AllData!BK43="high",3,4)))</f>
        <v>4</v>
      </c>
    </row>
    <row r="44" spans="1:18" x14ac:dyDescent="0.2">
      <c r="A44" t="str">
        <f>AllData!A44</f>
        <v>Researcher</v>
      </c>
      <c r="B44">
        <f>IF(AllData!BJ44="very low",1,IF(AllData!BJ44="low",2,IF(AllData!BJ44="high",3,4)))</f>
        <v>2</v>
      </c>
      <c r="C44">
        <f>IF(AllData!BL44="very low",1,IF(AllData!BL44="low",2,IF(AllData!BL44="high",3,4)))</f>
        <v>3</v>
      </c>
      <c r="D44">
        <f>IF(AllData!BK44="very low",1,IF(AllData!BK44="low",2,IF(AllData!BK44="high",3,4)))</f>
        <v>3</v>
      </c>
    </row>
  </sheetData>
  <mergeCells count="8">
    <mergeCell ref="M1:O1"/>
    <mergeCell ref="P1:R1"/>
    <mergeCell ref="J30:L30"/>
    <mergeCell ref="M30:O30"/>
    <mergeCell ref="P30:R30"/>
    <mergeCell ref="J31:L31"/>
    <mergeCell ref="M31:O31"/>
    <mergeCell ref="P31:R31"/>
  </mergeCells>
  <conditionalFormatting sqref="G36:R36">
    <cfRule type="colorScale" priority="2">
      <colorScale>
        <cfvo type="num" val="0.5"/>
        <cfvo type="num" val="1"/>
        <color rgb="FFFCFCFF"/>
        <color rgb="FF63BE7B"/>
      </colorScale>
    </cfRule>
  </conditionalFormatting>
  <conditionalFormatting sqref="G37:R37">
    <cfRule type="cellIs" dxfId="3" priority="1" operator="lessThan">
      <formula>0.05</formula>
    </cfRule>
  </conditionalFormatting>
  <pageMargins left="0.7" right="0.7" top="0.78740157499999996" bottom="0.78740157499999996"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FD234-24AB-4413-980E-8D329A33F2E2}">
  <dimension ref="A1:T44"/>
  <sheetViews>
    <sheetView topLeftCell="H1" workbookViewId="0">
      <selection activeCell="M47" sqref="M47"/>
    </sheetView>
  </sheetViews>
  <sheetFormatPr baseColWidth="10" defaultRowHeight="14.25" x14ac:dyDescent="0.2"/>
  <cols>
    <col min="1" max="1" width="11.625" bestFit="1" customWidth="1"/>
    <col min="6" max="6" width="37.125" bestFit="1" customWidth="1"/>
    <col min="12" max="12" width="16.375" bestFit="1" customWidth="1"/>
    <col min="19" max="19" width="12" bestFit="1" customWidth="1"/>
  </cols>
  <sheetData>
    <row r="1" spans="1:20" ht="15" x14ac:dyDescent="0.25">
      <c r="A1" s="6" t="s">
        <v>250</v>
      </c>
      <c r="B1" s="6" t="s">
        <v>251</v>
      </c>
      <c r="C1" s="6" t="s">
        <v>241</v>
      </c>
      <c r="D1" s="6" t="s">
        <v>240</v>
      </c>
      <c r="F1" s="6"/>
      <c r="G1" s="6" t="s">
        <v>251</v>
      </c>
      <c r="H1" s="6" t="s">
        <v>241</v>
      </c>
      <c r="I1" s="6" t="s">
        <v>240</v>
      </c>
      <c r="L1" s="6" t="s">
        <v>250</v>
      </c>
      <c r="M1" s="12" t="s">
        <v>58</v>
      </c>
      <c r="N1" s="12"/>
      <c r="O1" s="12"/>
      <c r="P1" s="12" t="s">
        <v>264</v>
      </c>
      <c r="Q1" s="12"/>
      <c r="R1" s="12"/>
      <c r="T1" s="6" t="s">
        <v>274</v>
      </c>
    </row>
    <row r="2" spans="1:20" ht="15" x14ac:dyDescent="0.25">
      <c r="A2" t="str">
        <f>AllData!A2</f>
        <v>Student</v>
      </c>
      <c r="B2">
        <f>IF(AllData!BM2=$F$2,1,IF(AllData!BM2=$F$3,2,IF(AllData!BM2=$F$4,3,4)))</f>
        <v>3</v>
      </c>
      <c r="C2">
        <f>IF(AllData!BO2=$F$2,1,IF(AllData!BO2=$F$3,2,IF(AllData!BO2=$F$4,3,4)))</f>
        <v>2</v>
      </c>
      <c r="D2">
        <f>IF(AllData!BN2=$F$2,1,IF(AllData!BN2=$F$3,2,IF(AllData!BN2=$F$4,3,4)))</f>
        <v>2</v>
      </c>
      <c r="F2" s="6" t="s">
        <v>73</v>
      </c>
      <c r="G2">
        <f>COUNTIF(B2:B44,1)</f>
        <v>4</v>
      </c>
      <c r="H2">
        <f>COUNTIF(C2:C44,1)</f>
        <v>7</v>
      </c>
      <c r="I2">
        <f>COUNTIF(D2:D44,1)</f>
        <v>11</v>
      </c>
      <c r="L2" s="6" t="s">
        <v>271</v>
      </c>
      <c r="M2" s="6" t="s">
        <v>251</v>
      </c>
      <c r="N2" s="6" t="s">
        <v>241</v>
      </c>
      <c r="O2" s="6" t="s">
        <v>240</v>
      </c>
      <c r="P2" s="6" t="s">
        <v>251</v>
      </c>
      <c r="Q2" s="6" t="s">
        <v>241</v>
      </c>
      <c r="R2" s="6" t="s">
        <v>240</v>
      </c>
      <c r="S2" s="6" t="s">
        <v>275</v>
      </c>
      <c r="T2">
        <f>COUNT(B2:B44)</f>
        <v>43</v>
      </c>
    </row>
    <row r="3" spans="1:20" ht="15" x14ac:dyDescent="0.25">
      <c r="A3" t="str">
        <f>AllData!A3</f>
        <v>Student</v>
      </c>
      <c r="B3">
        <f>IF(AllData!BM3=$F$2,1,IF(AllData!BM3=$F$3,2,IF(AllData!BM3=$F$4,3,4)))</f>
        <v>3</v>
      </c>
      <c r="C3">
        <f>IF(AllData!BO3=$F$2,1,IF(AllData!BO3=$F$3,2,IF(AllData!BO3=$F$4,3,4)))</f>
        <v>3</v>
      </c>
      <c r="D3">
        <f>IF(AllData!BN3=$F$2,1,IF(AllData!BN3=$F$3,2,IF(AllData!BN3=$F$4,3,4)))</f>
        <v>2</v>
      </c>
      <c r="F3" s="6" t="s">
        <v>72</v>
      </c>
      <c r="G3">
        <f>COUNTIF(B2:B44,2)</f>
        <v>7</v>
      </c>
      <c r="H3">
        <f>COUNTIF(C2:C44,2)</f>
        <v>27</v>
      </c>
      <c r="I3">
        <f>COUNTIF(D2:D44,2)</f>
        <v>22</v>
      </c>
      <c r="L3" s="6" t="s">
        <v>73</v>
      </c>
      <c r="M3">
        <f>COUNTIFS(B2:B44,1,$A2:$A44,$M1)</f>
        <v>3</v>
      </c>
      <c r="N3">
        <f>COUNTIFS(C2:C44,1,$A2:$A44,$M1)</f>
        <v>7</v>
      </c>
      <c r="O3">
        <f>COUNTIFS(D2:D44,1,$A2:$A44,$M1)</f>
        <v>11</v>
      </c>
      <c r="P3">
        <f>COUNTIFS(B2:B44,1,$A2:$A44,$P1)</f>
        <v>0</v>
      </c>
      <c r="Q3">
        <f>COUNTIFS(C2:C44,1,$A2:$A44,$P1)</f>
        <v>0</v>
      </c>
      <c r="R3">
        <f>COUNTIFS(D2:D44,1,$A2:$A44,$P1)</f>
        <v>0</v>
      </c>
      <c r="S3" s="6" t="s">
        <v>58</v>
      </c>
      <c r="T3">
        <f>COUNTIF(A2:A216,S3)</f>
        <v>38</v>
      </c>
    </row>
    <row r="4" spans="1:20" ht="15" x14ac:dyDescent="0.25">
      <c r="A4" t="str">
        <f>AllData!A4</f>
        <v>Student</v>
      </c>
      <c r="B4">
        <f>IF(AllData!BM4=$F$2,1,IF(AllData!BM4=$F$3,2,IF(AllData!BM4=$F$4,3,4)))</f>
        <v>2</v>
      </c>
      <c r="C4">
        <f>IF(AllData!BO4=$F$2,1,IF(AllData!BO4=$F$3,2,IF(AllData!BO4=$F$4,3,4)))</f>
        <v>2</v>
      </c>
      <c r="D4">
        <f>IF(AllData!BN4=$F$2,1,IF(AllData!BN4=$F$3,2,IF(AllData!BN4=$F$4,3,4)))</f>
        <v>2</v>
      </c>
      <c r="F4" s="6" t="s">
        <v>71</v>
      </c>
      <c r="G4">
        <f>COUNTIF(B2:B44,3)</f>
        <v>20</v>
      </c>
      <c r="H4">
        <f>COUNTIF(C2:C44,3)</f>
        <v>9</v>
      </c>
      <c r="I4">
        <f>COUNTIF(D2:D44,3)</f>
        <v>9</v>
      </c>
      <c r="L4" s="6" t="s">
        <v>72</v>
      </c>
      <c r="M4">
        <f>COUNTIFS(B2:B44,2,$A2:$A44,$M1)</f>
        <v>6</v>
      </c>
      <c r="N4">
        <f>COUNTIFS(C2:C44,2,$A2:$A44,$M1)</f>
        <v>25</v>
      </c>
      <c r="O4">
        <f>COUNTIFS(D2:D44,2,$A2:$A44,$M1)</f>
        <v>18</v>
      </c>
      <c r="P4">
        <f>COUNTIFS(B2:B44,2,$A2:$A44,$P1)</f>
        <v>1</v>
      </c>
      <c r="Q4">
        <f>COUNTIFS(C2:C44,2,$A2:$A44,$P1)</f>
        <v>2</v>
      </c>
      <c r="R4">
        <f>COUNTIFS(D2:D44,2,$A2:$A44,$P1)</f>
        <v>3</v>
      </c>
      <c r="S4" s="6" t="s">
        <v>264</v>
      </c>
      <c r="T4">
        <f>COUNTIF(A2:A216,S4)</f>
        <v>4</v>
      </c>
    </row>
    <row r="5" spans="1:20" ht="15" x14ac:dyDescent="0.25">
      <c r="A5" t="str">
        <f>AllData!A5</f>
        <v>Student</v>
      </c>
      <c r="B5">
        <f>IF(AllData!BM5=$F$2,1,IF(AllData!BM5=$F$3,2,IF(AllData!BM5=$F$4,3,4)))</f>
        <v>2</v>
      </c>
      <c r="C5">
        <f>IF(AllData!BO5=$F$2,1,IF(AllData!BO5=$F$3,2,IF(AllData!BO5=$F$4,3,4)))</f>
        <v>2</v>
      </c>
      <c r="D5">
        <f>IF(AllData!BN5=$F$2,1,IF(AllData!BN5=$F$3,2,IF(AllData!BN5=$F$4,3,4)))</f>
        <v>2</v>
      </c>
      <c r="F5" s="6" t="s">
        <v>82</v>
      </c>
      <c r="G5">
        <f>COUNTIF(B2:B44,4)</f>
        <v>12</v>
      </c>
      <c r="H5">
        <f>COUNTIF(C2:C44,4)</f>
        <v>0</v>
      </c>
      <c r="I5">
        <f>COUNTIF(D2:D44,4)</f>
        <v>1</v>
      </c>
      <c r="L5" s="6" t="s">
        <v>71</v>
      </c>
      <c r="M5">
        <f>COUNTIFS(B2:B44,3,$A2:$A44,$M1)</f>
        <v>19</v>
      </c>
      <c r="N5">
        <f>COUNTIFS(C2:C44,3,$A2:$A44,$M1)</f>
        <v>6</v>
      </c>
      <c r="O5">
        <f>COUNTIFS(D2:D44,3,$A2:$A44,$M1)</f>
        <v>8</v>
      </c>
      <c r="P5">
        <f>COUNTIFS(B2:B44,3,$A2:$A44,$P1)</f>
        <v>1</v>
      </c>
      <c r="Q5">
        <f>COUNTIFS(C2:C44,3,$A2:$A44,$P1)</f>
        <v>2</v>
      </c>
      <c r="R5">
        <f>COUNTIFS(D2:D44,3,$A2:$A44,$P1)</f>
        <v>1</v>
      </c>
    </row>
    <row r="6" spans="1:20" ht="15" x14ac:dyDescent="0.25">
      <c r="A6" t="str">
        <f>AllData!A6</f>
        <v>Student</v>
      </c>
      <c r="B6">
        <f>IF(AllData!BM6=$F$2,1,IF(AllData!BM6=$F$3,2,IF(AllData!BM6=$F$4,3,4)))</f>
        <v>1</v>
      </c>
      <c r="C6">
        <f>IF(AllData!BO6=$F$2,1,IF(AllData!BO6=$F$3,2,IF(AllData!BO6=$F$4,3,4)))</f>
        <v>3</v>
      </c>
      <c r="D6">
        <f>IF(AllData!BN6=$F$2,1,IF(AllData!BN6=$F$3,2,IF(AllData!BN6=$F$4,3,4)))</f>
        <v>3</v>
      </c>
      <c r="L6" s="6" t="s">
        <v>82</v>
      </c>
      <c r="M6">
        <f>COUNTIFS(B2:B44,4,$A2:$A44,$M1)</f>
        <v>10</v>
      </c>
      <c r="N6">
        <f>COUNTIFS(C2:C44,4,$A2:$A44,$M1)</f>
        <v>0</v>
      </c>
      <c r="O6">
        <f>COUNTIFS(D2:D44,4,$A2:$A44,$M1)</f>
        <v>1</v>
      </c>
      <c r="P6">
        <f>COUNTIFS(B2:B44,4,$A2:$A44,$P1)</f>
        <v>2</v>
      </c>
      <c r="Q6">
        <f>COUNTIFS(C2:C44,4,$A2:$A44,$P1)</f>
        <v>0</v>
      </c>
      <c r="R6">
        <f>COUNTIFS(D2:D44,4,$A2:$A44,$P1)</f>
        <v>0</v>
      </c>
    </row>
    <row r="7" spans="1:20" ht="15" x14ac:dyDescent="0.25">
      <c r="A7" t="str">
        <f>AllData!A7</f>
        <v>Student</v>
      </c>
      <c r="B7">
        <f>IF(AllData!BM7=$F$2,1,IF(AllData!BM7=$F$3,2,IF(AllData!BM7=$F$4,3,4)))</f>
        <v>1</v>
      </c>
      <c r="C7">
        <f>IF(AllData!BO7=$F$2,1,IF(AllData!BO7=$F$3,2,IF(AllData!BO7=$F$4,3,4)))</f>
        <v>1</v>
      </c>
      <c r="D7">
        <f>IF(AllData!BN7=$F$2,1,IF(AllData!BN7=$F$3,2,IF(AllData!BN7=$F$4,3,4)))</f>
        <v>3</v>
      </c>
      <c r="L7" s="6"/>
    </row>
    <row r="8" spans="1:20" ht="15" x14ac:dyDescent="0.25">
      <c r="A8" t="str">
        <f>AllData!A8</f>
        <v>Student</v>
      </c>
      <c r="B8">
        <f>IF(AllData!BM8=$F$2,1,IF(AllData!BM8=$F$3,2,IF(AllData!BM8=$F$4,3,4)))</f>
        <v>3</v>
      </c>
      <c r="C8">
        <f>IF(AllData!BO8=$F$2,1,IF(AllData!BO8=$F$3,2,IF(AllData!BO8=$F$4,3,4)))</f>
        <v>2</v>
      </c>
      <c r="D8">
        <f>IF(AllData!BN8=$F$2,1,IF(AllData!BN8=$F$3,2,IF(AllData!BN8=$F$4,3,4)))</f>
        <v>2</v>
      </c>
      <c r="F8" s="10" t="s">
        <v>286</v>
      </c>
      <c r="L8" s="6"/>
    </row>
    <row r="9" spans="1:20" ht="15" x14ac:dyDescent="0.25">
      <c r="A9" t="str">
        <f>AllData!A9</f>
        <v>Student</v>
      </c>
      <c r="B9">
        <f>IF(AllData!BM9=$F$2,1,IF(AllData!BM9=$F$3,2,IF(AllData!BM9=$F$4,3,4)))</f>
        <v>3</v>
      </c>
      <c r="C9">
        <f>IF(AllData!BO9=$F$2,1,IF(AllData!BO9=$F$3,2,IF(AllData!BO9=$F$4,3,4)))</f>
        <v>2</v>
      </c>
      <c r="D9">
        <f>IF(AllData!BN9=$F$2,1,IF(AllData!BN9=$F$3,2,IF(AllData!BN9=$F$4,3,4)))</f>
        <v>2</v>
      </c>
      <c r="L9" s="6"/>
    </row>
    <row r="10" spans="1:20" ht="15" x14ac:dyDescent="0.25">
      <c r="A10" t="str">
        <f>AllData!A10</f>
        <v>Student</v>
      </c>
      <c r="B10">
        <f>IF(AllData!BM10=$F$2,1,IF(AllData!BM10=$F$3,2,IF(AllData!BM10=$F$4,3,4)))</f>
        <v>3</v>
      </c>
      <c r="C10">
        <f>IF(AllData!BO10=$F$2,1,IF(AllData!BO10=$F$3,2,IF(AllData!BO10=$F$4,3,4)))</f>
        <v>2</v>
      </c>
      <c r="D10">
        <f>IF(AllData!BN10=$F$2,1,IF(AllData!BN10=$F$3,2,IF(AllData!BN10=$F$4,3,4)))</f>
        <v>2</v>
      </c>
      <c r="L10" s="6"/>
    </row>
    <row r="11" spans="1:20" x14ac:dyDescent="0.2">
      <c r="A11" t="str">
        <f>AllData!A11</f>
        <v>Student</v>
      </c>
      <c r="B11">
        <f>IF(AllData!BM11=$F$2,1,IF(AllData!BM11=$F$3,2,IF(AllData!BM11=$F$4,3,4)))</f>
        <v>2</v>
      </c>
      <c r="C11">
        <f>IF(AllData!BO11=$F$2,1,IF(AllData!BO11=$F$3,2,IF(AllData!BO11=$F$4,3,4)))</f>
        <v>3</v>
      </c>
      <c r="D11">
        <f>IF(AllData!BN11=$F$2,1,IF(AllData!BN11=$F$3,2,IF(AllData!BN11=$F$4,3,4)))</f>
        <v>3</v>
      </c>
    </row>
    <row r="12" spans="1:20" x14ac:dyDescent="0.2">
      <c r="A12" t="str">
        <f>AllData!A12</f>
        <v>Student</v>
      </c>
      <c r="B12">
        <f>IF(AllData!BM12=$F$2,1,IF(AllData!BM12=$F$3,2,IF(AllData!BM12=$F$4,3,4)))</f>
        <v>3</v>
      </c>
      <c r="C12">
        <f>IF(AllData!BO12=$F$2,1,IF(AllData!BO12=$F$3,2,IF(AllData!BO12=$F$4,3,4)))</f>
        <v>1</v>
      </c>
      <c r="D12">
        <f>IF(AllData!BN12=$F$2,1,IF(AllData!BN12=$F$3,2,IF(AllData!BN12=$F$4,3,4)))</f>
        <v>2</v>
      </c>
    </row>
    <row r="13" spans="1:20" x14ac:dyDescent="0.2">
      <c r="A13" t="str">
        <f>AllData!A13</f>
        <v>Student</v>
      </c>
      <c r="B13">
        <f>IF(AllData!BM13=$F$2,1,IF(AllData!BM13=$F$3,2,IF(AllData!BM13=$F$4,3,4)))</f>
        <v>3</v>
      </c>
      <c r="C13">
        <f>IF(AllData!BO13=$F$2,1,IF(AllData!BO13=$F$3,2,IF(AllData!BO13=$F$4,3,4)))</f>
        <v>2</v>
      </c>
      <c r="D13">
        <f>IF(AllData!BN13=$F$2,1,IF(AllData!BN13=$F$3,2,IF(AllData!BN13=$F$4,3,4)))</f>
        <v>1</v>
      </c>
    </row>
    <row r="14" spans="1:20" x14ac:dyDescent="0.2">
      <c r="A14" t="str">
        <f>AllData!A14</f>
        <v>Student</v>
      </c>
      <c r="B14">
        <f>IF(AllData!BM14=$F$2,1,IF(AllData!BM14=$F$3,2,IF(AllData!BM14=$F$4,3,4)))</f>
        <v>4</v>
      </c>
      <c r="C14">
        <f>IF(AllData!BO14=$F$2,1,IF(AllData!BO14=$F$3,2,IF(AllData!BO14=$F$4,3,4)))</f>
        <v>2</v>
      </c>
      <c r="D14">
        <f>IF(AllData!BN14=$F$2,1,IF(AllData!BN14=$F$3,2,IF(AllData!BN14=$F$4,3,4)))</f>
        <v>1</v>
      </c>
    </row>
    <row r="15" spans="1:20" x14ac:dyDescent="0.2">
      <c r="A15" t="str">
        <f>AllData!A15</f>
        <v>Student</v>
      </c>
      <c r="B15">
        <f>IF(AllData!BM15=$F$2,1,IF(AllData!BM15=$F$3,2,IF(AllData!BM15=$F$4,3,4)))</f>
        <v>3</v>
      </c>
      <c r="C15">
        <f>IF(AllData!BO15=$F$2,1,IF(AllData!BO15=$F$3,2,IF(AllData!BO15=$F$4,3,4)))</f>
        <v>1</v>
      </c>
      <c r="D15">
        <f>IF(AllData!BN15=$F$2,1,IF(AllData!BN15=$F$3,2,IF(AllData!BN15=$F$4,3,4)))</f>
        <v>2</v>
      </c>
    </row>
    <row r="16" spans="1:20" x14ac:dyDescent="0.2">
      <c r="A16" t="str">
        <f>AllData!A16</f>
        <v>Student</v>
      </c>
      <c r="B16">
        <f>IF(AllData!BM16=$F$2,1,IF(AllData!BM16=$F$3,2,IF(AllData!BM16=$F$4,3,4)))</f>
        <v>4</v>
      </c>
      <c r="C16">
        <f>IF(AllData!BO16=$F$2,1,IF(AllData!BO16=$F$3,2,IF(AllData!BO16=$F$4,3,4)))</f>
        <v>3</v>
      </c>
      <c r="D16">
        <f>IF(AllData!BN16=$F$2,1,IF(AllData!BN16=$F$3,2,IF(AllData!BN16=$F$4,3,4)))</f>
        <v>3</v>
      </c>
    </row>
    <row r="17" spans="1:18" x14ac:dyDescent="0.2">
      <c r="A17" t="str">
        <f>AllData!A17</f>
        <v>Student</v>
      </c>
      <c r="B17">
        <f>IF(AllData!BM17=$F$2,1,IF(AllData!BM17=$F$3,2,IF(AllData!BM17=$F$4,3,4)))</f>
        <v>1</v>
      </c>
      <c r="C17">
        <f>IF(AllData!BO17=$F$2,1,IF(AllData!BO17=$F$3,2,IF(AllData!BO17=$F$4,3,4)))</f>
        <v>3</v>
      </c>
      <c r="D17">
        <f>IF(AllData!BN17=$F$2,1,IF(AllData!BN17=$F$3,2,IF(AllData!BN17=$F$4,3,4)))</f>
        <v>3</v>
      </c>
    </row>
    <row r="18" spans="1:18" x14ac:dyDescent="0.2">
      <c r="A18" t="str">
        <f>AllData!A18</f>
        <v>Student</v>
      </c>
      <c r="B18">
        <f>IF(AllData!BM18=$F$2,1,IF(AllData!BM18=$F$3,2,IF(AllData!BM18=$F$4,3,4)))</f>
        <v>4</v>
      </c>
      <c r="C18">
        <f>IF(AllData!BO18=$F$2,1,IF(AllData!BO18=$F$3,2,IF(AllData!BO18=$F$4,3,4)))</f>
        <v>2</v>
      </c>
      <c r="D18">
        <f>IF(AllData!BN18=$F$2,1,IF(AllData!BN18=$F$3,2,IF(AllData!BN18=$F$4,3,4)))</f>
        <v>3</v>
      </c>
    </row>
    <row r="19" spans="1:18" x14ac:dyDescent="0.2">
      <c r="A19" t="str">
        <f>AllData!A19</f>
        <v>Student</v>
      </c>
      <c r="B19">
        <f>IF(AllData!BM19=$F$2,1,IF(AllData!BM19=$F$3,2,IF(AllData!BM19=$F$4,3,4)))</f>
        <v>3</v>
      </c>
      <c r="C19">
        <f>IF(AllData!BO19=$F$2,1,IF(AllData!BO19=$F$3,2,IF(AllData!BO19=$F$4,3,4)))</f>
        <v>2</v>
      </c>
      <c r="D19">
        <f>IF(AllData!BN19=$F$2,1,IF(AllData!BN19=$F$3,2,IF(AllData!BN19=$F$4,3,4)))</f>
        <v>2</v>
      </c>
    </row>
    <row r="20" spans="1:18" x14ac:dyDescent="0.2">
      <c r="A20" t="str">
        <f>AllData!A20</f>
        <v>Student</v>
      </c>
      <c r="B20">
        <f>IF(AllData!BM20=$F$2,1,IF(AllData!BM20=$F$3,2,IF(AllData!BM20=$F$4,3,4)))</f>
        <v>4</v>
      </c>
      <c r="C20">
        <f>IF(AllData!BO20=$F$2,1,IF(AllData!BO20=$F$3,2,IF(AllData!BO20=$F$4,3,4)))</f>
        <v>2</v>
      </c>
      <c r="D20">
        <f>IF(AllData!BN20=$F$2,1,IF(AllData!BN20=$F$3,2,IF(AllData!BN20=$F$4,3,4)))</f>
        <v>1</v>
      </c>
    </row>
    <row r="21" spans="1:18" x14ac:dyDescent="0.2">
      <c r="A21" t="str">
        <f>AllData!A21</f>
        <v>Student</v>
      </c>
      <c r="B21">
        <f>IF(AllData!BM21=$F$2,1,IF(AllData!BM21=$F$3,2,IF(AllData!BM21=$F$4,3,4)))</f>
        <v>3</v>
      </c>
      <c r="C21">
        <f>IF(AllData!BO21=$F$2,1,IF(AllData!BO21=$F$3,2,IF(AllData!BO21=$F$4,3,4)))</f>
        <v>1</v>
      </c>
      <c r="D21">
        <f>IF(AllData!BN21=$F$2,1,IF(AllData!BN21=$F$3,2,IF(AllData!BN21=$F$4,3,4)))</f>
        <v>4</v>
      </c>
    </row>
    <row r="22" spans="1:18" x14ac:dyDescent="0.2">
      <c r="A22" t="str">
        <f>AllData!A22</f>
        <v>Student</v>
      </c>
      <c r="B22">
        <f>IF(AllData!BM22=$F$2,1,IF(AllData!BM22=$F$3,2,IF(AllData!BM22=$F$4,3,4)))</f>
        <v>4</v>
      </c>
      <c r="C22">
        <f>IF(AllData!BO22=$F$2,1,IF(AllData!BO22=$F$3,2,IF(AllData!BO22=$F$4,3,4)))</f>
        <v>3</v>
      </c>
      <c r="D22">
        <f>IF(AllData!BN22=$F$2,1,IF(AllData!BN22=$F$3,2,IF(AllData!BN22=$F$4,3,4)))</f>
        <v>2</v>
      </c>
    </row>
    <row r="23" spans="1:18" x14ac:dyDescent="0.2">
      <c r="A23" t="str">
        <f>AllData!A23</f>
        <v>Student</v>
      </c>
      <c r="B23">
        <f>IF(AllData!BM23=$F$2,1,IF(AllData!BM23=$F$3,2,IF(AllData!BM23=$F$4,3,4)))</f>
        <v>3</v>
      </c>
      <c r="C23">
        <f>IF(AllData!BO23=$F$2,1,IF(AllData!BO23=$F$3,2,IF(AllData!BO23=$F$4,3,4)))</f>
        <v>2</v>
      </c>
      <c r="D23">
        <f>IF(AllData!BN23=$F$2,1,IF(AllData!BN23=$F$3,2,IF(AllData!BN23=$F$4,3,4)))</f>
        <v>2</v>
      </c>
    </row>
    <row r="24" spans="1:18" x14ac:dyDescent="0.2">
      <c r="A24" t="str">
        <f>AllData!A24</f>
        <v>Student</v>
      </c>
      <c r="B24">
        <f>IF(AllData!BM24=$F$2,1,IF(AllData!BM24=$F$3,2,IF(AllData!BM24=$F$4,3,4)))</f>
        <v>4</v>
      </c>
      <c r="C24">
        <f>IF(AllData!BO24=$F$2,1,IF(AllData!BO24=$F$3,2,IF(AllData!BO24=$F$4,3,4)))</f>
        <v>2</v>
      </c>
      <c r="D24">
        <f>IF(AllData!BN24=$F$2,1,IF(AllData!BN24=$F$3,2,IF(AllData!BN24=$F$4,3,4)))</f>
        <v>1</v>
      </c>
    </row>
    <row r="25" spans="1:18" x14ac:dyDescent="0.2">
      <c r="A25" t="str">
        <f>AllData!A25</f>
        <v>Student</v>
      </c>
      <c r="B25">
        <f>IF(AllData!BM25=$F$2,1,IF(AllData!BM25=$F$3,2,IF(AllData!BM25=$F$4,3,4)))</f>
        <v>3</v>
      </c>
      <c r="C25">
        <f>IF(AllData!BO25=$F$2,1,IF(AllData!BO25=$F$3,2,IF(AllData!BO25=$F$4,3,4)))</f>
        <v>2</v>
      </c>
      <c r="D25">
        <f>IF(AllData!BN25=$F$2,1,IF(AllData!BN25=$F$3,2,IF(AllData!BN25=$F$4,3,4)))</f>
        <v>2</v>
      </c>
    </row>
    <row r="26" spans="1:18" x14ac:dyDescent="0.2">
      <c r="A26" t="str">
        <f>AllData!A26</f>
        <v>Student</v>
      </c>
      <c r="B26">
        <f>IF(AllData!BM26=$F$2,1,IF(AllData!BM26=$F$3,2,IF(AllData!BM26=$F$4,3,4)))</f>
        <v>2</v>
      </c>
      <c r="C26">
        <f>IF(AllData!BO26=$F$2,1,IF(AllData!BO26=$F$3,2,IF(AllData!BO26=$F$4,3,4)))</f>
        <v>2</v>
      </c>
      <c r="D26">
        <f>IF(AllData!BN26=$F$2,1,IF(AllData!BN26=$F$3,2,IF(AllData!BN26=$F$4,3,4)))</f>
        <v>2</v>
      </c>
    </row>
    <row r="27" spans="1:18" x14ac:dyDescent="0.2">
      <c r="A27" t="str">
        <f>AllData!A27</f>
        <v>Student</v>
      </c>
      <c r="B27">
        <f>IF(AllData!BM27=$F$2,1,IF(AllData!BM27=$F$3,2,IF(AllData!BM27=$F$4,3,4)))</f>
        <v>3</v>
      </c>
      <c r="C27">
        <f>IF(AllData!BO27=$F$2,1,IF(AllData!BO27=$F$3,2,IF(AllData!BO27=$F$4,3,4)))</f>
        <v>2</v>
      </c>
      <c r="D27">
        <f>IF(AllData!BN27=$F$2,1,IF(AllData!BN27=$F$3,2,IF(AllData!BN27=$F$4,3,4)))</f>
        <v>2</v>
      </c>
    </row>
    <row r="28" spans="1:18" x14ac:dyDescent="0.2">
      <c r="A28" t="str">
        <f>AllData!A28</f>
        <v>Student</v>
      </c>
      <c r="B28">
        <f>IF(AllData!BM28=$F$2,1,IF(AllData!BM28=$F$3,2,IF(AllData!BM28=$F$4,3,4)))</f>
        <v>4</v>
      </c>
      <c r="C28">
        <f>IF(AllData!BO28=$F$2,1,IF(AllData!BO28=$F$3,2,IF(AllData!BO28=$F$4,3,4)))</f>
        <v>2</v>
      </c>
      <c r="D28">
        <f>IF(AllData!BN28=$F$2,1,IF(AllData!BN28=$F$3,2,IF(AllData!BN28=$F$4,3,4)))</f>
        <v>1</v>
      </c>
    </row>
    <row r="29" spans="1:18" x14ac:dyDescent="0.2">
      <c r="A29" t="str">
        <f>AllData!A29</f>
        <v>Student</v>
      </c>
      <c r="B29">
        <f>IF(AllData!BM29=$F$2,1,IF(AllData!BM29=$F$3,2,IF(AllData!BM29=$F$4,3,4)))</f>
        <v>4</v>
      </c>
      <c r="C29">
        <f>IF(AllData!BO29=$F$2,1,IF(AllData!BO29=$F$3,2,IF(AllData!BO29=$F$4,3,4)))</f>
        <v>2</v>
      </c>
      <c r="D29">
        <f>IF(AllData!BN29=$F$2,1,IF(AllData!BN29=$F$3,2,IF(AllData!BN29=$F$4,3,4)))</f>
        <v>1</v>
      </c>
    </row>
    <row r="30" spans="1:18" ht="15" x14ac:dyDescent="0.25">
      <c r="A30" t="str">
        <f>AllData!A30</f>
        <v>Student</v>
      </c>
      <c r="B30">
        <f>IF(AllData!BM30=$F$2,1,IF(AllData!BM30=$F$3,2,IF(AllData!BM30=$F$4,3,4)))</f>
        <v>4</v>
      </c>
      <c r="C30">
        <f>IF(AllData!BO30=$F$2,1,IF(AllData!BO30=$F$3,2,IF(AllData!BO30=$F$4,3,4)))</f>
        <v>1</v>
      </c>
      <c r="D30">
        <f>IF(AllData!BN30=$F$2,1,IF(AllData!BN30=$F$3,2,IF(AllData!BN30=$F$4,3,4)))</f>
        <v>1</v>
      </c>
      <c r="J30" s="12"/>
      <c r="K30" s="12"/>
      <c r="L30" s="12"/>
      <c r="M30" s="12"/>
      <c r="N30" s="12"/>
      <c r="O30" s="12"/>
      <c r="P30" s="12"/>
      <c r="Q30" s="12"/>
      <c r="R30" s="12"/>
    </row>
    <row r="31" spans="1:18" ht="15" x14ac:dyDescent="0.25">
      <c r="A31" t="str">
        <f>AllData!A31</f>
        <v>Student</v>
      </c>
      <c r="B31">
        <f>IF(AllData!BM31=$F$2,1,IF(AllData!BM31=$F$3,2,IF(AllData!BM31=$F$4,3,4)))</f>
        <v>2</v>
      </c>
      <c r="C31">
        <f>IF(AllData!BO31=$F$2,1,IF(AllData!BO31=$F$3,2,IF(AllData!BO31=$F$4,3,4)))</f>
        <v>2</v>
      </c>
      <c r="D31">
        <f>IF(AllData!BN31=$F$2,1,IF(AllData!BN31=$F$3,2,IF(AllData!BN31=$F$4,3,4)))</f>
        <v>3</v>
      </c>
      <c r="J31" s="12" t="s">
        <v>58</v>
      </c>
      <c r="K31" s="12"/>
      <c r="L31" s="12"/>
      <c r="M31" s="12" t="s">
        <v>264</v>
      </c>
      <c r="N31" s="12"/>
      <c r="O31" s="12"/>
      <c r="P31" s="12" t="s">
        <v>279</v>
      </c>
      <c r="Q31" s="12"/>
      <c r="R31" s="12"/>
    </row>
    <row r="32" spans="1:18" ht="15" x14ac:dyDescent="0.25">
      <c r="A32" t="str">
        <f>AllData!A32</f>
        <v>Student</v>
      </c>
      <c r="B32">
        <f>IF(AllData!BM32=$F$2,1,IF(AllData!BM32=$F$3,2,IF(AllData!BM32=$F$4,3,4)))</f>
        <v>3</v>
      </c>
      <c r="C32">
        <f>IF(AllData!BO32=$F$2,1,IF(AllData!BO32=$F$3,2,IF(AllData!BO32=$F$4,3,4)))</f>
        <v>2</v>
      </c>
      <c r="D32">
        <f>IF(AllData!BN32=$F$2,1,IF(AllData!BN32=$F$3,2,IF(AllData!BN32=$F$4,3,4)))</f>
        <v>2</v>
      </c>
      <c r="G32" s="6" t="s">
        <v>276</v>
      </c>
      <c r="H32" s="6" t="s">
        <v>277</v>
      </c>
      <c r="I32" s="6" t="s">
        <v>278</v>
      </c>
      <c r="J32" s="6" t="s">
        <v>276</v>
      </c>
      <c r="K32" s="6" t="s">
        <v>277</v>
      </c>
      <c r="L32" s="6" t="s">
        <v>278</v>
      </c>
      <c r="M32" s="6" t="s">
        <v>276</v>
      </c>
      <c r="N32" s="6" t="s">
        <v>277</v>
      </c>
      <c r="O32" s="6" t="s">
        <v>278</v>
      </c>
      <c r="P32" s="6" t="s">
        <v>251</v>
      </c>
      <c r="Q32" s="6" t="s">
        <v>241</v>
      </c>
      <c r="R32" s="6" t="s">
        <v>240</v>
      </c>
    </row>
    <row r="33" spans="1:18" ht="15" x14ac:dyDescent="0.25">
      <c r="A33" t="str">
        <f>AllData!A33</f>
        <v>Student</v>
      </c>
      <c r="B33">
        <f>IF(AllData!BM33=$F$2,1,IF(AllData!BM33=$F$3,2,IF(AllData!BM33=$F$4,3,4)))</f>
        <v>3</v>
      </c>
      <c r="C33">
        <f>IF(AllData!BO33=$F$2,1,IF(AllData!BO33=$F$3,2,IF(AllData!BO33=$F$4,3,4)))</f>
        <v>2</v>
      </c>
      <c r="D33">
        <f>IF(AllData!BN33=$F$2,1,IF(AllData!BN33=$F$3,2,IF(AllData!BN33=$F$4,3,4)))</f>
        <v>1</v>
      </c>
      <c r="F33" s="13" t="s">
        <v>265</v>
      </c>
      <c r="G33">
        <f>($T$2*$T$2)-($T$2*$T$2*G36)</f>
        <v>405.5</v>
      </c>
      <c r="H33">
        <f>($T$2*$T$2)-($T$2*$T$2*H36)</f>
        <v>879</v>
      </c>
      <c r="I33">
        <f>($T$2*$T$2)-($T$2*$T$2*I36)</f>
        <v>879</v>
      </c>
      <c r="J33">
        <f>($T$3*$T$3)-($T$3*$T$3*J36)</f>
        <v>271.5</v>
      </c>
      <c r="K33">
        <f t="shared" ref="K33:L33" si="0">($T$3*$T$3)-($T$3*$T$3*K36)</f>
        <v>305.5</v>
      </c>
      <c r="L33">
        <f t="shared" si="0"/>
        <v>707.5</v>
      </c>
      <c r="M33">
        <f>($T$4*$T$4)-($T$4*$T$4*M36)</f>
        <v>4</v>
      </c>
      <c r="N33">
        <f>($T$4*$T$4)-($T$4*$T$4*N36)</f>
        <v>3</v>
      </c>
      <c r="O33">
        <f>($T$4*$T$4)-($T$4*$T$4*O36)</f>
        <v>6</v>
      </c>
      <c r="P33">
        <f>($T$3*$T$4)-($T$3*$T$4*P36)</f>
        <v>61.5</v>
      </c>
      <c r="Q33">
        <f>($T$3*$T$4)-($T$3*$T$4*Q36)</f>
        <v>43</v>
      </c>
      <c r="R33">
        <f>($T$3*$T$4)-($T$3*$T$4*R36)</f>
        <v>59</v>
      </c>
    </row>
    <row r="34" spans="1:18" ht="17.25" x14ac:dyDescent="0.25">
      <c r="A34" t="str">
        <f>AllData!A34</f>
        <v>Student</v>
      </c>
      <c r="B34">
        <f>IF(AllData!BM34=$F$2,1,IF(AllData!BM34=$F$3,2,IF(AllData!BM34=$F$4,3,4)))</f>
        <v>3</v>
      </c>
      <c r="C34">
        <f>IF(AllData!BO34=$F$2,1,IF(AllData!BO34=$F$3,2,IF(AllData!BO34=$F$4,3,4)))</f>
        <v>2</v>
      </c>
      <c r="D34">
        <f>IF(AllData!BN34=$F$2,1,IF(AllData!BN34=$F$3,2,IF(AllData!BN34=$F$4,3,4)))</f>
        <v>2</v>
      </c>
      <c r="F34" s="13" t="s">
        <v>266</v>
      </c>
      <c r="G34" cm="1">
        <f t="array" ref="G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66666</v>
      </c>
      <c r="H34" cm="1">
        <f t="array" ref="H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54264</v>
      </c>
      <c r="I34" cm="1">
        <f t="array" ref="I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129228</v>
      </c>
      <c r="J34" cm="1">
        <f t="array" ref="J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47340</v>
      </c>
      <c r="K34" cm="1">
        <f t="array" ref="K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37506</v>
      </c>
      <c r="L34" cm="1">
        <f t="array" ref="L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88008</v>
      </c>
      <c r="M34" cm="1">
        <f t="array" ref="M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54</v>
      </c>
      <c r="N34" cm="1">
        <f t="array" ref="N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72</v>
      </c>
      <c r="O34" cm="1">
        <f t="array" ref="O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144</v>
      </c>
      <c r="P34" cm="1">
        <f t="array" ref="P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10056</v>
      </c>
      <c r="Q34" cm="1">
        <f t="array" ref="Q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20496</v>
      </c>
      <c r="R34" cm="1">
        <f t="array" ref="R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11280</v>
      </c>
    </row>
    <row r="35" spans="1:18" ht="15" x14ac:dyDescent="0.25">
      <c r="A35" t="str">
        <f>AllData!A35</f>
        <v>Student</v>
      </c>
      <c r="B35">
        <f>IF(AllData!BM35=$F$2,1,IF(AllData!BM35=$F$3,2,IF(AllData!BM35=$F$4,3,4)))</f>
        <v>3</v>
      </c>
      <c r="C35">
        <f>IF(AllData!BO35=$F$2,1,IF(AllData!BO35=$F$3,2,IF(AllData!BO35=$F$4,3,4)))</f>
        <v>2</v>
      </c>
      <c r="D35">
        <f>IF(AllData!BN35=$F$2,1,IF(AllData!BN35=$F$3,2,IF(AllData!BN35=$F$4,3,4)))</f>
        <v>3</v>
      </c>
      <c r="F35" s="13" t="s">
        <v>267</v>
      </c>
      <c r="G35">
        <f>SQRT((($T$2*$T$2)/12)*($T$2+$T$2+1-(G34/(($T$2+$T$2)*($T$2+$T$2-1)))))</f>
        <v>109.54467259578462</v>
      </c>
      <c r="H35">
        <f>SQRT((($T$2*$T$2)/12)*($T$2+$T$2+1-(H34/(($T$2+$T$2)*($T$2+$T$2-1)))))</f>
        <v>110.73143185202656</v>
      </c>
      <c r="I35">
        <f>SQRT((($T$2*$T$2)/12)*($T$2+$T$2+1-(I34/(($T$2+$T$2)*($T$2+$T$2-1)))))</f>
        <v>103.35050300113801</v>
      </c>
      <c r="J35">
        <f>SQRT((($T$3*$T$3)/12)*($T$3+$T$3+1-(J34/(($T$3+$T$3)*($T$3+$T$3-1)))))</f>
        <v>90.919011579903724</v>
      </c>
      <c r="K35">
        <f t="shared" ref="K35:L35" si="1">SQRT((($T$3*$T$3)/12)*($T$3+$T$3+1-(K34/(($T$3+$T$3)*($T$3+$T$3-1)))))</f>
        <v>92.053643780859289</v>
      </c>
      <c r="L35">
        <f t="shared" si="1"/>
        <v>86.068112562086554</v>
      </c>
      <c r="M35">
        <f>SQRT((($T$4*$T$4)/12)*($T$4+$T$4+1-(M34/(($T$4+$T$4)*($T$4+$T$4-1)))))</f>
        <v>3.2732683535398857</v>
      </c>
      <c r="N35">
        <f>SQRT((($T$4*$T$4)/12)*($T$4+$T$4+1-(N34/(($T$4+$T$4)*($T$4+$T$4-1)))))</f>
        <v>3.2071349029490923</v>
      </c>
      <c r="O35">
        <f>SQRT((($T$4*$T$4)/12)*($T$4+$T$4+1-(O34/(($T$4+$T$4)*($T$4+$T$4-1)))))</f>
        <v>2.9277002188455996</v>
      </c>
      <c r="P35">
        <f>SQRT((($T$4*$T$3)/12)*($T$4+$T$3+1-(P34/(($T$3+$T$4)*($T$3+$T$4-1)))))</f>
        <v>21.695549407920009</v>
      </c>
      <c r="Q35">
        <f>SQRT((($T$4*$T$3)/12)*($T$4+$T$3+1-(Q34/(($T$3+$T$4)*($T$3+$T$4-1)))))</f>
        <v>19.846975563656802</v>
      </c>
      <c r="R35">
        <f>SQRT((($T$4*$T$3)/12)*($T$4+$T$3+1-(R34/(($T$3+$T$4)*($T$3+$T$4-1)))))</f>
        <v>21.487051444787411</v>
      </c>
    </row>
    <row r="36" spans="1:18" ht="15" x14ac:dyDescent="0.25">
      <c r="A36" t="str">
        <f>AllData!A36</f>
        <v>Student</v>
      </c>
      <c r="B36">
        <f>IF(AllData!BM36=$F$2,1,IF(AllData!BM36=$F$3,2,IF(AllData!BM36=$F$4,3,4)))</f>
        <v>2</v>
      </c>
      <c r="C36">
        <f>IF(AllData!BO36=$F$2,1,IF(AllData!BO36=$F$3,2,IF(AllData!BO36=$F$4,3,4)))</f>
        <v>2</v>
      </c>
      <c r="D36">
        <f>IF(AllData!BN36=$F$2,1,IF(AllData!BN36=$F$3,2,IF(AllData!BN36=$F$4,3,4)))</f>
        <v>1</v>
      </c>
      <c r="F36" s="13" t="s">
        <v>268</v>
      </c>
      <c r="G36" cm="1">
        <f t="array" ref="G36">MAX((SUM(COUNTIF(B2:B44,"&gt;"&amp;C2:C44))+SUM(COUNTIF(B2:B44,"="&amp;C2:C44))/2)/(COUNT(B2:B44)*COUNT(C2:C44)),(SUM(COUNTIF(C2:C44,"&gt;"&amp;B2:B44))+SUM(COUNTIF(B2:B44,"="&amp;C2:C44))/2)/(COUNT(B2:B44)*COUNT(C2:C44)))</f>
        <v>0.78069226608977826</v>
      </c>
      <c r="H36" cm="1">
        <f t="array" ref="H36">MAX((SUM(COUNTIF(C2:C44,"&gt;"&amp;D2:D44))+SUM(COUNTIF(C2:C44,"="&amp;D2:D44))/2)/(COUNT(C2:C44)*COUNT(D2:D44)),(SUM(COUNTIF(D2:D44,"&gt;"&amp;C2:C44))+SUM(COUNTIF(C2:C44,"="&amp;D2:D44))/2)/(COUNT(C2:C44)*COUNT(D2:D44)))</f>
        <v>0.52460789616008652</v>
      </c>
      <c r="I36" cm="1">
        <f t="array" ref="I36">MAX((SUM(COUNTIF(C2:C44,"&gt;"&amp;D2:D44))+SUM(COUNTIF(C2:C44,"="&amp;D2:D44))/2)/(COUNT(C2:C44)*COUNT(D2:D44)),(SUM(COUNTIF(D2:D44,"&gt;"&amp;C2:C44))+SUM(COUNTIF(C2:C44,"="&amp;D2:D44))/2)/(COUNT(C2:C44)*COUNT(D2:D44)))</f>
        <v>0.52460789616008652</v>
      </c>
      <c r="J36" cm="1">
        <f t="array" ref="J36">MAX((SUM(COUNTIF(B2:B39,"&gt;"&amp;C2:C39))+SUM(COUNTIF(B2:B39,"="&amp;C2:C39))/2)/(COUNT(B2:B39)*COUNT(C2:C39)),(SUM(COUNTIF(C2:C39,"&gt;"&amp;B2:B39))+SUM(COUNTIF(B2:B39,"="&amp;C2:C39))/2)/(COUNT(B2:B39)*COUNT(C2:C39)))</f>
        <v>0.81198060941828254</v>
      </c>
      <c r="K36" cm="1">
        <f t="array" ref="K36">MAX((SUM(COUNTIF(B2:B39,"&gt;"&amp;D2:D39))+SUM(COUNTIF(B2:B39,"="&amp;D2:D39))/2)/(COUNT(B2:B39)*COUNT(D2:D39)),(SUM(COUNTIF(D2:D39,"&gt;"&amp;B2:B39))+SUM(COUNTIF(B2:B39,"="&amp;D2:D39))/2)/(COUNT(B2:B39)*COUNT(D2:D39)))</f>
        <v>0.78843490304709141</v>
      </c>
      <c r="L36" cm="1">
        <f t="array" ref="L36">MAX((SUM(COUNTIF(C2:C39,"&gt;"&amp;D2:D39))+SUM(COUNTIF(C2:C39,"="&amp;D2:D39))/2)/(COUNT(C2:C39)*COUNT(D2:D39)),(SUM(COUNTIF(D2:D39,"&gt;"&amp;C2:C39))+SUM(COUNTIF(C2:C39,"="&amp;D2:D39))/2)/(COUNT(C2:C39)*COUNT(D2:D39)))</f>
        <v>0.51004155124653738</v>
      </c>
      <c r="M36" cm="1">
        <f t="array" ref="M36">MAX((SUM(COUNTIF(B40:B43,"&gt;"&amp;C40:C43))+SUM(COUNTIF(B40:B43,"="&amp;C40:C43))/2)/(COUNT(B40:B43)*COUNT(C40:C43)),(SUM(COUNTIF(C40:C43,"&gt;"&amp;B40:B43))+SUM(COUNTIF(B40:B43,"="&amp;C40:C43))/2)/(COUNT(B40:B43)*COUNT(C40:C43)))</f>
        <v>0.75</v>
      </c>
      <c r="N36" cm="1">
        <f t="array" ref="N36">MAX((SUM(COUNTIF(B40:B43,"&gt;"&amp;D40:D43))+SUM(COUNTIF(B40:B43,"="&amp;D40:D43))/2)/(COUNT(B40:B43)*COUNT(D40:D43)),(SUM(COUNTIF(D40:D43,"&gt;"&amp;B40:B43))+SUM(COUNTIF(B40:B43,"="&amp;D40:D43))/2)/(COUNT(B40:B43)*COUNT(D40:D43)))</f>
        <v>0.8125</v>
      </c>
      <c r="O36" cm="1">
        <f t="array" ref="O36">MAX((SUM(COUNTIF(C40:C43,"&gt;"&amp;D40:D43))+SUM(COUNTIF(C40:C43,"="&amp;D40:D43))/2)/(COUNT(C40:C43)*COUNT(D40:D43)),(SUM(COUNTIF(D40:D43,"&gt;"&amp;C40:C43))+SUM(COUNTIF(C40:C43,"="&amp;D40:D43))/2)/(COUNT(C40:C43)*COUNT(D40:D43)))</f>
        <v>0.625</v>
      </c>
      <c r="P36" cm="1">
        <f t="array" ref="P36">MAX((SUM(COUNTIF(B40:B43,"&gt;"&amp;B2:B39))+SUM(COUNTIF(B40:B43,"="&amp;B2:B39))/2)/(COUNT(B40:B43)*COUNT(B2:B39)),(SUM(COUNTIF(B2:B39,"&gt;"&amp;B40:B43))+SUM(COUNTIF(B40:B43,"="&amp;B2:B39))/2)/(COUNT(B40:B43)*COUNT(B2:B39)))</f>
        <v>0.59539473684210531</v>
      </c>
      <c r="Q36" cm="1">
        <f t="array" ref="Q36">MAX((SUM(COUNTIF(C40:C43,"&gt;"&amp;C2:C39))+SUM(COUNTIF(C40:C43,"="&amp;C2:C39))/2)/(COUNT(C40:C43)*COUNT(C2:C39)),(SUM(COUNTIF(C2:C39,"&gt;"&amp;C40:C43))+SUM(COUNTIF(C40:C43,"="&amp;C2:C39))/2)/(COUNT(C40:C43)*COUNT(C2:C39)))</f>
        <v>0.71710526315789469</v>
      </c>
      <c r="R36" cm="1">
        <f t="array" ref="R36">MAX((SUM(COUNTIF(D40:D43,"&gt;"&amp;D2:D39))+SUM(COUNTIF(D40:D43,"="&amp;D2:D39))/2)/(COUNT(D40:D43)*COUNT(D2:D39)),(SUM(COUNTIF(D2:D39,"&gt;"&amp;D40:D43))+SUM(COUNTIF(D40:D43,"="&amp;D2:D39))/2)/(COUNT(D40:D43)*COUNT(D2:D39)))</f>
        <v>0.61184210526315785</v>
      </c>
    </row>
    <row r="37" spans="1:18" ht="15" x14ac:dyDescent="0.25">
      <c r="A37" t="str">
        <f>AllData!A37</f>
        <v>Student</v>
      </c>
      <c r="B37">
        <f>IF(AllData!BM37=$F$2,1,IF(AllData!BM37=$F$3,2,IF(AllData!BM37=$F$4,3,4)))</f>
        <v>4</v>
      </c>
      <c r="C37">
        <f>IF(AllData!BO37=$F$2,1,IF(AllData!BO37=$F$3,2,IF(AllData!BO37=$F$4,3,4)))</f>
        <v>1</v>
      </c>
      <c r="D37">
        <f>IF(AllData!BN37=$F$2,1,IF(AllData!BN37=$F$3,2,IF(AllData!BN37=$F$4,3,4)))</f>
        <v>1</v>
      </c>
      <c r="F37" s="13" t="s">
        <v>269</v>
      </c>
      <c r="G37">
        <f>2*_xlfn.NORM.S.DIST((G33-($T$2*$T$2/2))/G35,TRUE)</f>
        <v>2.160581744669073E-6</v>
      </c>
      <c r="H37">
        <f>2*_xlfn.NORM.S.DIST((H33-($T$2*$T$2/2))/H35,TRUE)</f>
        <v>0.68114285161309085</v>
      </c>
      <c r="I37">
        <f>2*_xlfn.NORM.S.DIST((I33-($T$2*$T$2/2))/I35,TRUE)</f>
        <v>0.65975646288411638</v>
      </c>
      <c r="J37">
        <f>2*_xlfn.NORM.S.DIST((J33-($T$3*$T$3/2))/J35,TRUE)</f>
        <v>7.234543897108873E-7</v>
      </c>
      <c r="K37">
        <f t="shared" ref="K37:L37" si="2">2*_xlfn.NORM.S.DIST((K33-($T$3*$T$3/2))/K35,TRUE)</f>
        <v>6.0528228386186457E-6</v>
      </c>
      <c r="L37">
        <f t="shared" si="2"/>
        <v>0.86621258248625399</v>
      </c>
      <c r="M37">
        <f>2*_xlfn.NORM.S.DIST((M33-($T$4*$T$4/2))/M35,TRUE)</f>
        <v>0.22169999376487645</v>
      </c>
      <c r="N37">
        <f t="shared" ref="N37:O37" si="3">2*_xlfn.NORM.S.DIST((N33-($T$4*$T$4/2))/N35,TRUE)</f>
        <v>0.1189907208931235</v>
      </c>
      <c r="O37">
        <f>2*_xlfn.NORM.S.DIST((O33-($T$4*$T$4/2))/O35,TRUE)</f>
        <v>0.49452466788387051</v>
      </c>
      <c r="P37">
        <f>2*_xlfn.NORM.S.DIST((P33-($T$3*$T$4/2))/P35,TRUE)</f>
        <v>0.50391668838885839</v>
      </c>
      <c r="Q37">
        <f>2*_xlfn.NORM.S.DIST((Q33-($T$3*$T$4/2))/Q35,TRUE)</f>
        <v>9.6368125603672791E-2</v>
      </c>
      <c r="R37">
        <f>2*_xlfn.NORM.S.DIST((R33-($T$3*$T$4/2))/R35,TRUE)</f>
        <v>0.42884236478156812</v>
      </c>
    </row>
    <row r="38" spans="1:18" x14ac:dyDescent="0.2">
      <c r="A38" t="str">
        <f>AllData!A38</f>
        <v>Student</v>
      </c>
      <c r="B38">
        <f>IF(AllData!BM38=$F$2,1,IF(AllData!BM38=$F$3,2,IF(AllData!BM38=$F$4,3,4)))</f>
        <v>3</v>
      </c>
      <c r="C38">
        <f>IF(AllData!BO38=$F$2,1,IF(AllData!BO38=$F$3,2,IF(AllData!BO38=$F$4,3,4)))</f>
        <v>1</v>
      </c>
      <c r="D38">
        <f>IF(AllData!BN38=$F$2,1,IF(AllData!BN38=$F$3,2,IF(AllData!BN38=$F$4,3,4)))</f>
        <v>1</v>
      </c>
    </row>
    <row r="39" spans="1:18" x14ac:dyDescent="0.2">
      <c r="A39" t="str">
        <f>AllData!A39</f>
        <v>Student</v>
      </c>
      <c r="B39">
        <f>IF(AllData!BM39=$F$2,1,IF(AllData!BM39=$F$3,2,IF(AllData!BM39=$F$4,3,4)))</f>
        <v>3</v>
      </c>
      <c r="C39">
        <f>IF(AllData!BO39=$F$2,1,IF(AllData!BO39=$F$3,2,IF(AllData!BO39=$F$4,3,4)))</f>
        <v>2</v>
      </c>
      <c r="D39">
        <f>IF(AllData!BN39=$F$2,1,IF(AllData!BN39=$F$3,2,IF(AllData!BN39=$F$4,3,4)))</f>
        <v>2</v>
      </c>
    </row>
    <row r="40" spans="1:18" x14ac:dyDescent="0.2">
      <c r="A40" t="str">
        <f>SUBSTITUTE(AllData!A40, "Industry ", "")</f>
        <v>Professional</v>
      </c>
      <c r="B40">
        <f>IF(AllData!BM40=$F$2,1,IF(AllData!BM40=$F$3,2,IF(AllData!BM40=$F$4,3,4)))</f>
        <v>4</v>
      </c>
      <c r="C40">
        <f>IF(AllData!BO40=$F$2,1,IF(AllData!BO40=$F$3,2,IF(AllData!BO40=$F$4,3,4)))</f>
        <v>3</v>
      </c>
      <c r="D40">
        <f>IF(AllData!BN40=$F$2,1,IF(AllData!BN40=$F$3,2,IF(AllData!BN40=$F$4,3,4)))</f>
        <v>2</v>
      </c>
    </row>
    <row r="41" spans="1:18" x14ac:dyDescent="0.2">
      <c r="A41" t="str">
        <f>SUBSTITUTE(AllData!A41, "Industry ", "")</f>
        <v>Professional</v>
      </c>
      <c r="B41">
        <f>IF(AllData!BM41=$F$2,1,IF(AllData!BM41=$F$3,2,IF(AllData!BM41=$F$4,3,4)))</f>
        <v>3</v>
      </c>
      <c r="C41">
        <f>IF(AllData!BO41=$F$2,1,IF(AllData!BO41=$F$3,2,IF(AllData!BO41=$F$4,3,4)))</f>
        <v>2</v>
      </c>
      <c r="D41">
        <f>IF(AllData!BN41=$F$2,1,IF(AllData!BN41=$F$3,2,IF(AllData!BN41=$F$4,3,4)))</f>
        <v>2</v>
      </c>
    </row>
    <row r="42" spans="1:18" x14ac:dyDescent="0.2">
      <c r="A42" t="str">
        <f>SUBSTITUTE(AllData!A42, "Industry ", "")</f>
        <v>Professional</v>
      </c>
      <c r="B42">
        <f>IF(AllData!BM42=$F$2,1,IF(AllData!BM42=$F$3,2,IF(AllData!BM42=$F$4,3,4)))</f>
        <v>4</v>
      </c>
      <c r="C42">
        <f>IF(AllData!BO42=$F$2,1,IF(AllData!BO42=$F$3,2,IF(AllData!BO42=$F$4,3,4)))</f>
        <v>3</v>
      </c>
      <c r="D42">
        <f>IF(AllData!BN42=$F$2,1,IF(AllData!BN42=$F$3,2,IF(AllData!BN42=$F$4,3,4)))</f>
        <v>2</v>
      </c>
    </row>
    <row r="43" spans="1:18" x14ac:dyDescent="0.2">
      <c r="A43" t="str">
        <f>SUBSTITUTE(AllData!A43, "Industry ", "")</f>
        <v>Professional</v>
      </c>
      <c r="B43">
        <f>IF(AllData!BM43=$F$2,1,IF(AllData!BM43=$F$3,2,IF(AllData!BM43=$F$4,3,4)))</f>
        <v>2</v>
      </c>
      <c r="C43">
        <f>IF(AllData!BO43=$F$2,1,IF(AllData!BO43=$F$3,2,IF(AllData!BO43=$F$4,3,4)))</f>
        <v>2</v>
      </c>
      <c r="D43">
        <f>IF(AllData!BN43=$F$2,1,IF(AllData!BN43=$F$3,2,IF(AllData!BN43=$F$4,3,4)))</f>
        <v>3</v>
      </c>
    </row>
    <row r="44" spans="1:18" x14ac:dyDescent="0.2">
      <c r="A44" t="str">
        <f>AllData!A44</f>
        <v>Researcher</v>
      </c>
      <c r="B44">
        <f>IF(AllData!BM44=$F$2,1,IF(AllData!BM44=$F$3,2,IF(AllData!BM44=$F$4,3,4)))</f>
        <v>1</v>
      </c>
      <c r="C44">
        <f>IF(AllData!BO44=$F$2,1,IF(AllData!BO44=$F$3,2,IF(AllData!BO44=$F$4,3,4)))</f>
        <v>3</v>
      </c>
      <c r="D44">
        <f>IF(AllData!BN44=$F$2,1,IF(AllData!BN44=$F$3,2,IF(AllData!BN44=$F$4,3,4)))</f>
        <v>2</v>
      </c>
    </row>
  </sheetData>
  <mergeCells count="8">
    <mergeCell ref="M1:O1"/>
    <mergeCell ref="P1:R1"/>
    <mergeCell ref="J30:L30"/>
    <mergeCell ref="M30:O30"/>
    <mergeCell ref="P30:R30"/>
    <mergeCell ref="J31:L31"/>
    <mergeCell ref="M31:O31"/>
    <mergeCell ref="P31:R31"/>
  </mergeCells>
  <conditionalFormatting sqref="G36:R36">
    <cfRule type="colorScale" priority="2">
      <colorScale>
        <cfvo type="num" val="0.5"/>
        <cfvo type="num" val="1"/>
        <color rgb="FFFCFCFF"/>
        <color rgb="FF63BE7B"/>
      </colorScale>
    </cfRule>
  </conditionalFormatting>
  <conditionalFormatting sqref="G37:R37">
    <cfRule type="cellIs" dxfId="0" priority="1" operator="lessThan">
      <formula>0.05</formula>
    </cfRule>
  </conditionalFormatting>
  <pageMargins left="0.7" right="0.7" top="0.78740157499999996" bottom="0.78740157499999996"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4"/>
  <sheetViews>
    <sheetView workbookViewId="0">
      <selection activeCell="B7" sqref="B7"/>
    </sheetView>
  </sheetViews>
  <sheetFormatPr baseColWidth="10" defaultRowHeight="14.25" x14ac:dyDescent="0.2"/>
  <cols>
    <col min="1" max="1" width="12.875" bestFit="1" customWidth="1"/>
    <col min="4" max="4" width="13.875" bestFit="1" customWidth="1"/>
    <col min="5" max="5" width="12.875" bestFit="1" customWidth="1"/>
  </cols>
  <sheetData>
    <row r="1" spans="1:5" s="6" customFormat="1" ht="15" x14ac:dyDescent="0.25">
      <c r="A1" s="6" t="s">
        <v>245</v>
      </c>
      <c r="B1" s="6" t="s">
        <v>246</v>
      </c>
      <c r="C1" s="6" t="s">
        <v>247</v>
      </c>
      <c r="D1" s="6" t="s">
        <v>248</v>
      </c>
      <c r="E1" s="6" t="s">
        <v>249</v>
      </c>
    </row>
    <row r="2" spans="1:5" x14ac:dyDescent="0.2">
      <c r="A2" t="str">
        <f>AllData!A3</f>
        <v>Student</v>
      </c>
      <c r="B2" t="str">
        <f>AllData!AN3</f>
        <v>Where the control system includes an overspeed protection function, the Engine shall rapidly shut down.</v>
      </c>
      <c r="C2" t="str">
        <f>AllData!AO3</f>
        <v>Whenre over-speed protection is provided through hydromechanical means, it shall be demonstrated by test that the over-speed function remains available between maintenance periods.</v>
      </c>
      <c r="D2" t="str">
        <f>AllData!AS3</f>
        <v>The Engine shall provide the user with the ability to shut down the Engine rapidly.</v>
      </c>
      <c r="E2" t="str">
        <f>AllData!AT3</f>
        <v>As long as over speed protection is provided through hydromechanical means, it must be demonstrated by test that the over-speed function remains available between inspection periods.</v>
      </c>
    </row>
    <row r="3" spans="1:5" x14ac:dyDescent="0.2">
      <c r="A3" t="str">
        <f>AllData!A17</f>
        <v>Student</v>
      </c>
      <c r="B3" t="str">
        <f>AllData!AN17</f>
        <v>The system must enable the engine to be shut down immediatly.</v>
      </c>
      <c r="C3" t="str">
        <f>AllData!AO17</f>
        <v>The system must prove the over-speed function to remain available between inspection and maintenance periods.</v>
      </c>
      <c r="D3" t="str">
        <f>AllData!AS17</f>
        <v>The engine must be rapidly shut down.</v>
      </c>
      <c r="E3" t="str">
        <f>AllData!AT17</f>
        <v>As long as over-speed protection is provided through hydromechanical means, the over-speed function must remain available between inspection and maintenance periods.</v>
      </c>
    </row>
    <row r="4" spans="1:5" x14ac:dyDescent="0.2">
      <c r="A4" t="str">
        <f>AllData!A26</f>
        <v>Student</v>
      </c>
      <c r="B4" t="str">
        <f>AllData!AN26</f>
        <v>The ECS shall provide the Enginge from means for shutting down rapidly.</v>
      </c>
      <c r="C4" t="str">
        <f>AllData!AO26</f>
        <v>Where over-speed protection is provided through hydromechanical means the ECS shall demonstrating by test or other acceptable means that the over-speed function remains available between inspection and maintenance periods.</v>
      </c>
      <c r="D4" t="str">
        <f>AllData!AS26</f>
        <v>The ECS should be designed in a way that a rapidly Shutdouwn of the Enginge is provided.</v>
      </c>
      <c r="E4" t="str">
        <f>AllData!AT26</f>
        <v>As long as over-speed protection is provided through hydromechanical means, it must be demonstrated by test or other acceptable means that the over speed-function remains available between inspection and maintenance periods.</v>
      </c>
    </row>
    <row r="5" spans="1:5" x14ac:dyDescent="0.2">
      <c r="A5" t="str">
        <f>AllData!A36</f>
        <v>Student</v>
      </c>
      <c r="B5" t="str">
        <f>AllData!AN36</f>
        <v>The system shall provide means for shutting down the engine.</v>
      </c>
      <c r="C5" t="str">
        <f>AllData!AO36</f>
        <v>Where over-speed protection is provided through hydromechanical means, the system must be demonstrate by test or other acceptable means that the over-speed function remains available between inspection and maintenance periods.</v>
      </c>
      <c r="D5" t="str">
        <f>AllData!AS36</f>
        <v>The system shall provide means with the ability to shut down the engine rapidly.</v>
      </c>
      <c r="E5" t="str">
        <f>AllData!AT36</f>
        <v>As long as over-speed protection is provided through hydromechanical meansthe system shall demonstrate by test or other acceptable means that the over-speed function remains available between inspection and maintenance periods.</v>
      </c>
    </row>
    <row r="6" spans="1:5" x14ac:dyDescent="0.2">
      <c r="A6" t="str">
        <f>AllData!A4</f>
        <v>Student</v>
      </c>
      <c r="B6" t="str">
        <f>AllData!AN4</f>
        <v>The system shall provide means for shutting down the Engine rapidly.</v>
      </c>
      <c r="C6" t="str">
        <f>AllData!AO4</f>
        <v>Where over-speed protection is provided through hydromechanical means, the system shall demonstrate by thest or other acceptable means that the over-speed funktion remains abailable between inspection and maintenance periods</v>
      </c>
      <c r="D6" t="str">
        <f>AllData!AS4</f>
        <v>The system shall be able to provide means for shutting down the Engine rapidly</v>
      </c>
      <c r="E6" t="str">
        <f>AllData!AT4</f>
        <v>As long as the over-speed protection is provided through hydromechanical means,</v>
      </c>
    </row>
    <row r="7" spans="1:5" x14ac:dyDescent="0.2">
      <c r="A7" t="str">
        <f>AllData!A2</f>
        <v>Student</v>
      </c>
      <c r="B7" t="str">
        <f>AllData!AN2</f>
        <v>The engine must provide means for shutting down the engine</v>
      </c>
      <c r="C7" t="str">
        <f>AllData!AO2</f>
        <v>When over-speed protection is provided through hydromechanical means, the over-speed function shall remain available for inspection between maintenance periods</v>
      </c>
      <c r="D7" t="str">
        <f>AllData!AS2</f>
        <v>the system shall provide the user with the ability to shit down the engine rapidly</v>
      </c>
      <c r="E7" t="str">
        <f>AllData!AT2</f>
        <v>as long as over-speed protection is provided through hydromechanical means, the system shall provide the user with the ability to use the over-speed function between inspection and maintenance periods</v>
      </c>
    </row>
    <row r="8" spans="1:5" x14ac:dyDescent="0.2">
      <c r="A8" t="str">
        <f>AllData!A5</f>
        <v>Student</v>
      </c>
      <c r="B8" t="str">
        <f>AllData!AN5</f>
        <v>The system shall have the means for shutting down the Engine rapidly.</v>
      </c>
      <c r="C8" t="str">
        <f>AllData!AO5</f>
        <v>Wherethe over-speed protection is provided through hydromechanical means the system shall demonstrase by test or other acceptable means that the over-speed function remians available between inspection and maintenance periods.</v>
      </c>
      <c r="D8" t="str">
        <f>AllData!AS5</f>
        <v>The system shall have the capability to shut down the Engine rapidly</v>
      </c>
      <c r="E8" t="str">
        <f>AllData!AT5</f>
        <v>As long as the over-speed protection is provided through hydromechanical means, the system must be able to demonstrate by test or other acceptable means that the over-speed function remains avaible between inspection and maintenance periods.</v>
      </c>
    </row>
    <row r="9" spans="1:5" x14ac:dyDescent="0.2">
      <c r="A9" t="str">
        <f>AllData!A6</f>
        <v>Student</v>
      </c>
      <c r="B9" t="str">
        <f>AllData!AN6</f>
        <v>The System shall be able to shut down the Engine.</v>
      </c>
      <c r="C9" t="str">
        <f>AllData!AO6</f>
        <v>Where an over-speed protection is provided through hydromechanical mechanisms, the System shall be able to demonstrate by test or other acceptable means that the over-speed function remains available between inspection and maintenance periods.</v>
      </c>
      <c r="D9" t="str">
        <f>AllData!AS6</f>
        <v>The system shall provide an ability to shut down the Engine.</v>
      </c>
      <c r="E9" t="str">
        <f>AllData!AT6</f>
        <v>As long as the system is provided with over-speed protection through hyromechanical mechanisms, the system shall have the ability to demonstrate by test or other acceptable means that the over-speed function remains available between inspection and maintenance periods.</v>
      </c>
    </row>
    <row r="10" spans="1:5" x14ac:dyDescent="0.2">
      <c r="A10" t="str">
        <f>AllData!A7</f>
        <v>Student</v>
      </c>
      <c r="B10" t="str">
        <f>AllData!AN7</f>
        <v>The Engine shall have a method to shut down in less than half a second.</v>
      </c>
      <c r="C10" t="str">
        <f>AllData!AO7</f>
        <v>The Overspeed protection by hydromechanical means shall be guaranteerd to be working between inspection and maintenance periods by test and other methods.</v>
      </c>
      <c r="D10" t="str">
        <f>AllData!AS7</f>
        <v>The Engine must be able to get shut down in less than half a second.</v>
      </c>
      <c r="E10" t="str">
        <f>AllData!AT7</f>
        <v>The overspeed protection shall be guaranteed to work between inspection and maintenance periods by tests and other methods.</v>
      </c>
    </row>
    <row r="11" spans="1:5" x14ac:dyDescent="0.2">
      <c r="A11" t="str">
        <f>AllData!A8</f>
        <v>Student</v>
      </c>
      <c r="B11" t="str">
        <f>AllData!AN8</f>
        <v>The control system shall provided the Engine on shutting down rapidly.</v>
      </c>
      <c r="C11" t="str">
        <f>AllData!AO8</f>
        <v>Where the control system includes an overspeed protection function, the control system shall test between inspection and maintenance periods.</v>
      </c>
      <c r="D11" t="str">
        <f>AllData!AS8</f>
        <v>The control system shall provide the Engine on shutting Down rapidly.</v>
      </c>
      <c r="E11" t="str">
        <f>AllData!AT8</f>
        <v>As long as the control system is in inspection or maintenance periods, the control system shall provide the Engine on hydromechanical means.</v>
      </c>
    </row>
    <row r="12" spans="1:5" x14ac:dyDescent="0.2">
      <c r="A12" t="str">
        <f>AllData!A9</f>
        <v>Student</v>
      </c>
      <c r="B12" t="str">
        <f>AllData!AN9</f>
        <v>The EARS shall provide for shutting down the Engine rapidly</v>
      </c>
      <c r="C12" t="str">
        <f>AllData!AO9</f>
        <v>Where the EARS has a over-speed protection is provide through hydromechanical, the EARS System shall demonstrated by test or other acceptable means that the over-spee function remains viable between inspection and maintenance periods</v>
      </c>
      <c r="D12" t="str">
        <f>AllData!AS9</f>
        <v>The MASTER System shall provide to shut down the Engine rapidly</v>
      </c>
      <c r="E12" t="str">
        <f>AllData!AT9</f>
        <v>Where the over-speed protection is provide through hydromechanical shall be demonstrated by test or other acceptable between inspection and maintain periods</v>
      </c>
    </row>
    <row r="13" spans="1:5" x14ac:dyDescent="0.2">
      <c r="A13" t="str">
        <f>AllData!A10</f>
        <v>Student</v>
      </c>
      <c r="B13" t="str">
        <f>AllData!AN10</f>
        <v>The Engine should be able to be rapidly shut down</v>
      </c>
      <c r="C13" t="str">
        <f>AllData!AO10</f>
        <v>Where over-speed protection is provided through hydromechanical means the over-speed function should be available between inspection and maintenance periods</v>
      </c>
      <c r="D13" t="str">
        <f>AllData!AS10</f>
        <v>The Engine must be able to shut down rapidly</v>
      </c>
      <c r="E13" t="str">
        <f>AllData!AT10</f>
        <v>As long as over-speed protection is provided through hydromechanical means it must be available between inspection and maintenance periods.</v>
      </c>
    </row>
    <row r="14" spans="1:5" x14ac:dyDescent="0.2">
      <c r="A14" t="str">
        <f>AllData!A11</f>
        <v>Student</v>
      </c>
      <c r="B14" t="str">
        <f>AllData!AN11</f>
        <v>The system shall provide means for shutting down the Engine rapidly.</v>
      </c>
      <c r="C14" t="str">
        <f>AllData!AO11</f>
        <v>Where over-speed protection is provided through hydromechanical means, the system shall remain the over-speed function between inspection and maintenance periods.</v>
      </c>
      <c r="D14" t="str">
        <f>AllData!AS11</f>
        <v>The system shall be able to provide provide means for shutting down the Engine rapidly.</v>
      </c>
      <c r="E14" t="str">
        <f>AllData!AT11</f>
        <v>As long as the system is provided with over-speed protection through hydromechanical means, it must be demonstrated by test or other acceptable means that the over-speed function remains available between inspection and maintenance periods.</v>
      </c>
    </row>
    <row r="15" spans="1:5" x14ac:dyDescent="0.2">
      <c r="A15" t="str">
        <f>AllData!A12</f>
        <v>Student</v>
      </c>
      <c r="B15" t="str">
        <f>AllData!AN12</f>
        <v>The Engine must provide a rapidly shutdown</v>
      </c>
      <c r="C15" t="str">
        <f>AllData!AO12</f>
        <v>When over-speed protection is provided through hydromechanical means, it must be a over-speed function</v>
      </c>
      <c r="D15" t="str">
        <f>AllData!AS12</f>
        <v>The System must provide a shutting down to be able rapidly shutting down the Engine.</v>
      </c>
      <c r="E15" t="str">
        <f>AllData!AT12</f>
        <v>As lang the over-speed protection is provided through hydromechanical, it remains available between inspection and maintenance periods</v>
      </c>
    </row>
    <row r="16" spans="1:5" x14ac:dyDescent="0.2">
      <c r="A16" t="str">
        <f>AllData!A13</f>
        <v>Student</v>
      </c>
      <c r="B16" t="str">
        <f>AllData!AN13</f>
        <v>The control system shall provide the option to shut down the engines quickly.</v>
      </c>
      <c r="C16" t="str">
        <f>AllData!AO13</f>
        <v>Where the control system provides over-speed protection through hydromechanicals function, the control system shall demonstrate that the over-speed function remains available between inspection and maintenance.</v>
      </c>
      <c r="D16" t="str">
        <f>AllData!AS13</f>
        <v>As long as the system is in the state actve, the system shall provide the user with the ability to shut down the engine within five seconds.</v>
      </c>
      <c r="E16" t="str">
        <f>AllData!AT13</f>
        <v>The system shall provide the user with the ability to demonstate that the overspeed function remains available between inspection and maintenance.</v>
      </c>
    </row>
    <row r="17" spans="1:5" x14ac:dyDescent="0.2">
      <c r="A17" t="str">
        <f>AllData!A14</f>
        <v>Student</v>
      </c>
      <c r="B17" t="str">
        <f>AllData!AN14</f>
        <v>The control system shall provide means for shutting down the engine rapidly.</v>
      </c>
      <c r="C17" t="str">
        <f>AllData!AO14</f>
        <v>Where the control system provides an over-speed protection through hydromechanical means the control system shall demonstrate by test or other acceptable means that the over-speed function remains available between inspection and maintenance periods.</v>
      </c>
      <c r="D17" t="str">
        <f>AllData!AS14</f>
        <v>The system shall be able to provide means for shutting down the engine rapidly.</v>
      </c>
      <c r="E17" t="str">
        <f>AllData!AT14</f>
        <v>the system shall be able to provide over-speed protection through hydromechanical means. The system shall demonstrate by test that the over-speed function remains available between inspection and maintenance periods.</v>
      </c>
    </row>
    <row r="18" spans="1:5" x14ac:dyDescent="0.2">
      <c r="A18" t="str">
        <f>AllData!A15</f>
        <v>Student</v>
      </c>
      <c r="B18" t="str">
        <f>AllData!AN15</f>
        <v>The system must provide means for shutting down the engine rapidly.</v>
      </c>
      <c r="C18" t="str">
        <f>AllData!AO15</f>
        <v>Where over-speed protection is provided through hydromechanical means, the over-speed function must remain available between inspection and maintenance periods.</v>
      </c>
      <c r="D18" t="str">
        <f>AllData!AS15</f>
        <v>The system shall be able to shut down the engine rapidly.</v>
      </c>
      <c r="E18" t="str">
        <f>AllData!AT15</f>
        <v>-</v>
      </c>
    </row>
    <row r="19" spans="1:5" x14ac:dyDescent="0.2">
      <c r="A19" t="str">
        <f>AllData!A16</f>
        <v>Student</v>
      </c>
      <c r="B19" t="str">
        <f>AllData!AN16</f>
        <v>The engine shall provide means for shutting down rapidly.</v>
      </c>
      <c r="C19" t="str">
        <f>AllData!AO16</f>
        <v>Where over-speed protection is provided through hydromechanical means the system shall demonstrate by test or other acceptable means that the over-speed function remains available between inspection and maintenance periods.</v>
      </c>
      <c r="D19" t="str">
        <f>AllData!AS16</f>
        <v>The Engine shall provide means for shutting down rapidly.</v>
      </c>
      <c r="E19" t="str">
        <f>AllData!AT16</f>
        <v>As long as the engine provide over-speed protection through hydromechanical means, it must be demonstrated by test or other acceptable means that the over-speed function remains available between inspection and maintenance periods.</v>
      </c>
    </row>
    <row r="20" spans="1:5" x14ac:dyDescent="0.2">
      <c r="A20" t="str">
        <f>AllData!A18</f>
        <v>Student</v>
      </c>
      <c r="B20" t="str">
        <f>AllData!AN18</f>
        <v>The engine must be provided for shutting down rapidly.</v>
      </c>
      <c r="C20" t="str">
        <f>AllData!AO18</f>
        <v>The over-speed function must remain available between inspection and maintenance periods when over-speed protection is provided.</v>
      </c>
      <c r="D20" t="str">
        <f>AllData!AS18</f>
        <v>The engine shall be designed in away that it shuts down rapidly.</v>
      </c>
      <c r="E20" t="str">
        <f>AllData!AT18</f>
        <v>As long as the over-speed protection is provided through hydromechanical means, the system shall be demonstrated by test or other acceptable means that the over-speed function remains available between inspection and maintenance periods.</v>
      </c>
    </row>
    <row r="21" spans="1:5" x14ac:dyDescent="0.2">
      <c r="A21" t="str">
        <f>AllData!A19</f>
        <v>Student</v>
      </c>
      <c r="B21" t="str">
        <f>AllData!AN19</f>
        <v>The engine shall shut down within x seconds.</v>
      </c>
      <c r="C21" t="str">
        <f>AllData!AO19</f>
        <v>Where inspection and maintenance periods occure the overspeed protection shall remain available.</v>
      </c>
      <c r="D21" t="str">
        <f>AllData!AS19</f>
        <v>The engine shall shut down within x seconds.</v>
      </c>
      <c r="E21" t="str">
        <f>AllData!AT19</f>
        <v>As long as over-speed protection is provided through hydromechanical means the over-speed function shall remain available between inspection and maintenance periods.</v>
      </c>
    </row>
    <row r="22" spans="1:5" x14ac:dyDescent="0.2">
      <c r="A22" t="str">
        <f>AllData!A20</f>
        <v>Student</v>
      </c>
      <c r="B22" t="str">
        <f>AllData!AN20</f>
        <v>The engine system shall provide rapid shut down.</v>
      </c>
      <c r="C22" t="str">
        <f>AllData!AO20</f>
        <v>Where the system includes an over-speed protection through hydromechanical means, the system shall demonstrated by test.</v>
      </c>
      <c r="D22" t="str">
        <f>AllData!AS20</f>
        <v>The system shall provide the user with the ability to shut down the engine.</v>
      </c>
      <c r="E22" t="str">
        <f>AllData!AT20</f>
        <v>As long as the system provides over-speed protection, the function shall be demonstrated by test or other acceptable means that the over-speed function remains available between inspection and maintenance periods.</v>
      </c>
    </row>
    <row r="23" spans="1:5" x14ac:dyDescent="0.2">
      <c r="A23" t="str">
        <f>AllData!A21</f>
        <v>Student</v>
      </c>
      <c r="B23" t="str">
        <f>AllData!AN21</f>
        <v>The engine shall shut down rapidly.</v>
      </c>
      <c r="C23" t="str">
        <f>AllData!AO21</f>
        <v>Where over-speed protection is provided, the over-speed function shall remain available between inspection and maintenance periods.</v>
      </c>
      <c r="D23" t="str">
        <f>AllData!AS21</f>
        <v>The ECS shall be able to shut down the engine rapidly.</v>
      </c>
      <c r="E23" t="str">
        <f>AllData!AT21</f>
        <v>If over-speed protection is provided through hydromechanical means, the ECS shall be able to provide the overspeed function in between inspection and maintenance periods.</v>
      </c>
    </row>
    <row r="24" spans="1:5" x14ac:dyDescent="0.2">
      <c r="A24" t="str">
        <f>AllData!A22</f>
        <v>Student</v>
      </c>
      <c r="B24" t="str">
        <f>AllData!AN22</f>
        <v>-</v>
      </c>
      <c r="C24" t="str">
        <f>AllData!AO22</f>
        <v>-</v>
      </c>
      <c r="D24" t="str">
        <f>AllData!AS22</f>
        <v>The ECS shall be able to shut down the engine rapidly.</v>
      </c>
      <c r="E24" t="str">
        <f>AllData!AT22</f>
        <v>If over-speed protection is provided through hydromechanical means, the ECS shall be able to provide the overspeed function in between inspection and maintenance periods.</v>
      </c>
    </row>
    <row r="25" spans="1:5" x14ac:dyDescent="0.2">
      <c r="A25" t="str">
        <f>AllData!A23</f>
        <v>Student</v>
      </c>
      <c r="B25" t="str">
        <f>AllData!AN23</f>
        <v>The system shall provide means for shutting down the engine rapidly.</v>
      </c>
      <c r="C25" t="str">
        <f>AllData!AO23</f>
        <v>Where over-speed protection is provided through hydromechanical means the system shall demonstrate by test or other acceptable means that the over-speed function remains available between inspection and maintenance periods.</v>
      </c>
      <c r="D25" t="str">
        <f>AllData!AS23</f>
        <v>The system shall provide the means for shutting down the engine rapidly.</v>
      </c>
      <c r="E25" t="str">
        <f>AllData!AT23</f>
        <v>As long as the over-speed protection is provided through hydromechanical means the system must demonstrate by test or other acceptable means tat the over-speed function remains available between inspection and maintenance periods.</v>
      </c>
    </row>
    <row r="26" spans="1:5" x14ac:dyDescent="0.2">
      <c r="A26" t="str">
        <f>AllData!A24</f>
        <v>Student</v>
      </c>
      <c r="B26" t="str">
        <f>AllData!AN24</f>
        <v>The System shall rapidly provide the means for shutting down the engine</v>
      </c>
      <c r="C26" t="str">
        <f>AllData!AO24</f>
        <v>Where the control system includes an overspeed protection function provided through hydrological means, the ecs shall demonstrate by tests that over speed function remains available between inspection and maintenance periods.</v>
      </c>
      <c r="D26" t="str">
        <f>AllData!AS24</f>
        <v>ECS shall provide the Means with the ability to shut down the engine in 10m/s.</v>
      </c>
      <c r="E26" t="str">
        <f>AllData!AT24</f>
        <v>As long as the over-speed protection is provided by hydromechanical means the system shall demonstrate by tests that the over speed function remains available between inspection and maintain periods.</v>
      </c>
    </row>
    <row r="27" spans="1:5" x14ac:dyDescent="0.2">
      <c r="A27" t="str">
        <f>AllData!A25</f>
        <v>Student</v>
      </c>
      <c r="B27" t="str">
        <f>AllData!AN25</f>
        <v>shall provide Means for shutting down the Engine</v>
      </c>
      <c r="C27" t="str">
        <f>AllData!AO25</f>
        <v>Where hydromechanical means provide the over speed protection, the EARS shall demonstrate other acceptable means that remains the over-speed function.</v>
      </c>
      <c r="D27" t="str">
        <f>AllData!AS25</f>
        <v>The System should provide Means for shutting down the Engine in less than 5 seconds.</v>
      </c>
      <c r="E27" t="str">
        <f>AllData!AT25</f>
        <v>As Long as the over-speed protection is provided through hydromechanical means, the system shall demonstrate other acceptable means, so that the over speed fuction remains available between inspection and maintenance periods.</v>
      </c>
    </row>
    <row r="28" spans="1:5" x14ac:dyDescent="0.2">
      <c r="A28" t="str">
        <f>AllData!A27</f>
        <v>Student</v>
      </c>
      <c r="B28" t="str">
        <f>AllData!AN27</f>
        <v>The system shall provided the Means for shutting down the Engine rapidly.</v>
      </c>
      <c r="C28" t="str">
        <f>AllData!AO27</f>
        <v>Where over-speed protection is provided through hydromechanical means, the System shall demonstrated by test or other acceptable means that the over-speed function remains available between inspection and maintenance periods.</v>
      </c>
      <c r="D28" t="str">
        <f>AllData!AS27</f>
        <v>The System shall provide the meaning for shutting down the Engine rapidly</v>
      </c>
      <c r="E28" t="str">
        <f>AllData!AT27</f>
        <v>As long as over-speed protection is provided through hydromechanical, the system must be demonstrated by test or other acceptable means.</v>
      </c>
    </row>
    <row r="29" spans="1:5" x14ac:dyDescent="0.2">
      <c r="A29" t="str">
        <f>AllData!A28</f>
        <v>Student</v>
      </c>
      <c r="B29" t="str">
        <f>AllData!AN28</f>
        <v>The ECS shall be able to shut downs in under 5 seconds.</v>
      </c>
      <c r="C29" t="str">
        <f>AllData!AO28</f>
        <v>Where the Ecs is in non-flight-mode the ECS shall be able to switch to over-speed protection.</v>
      </c>
      <c r="D29" t="str">
        <f>AllData!AS28</f>
        <v>The System shall be able to chut down in less than 10 seconds of time.</v>
      </c>
      <c r="E29" t="str">
        <f>AllData!AT28</f>
        <v>As Long as the System is in the state of non-flight, the System shall be able to go in over-speed function.</v>
      </c>
    </row>
    <row r="30" spans="1:5" x14ac:dyDescent="0.2">
      <c r="A30" t="str">
        <f>AllData!A29</f>
        <v>Student</v>
      </c>
      <c r="B30" t="str">
        <f>AllData!AN29</f>
        <v>The ECS shall be able to shut downs in under 5 seconds.</v>
      </c>
      <c r="C30" t="str">
        <f>AllData!AO29</f>
        <v>Where the Ecs is in non-flight-mode the ECS shall be able to switch to over-speed protection.</v>
      </c>
      <c r="D30" t="str">
        <f>AllData!AS29</f>
        <v>The System shall be able to chut down in less than 10 seconds of time.</v>
      </c>
      <c r="E30" t="str">
        <f>AllData!AT29</f>
        <v>As Long as the System is in the state of non-flight, the System shall be able to go in over-speed function.</v>
      </c>
    </row>
    <row r="31" spans="1:5" x14ac:dyDescent="0.2">
      <c r="A31" t="str">
        <f>AllData!A30</f>
        <v>Student</v>
      </c>
      <c r="B31" t="str">
        <f>AllData!AN30</f>
        <v>The system shall shut down the engine.</v>
      </c>
      <c r="C31" t="str">
        <f>AllData!AO30</f>
        <v>Where control system provides the over speed function shall by a test demostrate the function of the system.</v>
      </c>
      <c r="D31" t="str">
        <f>AllData!AS30</f>
        <v>The system shall be able to shut down the engine.</v>
      </c>
      <c r="E31" t="str">
        <f>AllData!AT30</f>
        <v>As long as the owner-speed protection is in the sate of acceptance, there is no inspection and maintains neccessary.</v>
      </c>
    </row>
    <row r="32" spans="1:5" x14ac:dyDescent="0.2">
      <c r="A32" t="str">
        <f>AllData!A31</f>
        <v>Student</v>
      </c>
      <c r="B32" t="str">
        <f>AllData!AN31</f>
        <v>The system shall be able to shut down the engine in under 10 seconds</v>
      </c>
      <c r="C32" t="str">
        <f>AllData!AO31</f>
        <v>Where the control system includes an over-speed protection, the control system shall test the availability of the over-speed function while the system is in non-flight mode</v>
      </c>
      <c r="D32" t="str">
        <f>AllData!AS31</f>
        <v>As long as the engine is running, the system must provide the user with the ability to shut down the engine in less than 10 seconds.</v>
      </c>
      <c r="E32" t="str">
        <f>AllData!AT31</f>
        <v>As long as the system is not in flight mode, the system shall provide the user with the ability to over-speed</v>
      </c>
    </row>
    <row r="33" spans="1:5" x14ac:dyDescent="0.2">
      <c r="A33" t="str">
        <f>AllData!A32</f>
        <v>Student</v>
      </c>
      <c r="B33" t="str">
        <f>AllData!AN32</f>
        <v>The engine shall be able to be rapidly shut off</v>
      </c>
      <c r="C33" t="str">
        <f>AllData!AO32</f>
        <v>Where over-speed protection is provided through hydromechanical means, the over-speed function shall be available between inspection and maintenance periods.</v>
      </c>
      <c r="D33" t="str">
        <f>AllData!AS32</f>
        <v>SHALL BE ABLE TO shut down engine rapidly</v>
      </c>
      <c r="E33" t="str">
        <f>AllData!AT32</f>
        <v>...</v>
      </c>
    </row>
    <row r="34" spans="1:5" x14ac:dyDescent="0.2">
      <c r="A34" t="str">
        <f>AllData!A33</f>
        <v>Student</v>
      </c>
      <c r="B34" t="str">
        <f>AllData!AN33</f>
        <v>The system shall provide a method to shut down the engine in less then 2 seconds</v>
      </c>
      <c r="C34" t="str">
        <f>AllData!AO33</f>
        <v>Where the system includes an over-speed protection through hydromechanical means the system shall test the avabilabity of the overspeed protection function in the inspection and maintenance periods "see example above"</v>
      </c>
      <c r="D34" t="str">
        <f>AllData!AS33</f>
        <v>The system shall provide the user with the ability to shut down the the engine in less then 2 seconds</v>
      </c>
      <c r="E34" t="str">
        <f>AllData!AT33</f>
        <v>As long as the system is in the state inspection and maintenance the system shall provide the user with the ability of over-speed protection</v>
      </c>
    </row>
    <row r="35" spans="1:5" x14ac:dyDescent="0.2">
      <c r="A35" t="str">
        <f>AllData!A34</f>
        <v>Student</v>
      </c>
      <c r="B35" t="str">
        <f>AllData!AN34</f>
        <v>The system shall be able to rapidly shut down the engine.</v>
      </c>
      <c r="C35" t="str">
        <f>AllData!AO34</f>
        <v>Where the system provides over-speed protection through hydromechanical means, the system shall keep the over-speed function available</v>
      </c>
      <c r="D35" t="str">
        <f>AllData!AS34</f>
        <v>The system shall provide the user with the ability to shut down the engine rapidly</v>
      </c>
      <c r="E35" t="str">
        <f>AllData!AT34</f>
        <v>As long as the system is in the state over-speed protection, the system shall provide the user with the over-speed function</v>
      </c>
    </row>
    <row r="36" spans="1:5" x14ac:dyDescent="0.2">
      <c r="A36" t="str">
        <f>AllData!A35</f>
        <v>Student</v>
      </c>
      <c r="B36" t="str">
        <f>AllData!AN35</f>
        <v>The engine shutting down rapidly shall be provided for means.</v>
      </c>
      <c r="C36" t="str">
        <f>AllData!AO35</f>
        <v>-</v>
      </c>
      <c r="D36" t="str">
        <f>AllData!AS35</f>
        <v>The Engine shall be provided for shutting down rapidly.</v>
      </c>
      <c r="E36" t="str">
        <f>AllData!AT35</f>
        <v>When over-speed protection is provided through hydromechanical means, it shall be demonstrated by test or other acceptable means that the over-speed function remains available between inspection and maintenance periods.</v>
      </c>
    </row>
    <row r="37" spans="1:5" x14ac:dyDescent="0.2">
      <c r="A37" t="str">
        <f>AllData!A37</f>
        <v>Student</v>
      </c>
      <c r="B37" t="str">
        <f>AllData!AN37</f>
        <v>The ECS shall must be provide means for shutting down the engine rapidly.</v>
      </c>
      <c r="C37" t="str">
        <f>AllData!AO37</f>
        <v>-</v>
      </c>
      <c r="D37" t="str">
        <f>AllData!AS37</f>
        <v>The system shall provide means for shutting down the engine rapidly.</v>
      </c>
      <c r="E37" t="str">
        <f>AllData!AT37</f>
        <v>-</v>
      </c>
    </row>
    <row r="38" spans="1:5" x14ac:dyDescent="0.2">
      <c r="A38" t="str">
        <f>AllData!A38</f>
        <v>Student</v>
      </c>
      <c r="B38" t="str">
        <f>AllData!AN38</f>
        <v>The ECS shall provide means for shutting down the engine rapidly.</v>
      </c>
      <c r="C38" t="str">
        <f>AllData!AO38</f>
        <v>Where the system includes a over-speed function, the system must demonstrate by test or other acceptable means that the over-speed function remains available between inspection and maintenance periods.</v>
      </c>
      <c r="D38" t="str">
        <f>AllData!AS38</f>
        <v>The ECS must be provided for shutting down the engine rapidly.</v>
      </c>
      <c r="E38" t="str">
        <f>AllData!AT38</f>
        <v>As long as the over-speed protection is provided through hydromechanical means, it must be demonstrated by test or other acceptable means that the over-speed function remains available between inspection and maintenance periods.</v>
      </c>
    </row>
    <row r="39" spans="1:5" x14ac:dyDescent="0.2">
      <c r="A39" t="str">
        <f>AllData!A39</f>
        <v>Student</v>
      </c>
      <c r="B39" t="str">
        <f>AllData!AN39</f>
        <v>-</v>
      </c>
      <c r="C39" t="str">
        <f>AllData!AO39</f>
        <v>-</v>
      </c>
      <c r="D39" t="str">
        <f>AllData!AS39</f>
        <v>The system must provide a rapidly possibility to shut down the engine.</v>
      </c>
      <c r="E39" t="str">
        <f>AllData!AT39</f>
        <v>If over-speed protection is provided through hydromechanical means, the system must demonstrate inspection need.</v>
      </c>
    </row>
    <row r="40" spans="1:5" x14ac:dyDescent="0.2">
      <c r="A40" t="str">
        <f>AllData!A40</f>
        <v>Industry Professional</v>
      </c>
      <c r="B40" t="str">
        <f>AllData!AN40</f>
        <v>The system shall provide the means for shutting down the engine rapidly.</v>
      </c>
      <c r="C40" t="str">
        <f>AllData!AO40</f>
        <v>Where over-speed protection is provided through hydromechanical means, the system shall keep over-speed function available between inspection and maintenance periods.</v>
      </c>
      <c r="D40" t="str">
        <f>AllData!AS40</f>
        <v>The system shall provide the actor with the ability to shut down the engine rapidly.</v>
      </c>
      <c r="E40" t="str">
        <f>AllData!AT40</f>
        <v>As long as hydromechanical means provide the function over-speed protection, the system shall keep over-speed function available between inspection and maintenance periods.</v>
      </c>
    </row>
    <row r="41" spans="1:5" x14ac:dyDescent="0.2">
      <c r="A41" t="str">
        <f>AllData!A41</f>
        <v>Industry Professional</v>
      </c>
      <c r="B41" t="str">
        <f>AllData!AN41</f>
        <v>The system shall provide means for shutting down the engine rapidly.</v>
      </c>
      <c r="C41" t="str">
        <f>AllData!AO41</f>
        <v>Where over-speed protection is provided through hydromechanical means, the system shall demonstrate by test or other acceptable means that the over-speed function remains available between inspection and maintenance periods.</v>
      </c>
      <c r="D41" t="str">
        <f>AllData!AS41</f>
        <v>The system shall provide the user with the ability to rapidly shut down the engine.</v>
      </c>
      <c r="E41" t="str">
        <f>AllData!AT41</f>
        <v>As long as the system provides the function of over-speed protection through hydromechanical means the system shall be able to demonstrate by test or other acceptable means the availability of the over-speed function between inspection and maintenance periods.</v>
      </c>
    </row>
    <row r="42" spans="1:5" x14ac:dyDescent="0.2">
      <c r="A42" t="str">
        <f>AllData!A42</f>
        <v>Industry Professional</v>
      </c>
      <c r="B42" t="str">
        <f>AllData!AN42</f>
        <v>The system shall provide means for shutting down the Engine rapidly.</v>
      </c>
      <c r="C42" t="str">
        <f>AllData!AO42</f>
        <v>Where over-speed protection is provided through hydromechanical means, the over-speed function shall remain available between inspection and maintenance periods.</v>
      </c>
      <c r="D42" t="str">
        <f>AllData!AS42</f>
        <v>The system shall provide the actor with the ability to shut down the engine rapidly.</v>
      </c>
      <c r="E42" t="str">
        <f>AllData!AT42</f>
        <v>As long as hydromechanical means provide over-speed protection, the ECS shall be able to provide the overspeed function in between inspection and maintenance periods.</v>
      </c>
    </row>
    <row r="43" spans="1:5" x14ac:dyDescent="0.2">
      <c r="A43" t="str">
        <f>AllData!A43</f>
        <v>Industry Professional</v>
      </c>
      <c r="B43" t="str">
        <f>AllData!AN43</f>
        <v>The ECS shall provide a rapid engine shutdown capability.</v>
      </c>
      <c r="C43" t="str">
        <f>AllData!AO43</f>
        <v>Where an over-speed protection is provided through hydromechanical means the ECS shall kept providing an over-speed function between inspection and maintenance periods.
To improve the requirement, I would have written instead of "Where" "In case".</v>
      </c>
      <c r="D43" t="str">
        <f>AllData!AS43</f>
        <v>The ECS shall be able to provide a rapid engine shutdown.</v>
      </c>
      <c r="E43" t="str">
        <f>AllData!AT43</f>
        <v>This requirement is not understood, in particular the statement "between inspection and maintenance periods". It is unclear if between the moment of an inspection and the moment of a maintenance the system shall provide a mean, or if it was meant that during the inspection and/or maintenance period the the system shall provide a specific mean. I take the later one and would write:
As long as the system is in the state an inspection and/or maintenance period, the system shall the over-speed function.
I have no idea how the limitation "When over-speed protection is provided through hydromechanical means" shall be added. I would have complemented the above requirement with "..., in case over-speed protection is provided through hydromechanical means".
Anyhow, the requirement is too convoluted and should be split.</v>
      </c>
    </row>
    <row r="44" spans="1:5" x14ac:dyDescent="0.2">
      <c r="A44" t="str">
        <f>AllData!A44</f>
        <v>Researcher</v>
      </c>
      <c r="B44" t="str">
        <f>AllData!AN44</f>
        <v>x</v>
      </c>
      <c r="C44" t="str">
        <f>AllData!AO44</f>
        <v>x</v>
      </c>
      <c r="D44" t="str">
        <f>AllData!AS44</f>
        <v>x</v>
      </c>
      <c r="E44" t="str">
        <f>AllData!AT44</f>
        <v>x</v>
      </c>
    </row>
  </sheetData>
  <sortState xmlns:xlrd2="http://schemas.microsoft.com/office/spreadsheetml/2017/richdata2" ref="A2:E141">
    <sortCondition ref="A2:A141"/>
  </sortState>
  <pageMargins left="0.7" right="0.7" top="0.78740157500000008" bottom="0.78740157500000008"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16"/>
  <sheetViews>
    <sheetView topLeftCell="G1" workbookViewId="0">
      <selection activeCell="G48" sqref="G48"/>
    </sheetView>
  </sheetViews>
  <sheetFormatPr baseColWidth="10" defaultRowHeight="14.25" x14ac:dyDescent="0.2"/>
  <cols>
    <col min="7" max="7" width="10.125" bestFit="1" customWidth="1"/>
    <col min="8" max="8" width="13" bestFit="1" customWidth="1"/>
    <col min="9" max="9" width="14.375" bestFit="1" customWidth="1"/>
    <col min="10" max="10" width="10.125" bestFit="1" customWidth="1"/>
    <col min="11" max="11" width="13" bestFit="1" customWidth="1"/>
    <col min="12" max="12" width="14.375" bestFit="1" customWidth="1"/>
    <col min="13" max="13" width="10.125" bestFit="1" customWidth="1"/>
    <col min="14" max="14" width="13" bestFit="1" customWidth="1"/>
    <col min="15" max="15" width="14.375" bestFit="1" customWidth="1"/>
    <col min="19" max="19" width="11.875" customWidth="1"/>
  </cols>
  <sheetData>
    <row r="1" spans="1:25" ht="15" x14ac:dyDescent="0.25">
      <c r="A1" s="6" t="s">
        <v>250</v>
      </c>
      <c r="B1" s="6" t="s">
        <v>251</v>
      </c>
      <c r="C1" s="6" t="s">
        <v>241</v>
      </c>
      <c r="D1" s="6" t="s">
        <v>240</v>
      </c>
      <c r="F1" s="6"/>
      <c r="G1" s="6" t="s">
        <v>251</v>
      </c>
      <c r="H1" s="6" t="s">
        <v>241</v>
      </c>
      <c r="I1" s="6" t="s">
        <v>240</v>
      </c>
      <c r="K1" s="6" t="s">
        <v>250</v>
      </c>
      <c r="L1" s="12" t="s">
        <v>58</v>
      </c>
      <c r="M1" s="12"/>
      <c r="N1" s="12"/>
      <c r="O1" s="12" t="s">
        <v>264</v>
      </c>
      <c r="P1" s="12"/>
      <c r="Q1" s="12"/>
      <c r="T1" s="6" t="s">
        <v>274</v>
      </c>
      <c r="W1" s="7"/>
      <c r="X1" s="7"/>
      <c r="Y1" s="7"/>
    </row>
    <row r="2" spans="1:25" ht="15" x14ac:dyDescent="0.25">
      <c r="A2" t="str">
        <f>AllData!A2</f>
        <v>Student</v>
      </c>
      <c r="B2">
        <f>AllData!M2</f>
        <v>1</v>
      </c>
      <c r="C2">
        <f>AllData!L2</f>
        <v>3</v>
      </c>
      <c r="D2">
        <f>AllData!K2</f>
        <v>5</v>
      </c>
      <c r="F2" s="6" t="s">
        <v>272</v>
      </c>
      <c r="G2">
        <f>COUNTIF(B2:B216,1)</f>
        <v>33</v>
      </c>
      <c r="H2">
        <f t="shared" ref="H2:I2" si="0">COUNTIF(C2:C216,1)</f>
        <v>8</v>
      </c>
      <c r="I2">
        <f t="shared" si="0"/>
        <v>12</v>
      </c>
      <c r="K2" s="6" t="s">
        <v>271</v>
      </c>
      <c r="L2" s="6" t="s">
        <v>251</v>
      </c>
      <c r="M2" s="6" t="s">
        <v>241</v>
      </c>
      <c r="N2" s="6" t="s">
        <v>240</v>
      </c>
      <c r="O2" s="6" t="s">
        <v>251</v>
      </c>
      <c r="P2" s="6" t="s">
        <v>241</v>
      </c>
      <c r="Q2" s="6" t="s">
        <v>240</v>
      </c>
      <c r="S2" s="6" t="s">
        <v>275</v>
      </c>
      <c r="T2">
        <f>COUNT(B2:B216)</f>
        <v>215</v>
      </c>
    </row>
    <row r="3" spans="1:25" ht="15" x14ac:dyDescent="0.25">
      <c r="A3" t="str">
        <f>AllData!A5</f>
        <v>Student</v>
      </c>
      <c r="B3">
        <f>AllData!M5</f>
        <v>3</v>
      </c>
      <c r="C3">
        <f>AllData!L5</f>
        <v>3</v>
      </c>
      <c r="D3">
        <f>AllData!K5</f>
        <v>2</v>
      </c>
      <c r="F3" s="6">
        <v>2</v>
      </c>
      <c r="G3">
        <f>COUNTIF(B2:B216,2)</f>
        <v>37</v>
      </c>
      <c r="H3">
        <f t="shared" ref="H3:I3" si="1">COUNTIF(C2:C216,2)</f>
        <v>37</v>
      </c>
      <c r="I3">
        <f t="shared" si="1"/>
        <v>30</v>
      </c>
      <c r="K3" s="6" t="s">
        <v>272</v>
      </c>
      <c r="L3">
        <f>COUNTIFS(B2:B216,1,$A2:$A216,$L1)</f>
        <v>30</v>
      </c>
      <c r="M3">
        <f>COUNTIFS(C2:C216,1,$A2:$A216,$L1)</f>
        <v>8</v>
      </c>
      <c r="N3">
        <f>COUNTIFS(D2:D216,1,$A2:$A216,$L1)</f>
        <v>9</v>
      </c>
      <c r="O3">
        <f>COUNTIFS(B2:B216,1,$A2:$A216,$O1)</f>
        <v>3</v>
      </c>
      <c r="P3">
        <f>COUNTIFS(C2:C216,1,$A2:$A216,$O1)</f>
        <v>0</v>
      </c>
      <c r="Q3">
        <f>COUNTIFS(D2:D216,1,$A2:$A216,$O1)</f>
        <v>2</v>
      </c>
      <c r="S3" s="6" t="str">
        <f>L1</f>
        <v>Student</v>
      </c>
      <c r="T3">
        <f>COUNTIF(A2:A216,S3)</f>
        <v>190</v>
      </c>
      <c r="W3" s="7"/>
      <c r="X3" s="7"/>
      <c r="Y3" s="7"/>
    </row>
    <row r="4" spans="1:25" ht="15" x14ac:dyDescent="0.25">
      <c r="A4" t="str">
        <f>AllData!A6</f>
        <v>Student</v>
      </c>
      <c r="B4">
        <f>AllData!M6</f>
        <v>3</v>
      </c>
      <c r="C4">
        <f>AllData!L6</f>
        <v>4</v>
      </c>
      <c r="D4">
        <f>AllData!K6</f>
        <v>4</v>
      </c>
      <c r="F4" s="6">
        <v>3</v>
      </c>
      <c r="G4">
        <f>COUNTIF(B2:B216,3)</f>
        <v>58</v>
      </c>
      <c r="H4">
        <f t="shared" ref="H4:I4" si="2">COUNTIF(C2:C216,3)</f>
        <v>71</v>
      </c>
      <c r="I4">
        <f t="shared" si="2"/>
        <v>57</v>
      </c>
      <c r="K4" s="6">
        <v>2</v>
      </c>
      <c r="L4">
        <f>COUNTIFS(B2:B216,2,$A2:$A216,$L1)</f>
        <v>30</v>
      </c>
      <c r="M4">
        <f>COUNTIFS(C2:C216,2,$A2:$A216,$L1)</f>
        <v>34</v>
      </c>
      <c r="N4">
        <f>COUNTIFS(D2:D216,2,$A2:$A216,$L1)</f>
        <v>28</v>
      </c>
      <c r="O4">
        <f>COUNTIFS(B2:B216,2,$A2:$A216,$O1)</f>
        <v>5</v>
      </c>
      <c r="P4">
        <f>COUNTIFS(C2:C216,2,$A2:$A216,$O1)</f>
        <v>0</v>
      </c>
      <c r="Q4">
        <f>COUNTIFS(D2:D216,2,$A2:$A216,$O1)</f>
        <v>1</v>
      </c>
      <c r="S4" s="6" t="str">
        <f>O1</f>
        <v>Professional</v>
      </c>
      <c r="T4">
        <f>COUNTIF(A2:A216,S4)</f>
        <v>20</v>
      </c>
    </row>
    <row r="5" spans="1:25" ht="15" x14ac:dyDescent="0.25">
      <c r="A5" t="str">
        <f>AllData!A7</f>
        <v>Student</v>
      </c>
      <c r="B5">
        <f>AllData!M7</f>
        <v>3</v>
      </c>
      <c r="C5">
        <f>AllData!L7</f>
        <v>3</v>
      </c>
      <c r="D5">
        <f>AllData!K7</f>
        <v>5</v>
      </c>
      <c r="F5" s="6">
        <v>4</v>
      </c>
      <c r="G5">
        <f>COUNTIF(B2:B216,4)</f>
        <v>35</v>
      </c>
      <c r="H5">
        <f t="shared" ref="H5:I5" si="3">COUNTIF(C2:C216,4)</f>
        <v>52</v>
      </c>
      <c r="I5">
        <f t="shared" si="3"/>
        <v>46</v>
      </c>
      <c r="K5" s="6">
        <v>3</v>
      </c>
      <c r="L5">
        <f>COUNTIFS(B2:B216,3,$A2:$A216,$L1)</f>
        <v>51</v>
      </c>
      <c r="M5">
        <f>COUNTIFS(C2:C216,3,$A2:$A216,$L1)</f>
        <v>64</v>
      </c>
      <c r="N5">
        <f>COUNTIFS(D2:D216,3,$A2:$A216,$L1)</f>
        <v>54</v>
      </c>
      <c r="O5">
        <f>COUNTIFS(B2:B216,3,$A2:$A216,$O1)</f>
        <v>6</v>
      </c>
      <c r="P5">
        <f>COUNTIFS(C2:C216,3,$A2:$A216,$O1)</f>
        <v>7</v>
      </c>
      <c r="Q5">
        <f>COUNTIFS(D2:D216,3,$A2:$A216,$O1)</f>
        <v>2</v>
      </c>
    </row>
    <row r="6" spans="1:25" ht="15" x14ac:dyDescent="0.25">
      <c r="A6" t="str">
        <f>AllData!A8</f>
        <v>Student</v>
      </c>
      <c r="B6">
        <f>AllData!M8</f>
        <v>2</v>
      </c>
      <c r="C6">
        <f>AllData!L8</f>
        <v>4</v>
      </c>
      <c r="D6">
        <f>AllData!K8</f>
        <v>3</v>
      </c>
      <c r="F6" s="6" t="s">
        <v>273</v>
      </c>
      <c r="G6">
        <f>COUNTIF(B2:B216,5)</f>
        <v>52</v>
      </c>
      <c r="H6">
        <f t="shared" ref="H6:I6" si="4">COUNTIF(C2:C216,5)</f>
        <v>47</v>
      </c>
      <c r="I6">
        <f t="shared" si="4"/>
        <v>70</v>
      </c>
      <c r="K6" s="6">
        <v>4</v>
      </c>
      <c r="L6">
        <f>COUNTIFS(B2:B216,4,$A2:$A216,$L1)</f>
        <v>31</v>
      </c>
      <c r="M6">
        <f>COUNTIFS(C2:C216,4,$A2:$A216,$L1)</f>
        <v>44</v>
      </c>
      <c r="N6">
        <f>COUNTIFS(D2:D216,4,$A2:$A216,$L1)</f>
        <v>42</v>
      </c>
      <c r="O6">
        <f>COUNTIFS(B2:B216,4,$A2:$A216,$O1)</f>
        <v>2</v>
      </c>
      <c r="P6">
        <f>COUNTIFS(C2:C216,4,$A2:$A216,$O1)</f>
        <v>6</v>
      </c>
      <c r="Q6">
        <f>COUNTIFS(D2:D216,4,$A2:$A216,$O1)</f>
        <v>2</v>
      </c>
    </row>
    <row r="7" spans="1:25" ht="15" x14ac:dyDescent="0.25">
      <c r="A7" t="str">
        <f>AllData!A9</f>
        <v>Student</v>
      </c>
      <c r="B7">
        <f>AllData!M9</f>
        <v>1</v>
      </c>
      <c r="C7">
        <f>AllData!L9</f>
        <v>2</v>
      </c>
      <c r="D7">
        <f>AllData!K9</f>
        <v>3</v>
      </c>
      <c r="K7" s="6" t="s">
        <v>273</v>
      </c>
      <c r="L7">
        <f>COUNTIFS(B2:B216,5,$A2:$A216,$L1)</f>
        <v>48</v>
      </c>
      <c r="M7">
        <f>COUNTIFS(C2:C216,5,$A2:$A216,$L1)</f>
        <v>40</v>
      </c>
      <c r="N7">
        <f>COUNTIFS(D2:D216,5,$A2:$A216,$L1)</f>
        <v>57</v>
      </c>
      <c r="O7">
        <f>COUNTIFS(B2:B216,5,$A2:$A216,$O1)</f>
        <v>4</v>
      </c>
      <c r="P7">
        <f>COUNTIFS(C2:C216,5,$A2:$A216,$O1)</f>
        <v>7</v>
      </c>
      <c r="Q7">
        <f>COUNTIFS(D2:D216,5,$A2:$A216,$O1)</f>
        <v>13</v>
      </c>
      <c r="W7" s="7"/>
    </row>
    <row r="8" spans="1:25" ht="15" x14ac:dyDescent="0.25">
      <c r="A8" t="str">
        <f>AllData!A10</f>
        <v>Student</v>
      </c>
      <c r="B8">
        <f>AllData!M10</f>
        <v>5</v>
      </c>
      <c r="C8">
        <f>AllData!L10</f>
        <v>3</v>
      </c>
      <c r="D8">
        <f>AllData!K10</f>
        <v>2</v>
      </c>
      <c r="W8" s="7"/>
      <c r="X8" s="7"/>
      <c r="Y8" s="7"/>
    </row>
    <row r="9" spans="1:25" x14ac:dyDescent="0.2">
      <c r="A9" t="str">
        <f>AllData!A11</f>
        <v>Student</v>
      </c>
      <c r="B9">
        <f>AllData!M11</f>
        <v>3</v>
      </c>
      <c r="C9">
        <f>AllData!L11</f>
        <v>3</v>
      </c>
      <c r="D9">
        <f>AllData!K11</f>
        <v>3</v>
      </c>
    </row>
    <row r="10" spans="1:25" ht="15" x14ac:dyDescent="0.25">
      <c r="A10" t="str">
        <f>AllData!A12</f>
        <v>Student</v>
      </c>
      <c r="B10">
        <f>AllData!M12</f>
        <v>2</v>
      </c>
      <c r="C10">
        <f>AllData!L12</f>
        <v>5</v>
      </c>
      <c r="D10">
        <f>AllData!K12</f>
        <v>3</v>
      </c>
      <c r="W10" s="7"/>
      <c r="X10" s="7"/>
      <c r="Y10" s="7"/>
    </row>
    <row r="11" spans="1:25" x14ac:dyDescent="0.2">
      <c r="A11" t="str">
        <f>AllData!A13</f>
        <v>Student</v>
      </c>
      <c r="B11">
        <f>AllData!M13</f>
        <v>1</v>
      </c>
      <c r="C11">
        <f>AllData!L13</f>
        <v>3</v>
      </c>
      <c r="D11">
        <f>AllData!K13</f>
        <v>5</v>
      </c>
    </row>
    <row r="12" spans="1:25" x14ac:dyDescent="0.2">
      <c r="A12" t="str">
        <f>AllData!A14</f>
        <v>Student</v>
      </c>
      <c r="B12">
        <f>AllData!M14</f>
        <v>1</v>
      </c>
      <c r="C12">
        <f>AllData!L14</f>
        <v>3</v>
      </c>
      <c r="D12">
        <f>AllData!K14</f>
        <v>5</v>
      </c>
    </row>
    <row r="13" spans="1:25" x14ac:dyDescent="0.2">
      <c r="A13" t="str">
        <f>AllData!A15</f>
        <v>Student</v>
      </c>
      <c r="B13">
        <f>AllData!M15</f>
        <v>5</v>
      </c>
      <c r="C13">
        <f>AllData!L15</f>
        <v>4</v>
      </c>
      <c r="D13">
        <f>AllData!K15</f>
        <v>4</v>
      </c>
    </row>
    <row r="14" spans="1:25" ht="15" x14ac:dyDescent="0.25">
      <c r="A14" t="str">
        <f>AllData!A16</f>
        <v>Student</v>
      </c>
      <c r="B14">
        <f>AllData!M16</f>
        <v>3</v>
      </c>
      <c r="C14">
        <f>AllData!L16</f>
        <v>2</v>
      </c>
      <c r="D14">
        <f>AllData!K16</f>
        <v>5</v>
      </c>
      <c r="W14" s="7"/>
    </row>
    <row r="15" spans="1:25" ht="15" x14ac:dyDescent="0.25">
      <c r="A15" t="str">
        <f>AllData!A18</f>
        <v>Student</v>
      </c>
      <c r="B15">
        <f>AllData!M18</f>
        <v>5</v>
      </c>
      <c r="C15">
        <f>AllData!L18</f>
        <v>4</v>
      </c>
      <c r="D15">
        <f>AllData!K18</f>
        <v>3</v>
      </c>
      <c r="W15" s="7"/>
      <c r="X15" s="7"/>
      <c r="Y15" s="7"/>
    </row>
    <row r="16" spans="1:25" x14ac:dyDescent="0.2">
      <c r="A16" t="str">
        <f>AllData!A19</f>
        <v>Student</v>
      </c>
      <c r="B16">
        <f>AllData!M19</f>
        <v>5</v>
      </c>
      <c r="C16">
        <f>AllData!L19</f>
        <v>3</v>
      </c>
      <c r="D16">
        <f>AllData!K19</f>
        <v>3</v>
      </c>
    </row>
    <row r="17" spans="1:25" ht="15" x14ac:dyDescent="0.25">
      <c r="A17" t="str">
        <f>AllData!A20</f>
        <v>Student</v>
      </c>
      <c r="B17">
        <f>AllData!M20</f>
        <v>5</v>
      </c>
      <c r="C17">
        <f>AllData!L20</f>
        <v>5</v>
      </c>
      <c r="D17">
        <f>AllData!K20</f>
        <v>4</v>
      </c>
      <c r="W17" s="7"/>
      <c r="X17" s="7"/>
      <c r="Y17" s="7"/>
    </row>
    <row r="18" spans="1:25" x14ac:dyDescent="0.2">
      <c r="A18" t="str">
        <f>AllData!A21</f>
        <v>Student</v>
      </c>
      <c r="B18">
        <f>AllData!M21</f>
        <v>2</v>
      </c>
      <c r="C18">
        <f>AllData!L21</f>
        <v>5</v>
      </c>
      <c r="D18">
        <f>AllData!K21</f>
        <v>3</v>
      </c>
    </row>
    <row r="19" spans="1:25" ht="15" x14ac:dyDescent="0.25">
      <c r="A19" t="str">
        <f>AllData!A22</f>
        <v>Student</v>
      </c>
      <c r="B19">
        <f>AllData!M22</f>
        <v>1</v>
      </c>
      <c r="C19">
        <f>AllData!L22</f>
        <v>5</v>
      </c>
      <c r="D19">
        <f>AllData!K22</f>
        <v>4</v>
      </c>
      <c r="W19" s="7"/>
    </row>
    <row r="20" spans="1:25" x14ac:dyDescent="0.2">
      <c r="A20" t="str">
        <f>AllData!A23</f>
        <v>Student</v>
      </c>
      <c r="B20">
        <f>AllData!M23</f>
        <v>5</v>
      </c>
      <c r="C20">
        <f>AllData!L23</f>
        <v>2</v>
      </c>
      <c r="D20">
        <f>AllData!K23</f>
        <v>4</v>
      </c>
    </row>
    <row r="21" spans="1:25" x14ac:dyDescent="0.2">
      <c r="A21" t="str">
        <f>AllData!A24</f>
        <v>Student</v>
      </c>
      <c r="B21">
        <f>AllData!M24</f>
        <v>5</v>
      </c>
      <c r="C21">
        <f>AllData!L24</f>
        <v>3</v>
      </c>
      <c r="D21">
        <f>AllData!K24</f>
        <v>2</v>
      </c>
    </row>
    <row r="22" spans="1:25" x14ac:dyDescent="0.2">
      <c r="A22" t="str">
        <f>AllData!A25</f>
        <v>Student</v>
      </c>
      <c r="B22">
        <f>AllData!M25</f>
        <v>2</v>
      </c>
      <c r="C22">
        <f>AllData!L25</f>
        <v>4</v>
      </c>
      <c r="D22">
        <f>AllData!K25</f>
        <v>3</v>
      </c>
    </row>
    <row r="23" spans="1:25" x14ac:dyDescent="0.2">
      <c r="A23" t="str">
        <f>AllData!A27</f>
        <v>Student</v>
      </c>
      <c r="B23">
        <f>AllData!M27</f>
        <v>4</v>
      </c>
      <c r="C23">
        <f>AllData!L27</f>
        <v>2</v>
      </c>
      <c r="D23">
        <f>AllData!K27</f>
        <v>3</v>
      </c>
    </row>
    <row r="24" spans="1:25" x14ac:dyDescent="0.2">
      <c r="A24" t="str">
        <f>AllData!A28</f>
        <v>Student</v>
      </c>
      <c r="B24">
        <f>AllData!M28</f>
        <v>3</v>
      </c>
      <c r="C24">
        <f>AllData!L28</f>
        <v>2</v>
      </c>
      <c r="D24">
        <f>AllData!K28</f>
        <v>4</v>
      </c>
    </row>
    <row r="25" spans="1:25" x14ac:dyDescent="0.2">
      <c r="A25" t="str">
        <f>AllData!A29</f>
        <v>Student</v>
      </c>
      <c r="B25">
        <f>AllData!M29</f>
        <v>3</v>
      </c>
      <c r="C25">
        <f>AllData!L29</f>
        <v>2</v>
      </c>
      <c r="D25">
        <f>AllData!K29</f>
        <v>4</v>
      </c>
    </row>
    <row r="26" spans="1:25" x14ac:dyDescent="0.2">
      <c r="A26" t="str">
        <f>AllData!A30</f>
        <v>Student</v>
      </c>
      <c r="B26">
        <f>AllData!M30</f>
        <v>3</v>
      </c>
      <c r="C26">
        <f>AllData!L30</f>
        <v>4</v>
      </c>
      <c r="D26">
        <f>AllData!K30</f>
        <v>4</v>
      </c>
    </row>
    <row r="27" spans="1:25" x14ac:dyDescent="0.2">
      <c r="A27" t="str">
        <f>AllData!A31</f>
        <v>Student</v>
      </c>
      <c r="B27">
        <f>AllData!M31</f>
        <v>2</v>
      </c>
      <c r="C27">
        <f>AllData!L31</f>
        <v>1</v>
      </c>
      <c r="D27">
        <f>AllData!K31</f>
        <v>5</v>
      </c>
    </row>
    <row r="28" spans="1:25" x14ac:dyDescent="0.2">
      <c r="A28" t="str">
        <f>AllData!A32</f>
        <v>Student</v>
      </c>
      <c r="B28">
        <f>AllData!M32</f>
        <v>1</v>
      </c>
      <c r="C28">
        <f>AllData!L32</f>
        <v>4</v>
      </c>
      <c r="D28">
        <f>AllData!K32</f>
        <v>2</v>
      </c>
    </row>
    <row r="29" spans="1:25" x14ac:dyDescent="0.2">
      <c r="A29" t="str">
        <f>AllData!A33</f>
        <v>Student</v>
      </c>
      <c r="B29">
        <f>AllData!M33</f>
        <v>5</v>
      </c>
      <c r="C29">
        <f>AllData!L33</f>
        <v>3</v>
      </c>
      <c r="D29">
        <f>AllData!K33</f>
        <v>4</v>
      </c>
    </row>
    <row r="30" spans="1:25" x14ac:dyDescent="0.2">
      <c r="A30" t="str">
        <f>AllData!A34</f>
        <v>Student</v>
      </c>
      <c r="B30">
        <f>AllData!M34</f>
        <v>5</v>
      </c>
      <c r="C30">
        <f>AllData!L34</f>
        <v>3</v>
      </c>
      <c r="D30">
        <f>AllData!K34</f>
        <v>2</v>
      </c>
    </row>
    <row r="31" spans="1:25" ht="15" x14ac:dyDescent="0.25">
      <c r="A31" t="str">
        <f>AllData!A35</f>
        <v>Student</v>
      </c>
      <c r="B31">
        <f>AllData!M35</f>
        <v>3</v>
      </c>
      <c r="C31">
        <f>AllData!L35</f>
        <v>5</v>
      </c>
      <c r="D31">
        <f>AllData!K35</f>
        <v>4</v>
      </c>
      <c r="J31" s="12" t="s">
        <v>58</v>
      </c>
      <c r="K31" s="12"/>
      <c r="L31" s="12"/>
      <c r="M31" s="12" t="s">
        <v>264</v>
      </c>
      <c r="N31" s="12"/>
      <c r="O31" s="12"/>
      <c r="P31" s="12" t="s">
        <v>279</v>
      </c>
      <c r="Q31" s="12"/>
      <c r="R31" s="12"/>
    </row>
    <row r="32" spans="1:25" ht="15" x14ac:dyDescent="0.25">
      <c r="A32" t="str">
        <f>AllData!A37</f>
        <v>Student</v>
      </c>
      <c r="B32">
        <f>AllData!M37</f>
        <v>5</v>
      </c>
      <c r="C32">
        <f>AllData!L37</f>
        <v>3</v>
      </c>
      <c r="D32">
        <f>AllData!K37</f>
        <v>5</v>
      </c>
      <c r="G32" s="6" t="s">
        <v>276</v>
      </c>
      <c r="H32" s="6" t="s">
        <v>277</v>
      </c>
      <c r="I32" s="6" t="s">
        <v>278</v>
      </c>
      <c r="J32" s="6" t="s">
        <v>276</v>
      </c>
      <c r="K32" s="6" t="s">
        <v>277</v>
      </c>
      <c r="L32" s="6" t="s">
        <v>278</v>
      </c>
      <c r="M32" s="6" t="s">
        <v>276</v>
      </c>
      <c r="N32" s="6" t="s">
        <v>277</v>
      </c>
      <c r="O32" s="6" t="s">
        <v>278</v>
      </c>
      <c r="P32" s="6" t="s">
        <v>251</v>
      </c>
      <c r="Q32" s="6" t="s">
        <v>241</v>
      </c>
      <c r="R32" s="6" t="s">
        <v>240</v>
      </c>
    </row>
    <row r="33" spans="1:18" ht="15" x14ac:dyDescent="0.25">
      <c r="A33" t="str">
        <f>AllData!A38</f>
        <v>Student</v>
      </c>
      <c r="B33">
        <f>AllData!M38</f>
        <v>5</v>
      </c>
      <c r="C33">
        <f>AllData!L38</f>
        <v>4</v>
      </c>
      <c r="D33">
        <f>AllData!K38</f>
        <v>4</v>
      </c>
      <c r="F33" s="13" t="s">
        <v>265</v>
      </c>
      <c r="G33">
        <f>($T$2*$T$2)-($T$2*$T$2*G36)</f>
        <v>20709.5</v>
      </c>
      <c r="H33">
        <f>($T$2*$T$2)-($T$2*$T$2*H36)</f>
        <v>20856.5</v>
      </c>
      <c r="I33">
        <f>($T$2*$T$2)-($T$2*$T$2*I36)</f>
        <v>20856.5</v>
      </c>
      <c r="J33">
        <f>($T$3*$T$3)-($T$3*$T$3*J36)</f>
        <v>16772</v>
      </c>
      <c r="K33">
        <f t="shared" ref="K33:L33" si="5">($T$3*$T$3)-($T$3*$T$3*K36)</f>
        <v>15312.999999999996</v>
      </c>
      <c r="L33">
        <f t="shared" si="5"/>
        <v>16302</v>
      </c>
      <c r="M33">
        <f>($T$4*$T$4)-($T$4*$T$4*M36)</f>
        <v>107</v>
      </c>
      <c r="N33">
        <f>($T$4*$T$4)-($T$4*$T$4*N36)</f>
        <v>105.5</v>
      </c>
      <c r="O33">
        <f>($T$4*$T$4)-($T$4*$T$4*O36)</f>
        <v>158.5</v>
      </c>
      <c r="P33">
        <f>($T$3*$T$4)-($T$3*$T$4*P36)</f>
        <v>1700</v>
      </c>
      <c r="Q33">
        <f>($T$3*$T$4)-($T$3*$T$4*Q36)</f>
        <v>1324</v>
      </c>
      <c r="R33">
        <f>($T$3*$T$4)-($T$3*$T$4*R36)</f>
        <v>1316.5</v>
      </c>
    </row>
    <row r="34" spans="1:18" ht="17.25" x14ac:dyDescent="0.25">
      <c r="A34" t="str">
        <f>AllData!A39</f>
        <v>Student</v>
      </c>
      <c r="B34">
        <f>AllData!M39</f>
        <v>2</v>
      </c>
      <c r="C34">
        <f>AllData!L39</f>
        <v>4</v>
      </c>
      <c r="D34">
        <f>AllData!K39</f>
        <v>5</v>
      </c>
      <c r="F34" s="13" t="s">
        <v>266</v>
      </c>
      <c r="G34" cm="1">
        <f t="array" ref="G34">SUM((COUNTIF(B2:B216,_xlfn._xlws.FILTER(_xlfn.UNIQUE(B2:B216),_xlfn.UNIQUE(B2:B216)&lt;&gt;""))+COUNTIF(C2:C216,_xlfn._xlws.FILTER(_xlfn.UNIQUE(B2:B216),_xlfn.UNIQUE(B2:B216)&lt;&gt;"")))^3)-SUM(COUNTIF(B2:B216,_xlfn._xlws.FILTER(_xlfn.UNIQUE(B2:B216),_xlfn.UNIQUE(B2:B216)&lt;&gt;""))+COUNTIF(C2:C216,_xlfn._xlws.FILTER(_xlfn.UNIQUE(B2:B216),_xlfn.UNIQUE(B2:B216)&lt;&gt;"")))+SUM(COUNTIF(B2:B216,_xlfn._xlws.FILTER(_xlfn.UNIQUE(C2:C216),NOT(COUNTIF(B2:B216,_xlfn.UNIQUE(C2:C216))&gt;0)))+COUNTIF(C2:C216,_xlfn._xlws.FILTER(_xlfn.UNIQUE(C2:C216),NOT(COUNTIF(B2:B216,_xlfn.UNIQUE(C2:C216))&gt;0)))^3)-SUM(COUNTIF(B2:B216,_xlfn._xlws.FILTER(_xlfn.UNIQUE(C2:C216),NOT(COUNTIF(B2:B216,_xlfn.UNIQUE(C2:C216))&gt;0)))+COUNTIF(C2:C216,_xlfn._xlws.FILTER(_xlfn.UNIQUE(C2:C216),NOT(COUNTIF(B2:B216,_xlfn.UNIQUE(C2:C216))&gt;0))))</f>
        <v>4249206</v>
      </c>
      <c r="H34" cm="1">
        <f t="array" ref="H34">SUM((COUNTIF(B2:B216,_xlfn._xlws.FILTER(_xlfn.UNIQUE(B2:B216),_xlfn.UNIQUE(B2:B216)&lt;&gt;""))+COUNTIF(D2:D216,_xlfn._xlws.FILTER(_xlfn.UNIQUE(B2:B216),_xlfn.UNIQUE(B2:B216)&lt;&gt;"")))^3)-SUM(COUNTIF(B2:B216,_xlfn._xlws.FILTER(_xlfn.UNIQUE(B2:B216),_xlfn.UNIQUE(B2:B216)&lt;&gt;""))+COUNTIF(D2:D216,_xlfn._xlws.FILTER(_xlfn.UNIQUE(B2:B216),_xlfn.UNIQUE(B2:B216)&lt;&gt;"")))+SUM(COUNTIF(B2:B216,_xlfn._xlws.FILTER(_xlfn.UNIQUE(D2:D216),NOT(COUNTIF(B2:B216,_xlfn.UNIQUE(D2:D216))&gt;0)))+COUNTIF(D2:D216,_xlfn._xlws.FILTER(_xlfn.UNIQUE(D2:D216),NOT(COUNTIF(B2:B216,_xlfn.UNIQUE(D2:D216))&gt;0)))^3)-SUM(COUNTIF(B2:B216,_xlfn._xlws.FILTER(_xlfn.UNIQUE(D2:D216),NOT(COUNTIF(B2:B216,_xlfn.UNIQUE(D2:D216))&gt;0)))+COUNTIF(D2:D216,_xlfn._xlws.FILTER(_xlfn.UNIQUE(D2:D216),NOT(COUNTIF(B2:B216,_xlfn.UNIQUE(D2:D216))&gt;0))))</f>
        <v>4259622</v>
      </c>
      <c r="I34" cm="1">
        <f t="array" ref="I34">SUM((COUNTIF(C2:C216,_xlfn._xlws.FILTER(_xlfn.UNIQUE(C2:C216),_xlfn.UNIQUE(C2:C216)&lt;&gt;""))+COUNTIF(D2:D216,_xlfn._xlws.FILTER(_xlfn.UNIQUE(C2:C216),_xlfn.UNIQUE(C2:C216)&lt;&gt;"")))^3)-SUM(COUNTIF(C2:C216,_xlfn._xlws.FILTER(_xlfn.UNIQUE(C2:C216),_xlfn.UNIQUE(C2:C216)&lt;&gt;""))+COUNTIF(D2:D216,_xlfn._xlws.FILTER(_xlfn.UNIQUE(C2:C216),_xlfn.UNIQUE(C2:C216)&lt;&gt;"")))+SUM(COUNTIF(C2:C216,_xlfn._xlws.FILTER(_xlfn.UNIQUE(D2:D216),NOT(COUNTIF(C2:C216,_xlfn.UNIQUE(D2:D216))&gt;0)))+COUNTIF(D2:D216,_xlfn._xlws.FILTER(_xlfn.UNIQUE(D2:D216),NOT(COUNTIF(C2:C216,_xlfn.UNIQUE(D2:D216))&gt;0)))^3)-SUM(COUNTIF(C2:C216,_xlfn._xlws.FILTER(_xlfn.UNIQUE(D2:D216),NOT(COUNTIF(C2:C216,_xlfn.UNIQUE(D2:D216))&gt;0)))+COUNTIF(D2:D216,_xlfn._xlws.FILTER(_xlfn.UNIQUE(D2:D216),NOT(COUNTIF(C2:C216,_xlfn.UNIQUE(D2:D216))&gt;0))))</f>
        <v>4948290</v>
      </c>
      <c r="J34" cm="1">
        <f t="array" ref="J34">SUM((COUNTIF(B2:B191,_xlfn._xlws.FILTER(_xlfn.UNIQUE(B2:B191),_xlfn.UNIQUE(B2:B191)&lt;&gt;""))+COUNTIF(C2:C191,_xlfn._xlws.FILTER(_xlfn.UNIQUE(B2:B191),_xlfn.UNIQUE(B2:B191)&lt;&gt;"")))^3)-SUM(COUNTIF(B2:B191,_xlfn._xlws.FILTER(_xlfn.UNIQUE(B2:B191),_xlfn.UNIQUE(B2:B191)&lt;&gt;""))+COUNTIF(C2:C191,_xlfn._xlws.FILTER(_xlfn.UNIQUE(B2:B191),_xlfn.UNIQUE(B2:B191)&lt;&gt;"")))+SUM(COUNTIF(B2:B191,_xlfn._xlws.FILTER(_xlfn.UNIQUE(C2:C191),NOT(COUNTIF(B2:B191,_xlfn.UNIQUE(C2:C191))&gt;0)))+COUNTIF(C2:C191,_xlfn._xlws.FILTER(_xlfn.UNIQUE(C2:C191),NOT(COUNTIF(B2:B191,_xlfn.UNIQUE(C2:C191))&gt;0)))^3)-SUM(COUNTIF(B2:B191,_xlfn._xlws.FILTER(_xlfn.UNIQUE(C2:C191),NOT(COUNTIF(B2:B191,_xlfn.UNIQUE(C2:C191))&gt;0)))+COUNTIF(C2:C191,_xlfn._xlws.FILTER(_xlfn.UNIQUE(C2:C191),NOT(COUNTIF(B2:B191,_xlfn.UNIQUE(C2:C191))&gt;0))))</f>
        <v>2940858</v>
      </c>
      <c r="K34" cm="1">
        <f t="array" ref="K34">SUM((COUNTIF(B2:B191,_xlfn._xlws.FILTER(_xlfn.UNIQUE(B2:B191),_xlfn.UNIQUE(B2:B191)&lt;&gt;""))+COUNTIF(D2:D191,_xlfn._xlws.FILTER(_xlfn.UNIQUE(B2:B191),_xlfn.UNIQUE(B2:B191)&lt;&gt;"")))^3)-SUM(COUNTIF(B2:B191,_xlfn._xlws.FILTER(_xlfn.UNIQUE(B2:B191),_xlfn.UNIQUE(B2:B191)&lt;&gt;""))+COUNTIF(D2:D191,_xlfn._xlws.FILTER(_xlfn.UNIQUE(B2:B191),_xlfn.UNIQUE(B2:B191)&lt;&gt;"")))+SUM(COUNTIF(B2:B191,_xlfn._xlws.FILTER(_xlfn.UNIQUE(D2:D191),NOT(COUNTIF(B2:B191,_xlfn.UNIQUE(D2:D191))&gt;0)))+COUNTIF(D2:D191,_xlfn._xlws.FILTER(_xlfn.UNIQUE(D2:D191),NOT(COUNTIF(B2:B191,_xlfn.UNIQUE(D2:D191))&gt;0)))^3)-SUM(COUNTIF(B2:B191,_xlfn._xlws.FILTER(_xlfn.UNIQUE(D2:D191),NOT(COUNTIF(B2:B191,_xlfn.UNIQUE(D2:D191))&gt;0)))+COUNTIF(D2:D191,_xlfn._xlws.FILTER(_xlfn.UNIQUE(D2:D191),NOT(COUNTIF(B2:B191,_xlfn.UNIQUE(D2:D191))&gt;0))))</f>
        <v>2958318</v>
      </c>
      <c r="L34" cm="1">
        <f t="array" ref="L34">SUM((COUNTIF(C2:C191,_xlfn._xlws.FILTER(_xlfn.UNIQUE(C2:C191),_xlfn.UNIQUE(C2:C191)&lt;&gt;""))+COUNTIF(D2:D191,_xlfn._xlws.FILTER(_xlfn.UNIQUE(C2:C191),_xlfn.UNIQUE(C2:C191)&lt;&gt;"")))^3)-SUM(COUNTIF(C2:C191,_xlfn._xlws.FILTER(_xlfn.UNIQUE(C2:C191),_xlfn.UNIQUE(C2:C191)&lt;&gt;""))+COUNTIF(D2:D191,_xlfn._xlws.FILTER(_xlfn.UNIQUE(C2:C191),_xlfn.UNIQUE(C2:C191)&lt;&gt;"")))+SUM(COUNTIF(C2:C191,_xlfn._xlws.FILTER(_xlfn.UNIQUE(D2:D191),NOT(COUNTIF(C2:C191,_xlfn.UNIQUE(D2:D191))&gt;0)))+COUNTIF(D2:D191,_xlfn._xlws.FILTER(_xlfn.UNIQUE(D2:D191),NOT(COUNTIF(C2:C191,_xlfn.UNIQUE(D2:D191))&gt;0)))^3)-SUM(COUNTIF(C2:C191,_xlfn._xlws.FILTER(_xlfn.UNIQUE(D2:D191),NOT(COUNTIF(C2:C191,_xlfn.UNIQUE(D2:D191))&gt;0)))+COUNTIF(D2:D191,_xlfn._xlws.FILTER(_xlfn.UNIQUE(D2:D191),NOT(COUNTIF(C2:C191,_xlfn.UNIQUE(D2:D191))&gt;0))))</f>
        <v>3434622</v>
      </c>
      <c r="M34" cm="1">
        <f t="array" ref="M34">SUM((COUNTIF(B192:B211,_xlfn._xlws.FILTER(_xlfn.UNIQUE(B192:B211),_xlfn.UNIQUE(B192:B211)&lt;&gt;""))+COUNTIF(C192:C211,_xlfn._xlws.FILTER(_xlfn.UNIQUE(B192:B211),_xlfn.UNIQUE(B192:B211)&lt;&gt;"")))^3)-SUM(COUNTIF(B192:B211,_xlfn._xlws.FILTER(_xlfn.UNIQUE(B192:B211),_xlfn.UNIQUE(B192:B211)&lt;&gt;""))+COUNTIF(C192:C211,_xlfn._xlws.FILTER(_xlfn.UNIQUE(B192:B211),_xlfn.UNIQUE(B192:B211)&lt;&gt;"")))+SUM(COUNTIF(B192:B211,_xlfn._xlws.FILTER(_xlfn.UNIQUE(C192:C211),NOT(COUNTIF(B192:B211,_xlfn.UNIQUE(C192:C211))&gt;0)))+COUNTIF(C192:C211,_xlfn._xlws.FILTER(_xlfn.UNIQUE(C192:C211),NOT(COUNTIF(B192:B211,_xlfn.UNIQUE(C192:C211))&gt;0)))^3)-SUM(COUNTIF(B192:B211,_xlfn._xlws.FILTER(_xlfn.UNIQUE(C192:C211),NOT(COUNTIF(B192:B211,_xlfn.UNIQUE(C192:C211))&gt;0)))+COUNTIF(C192:C211,_xlfn._xlws.FILTER(_xlfn.UNIQUE(C192:C211),NOT(COUNTIF(B192:B211,_xlfn.UNIQUE(C192:C211))&gt;0))))</f>
        <v>4152</v>
      </c>
      <c r="N34" cm="1">
        <f t="array" ref="N34">SUM((COUNTIF(B192:B211,_xlfn._xlws.FILTER(_xlfn.UNIQUE(B192:B211),_xlfn.UNIQUE(B192:B211)&lt;&gt;""))+COUNTIF(D192:D211,_xlfn._xlws.FILTER(_xlfn.UNIQUE(B192:B211),_xlfn.UNIQUE(B192:B211)&lt;&gt;"")))^3)-SUM(COUNTIF(B192:B211,_xlfn._xlws.FILTER(_xlfn.UNIQUE(B192:B211),_xlfn.UNIQUE(B192:B211)&lt;&gt;""))+COUNTIF(D192:D211,_xlfn._xlws.FILTER(_xlfn.UNIQUE(B192:B211),_xlfn.UNIQUE(B192:B211)&lt;&gt;"")))+SUM(COUNTIF(B192:B211,_xlfn._xlws.FILTER(_xlfn.UNIQUE(D192:D211),NOT(COUNTIF(B192:B211,_xlfn.UNIQUE(D192:D211))&gt;0)))+COUNTIF(D192:D211,_xlfn._xlws.FILTER(_xlfn.UNIQUE(D192:D211),NOT(COUNTIF(B192:B211,_xlfn.UNIQUE(D192:D211))&gt;0)))^3)-SUM(COUNTIF(B192:B211,_xlfn._xlws.FILTER(_xlfn.UNIQUE(D192:D211),NOT(COUNTIF(B192:B211,_xlfn.UNIQUE(D192:D211))&gt;0)))+COUNTIF(D192:D211,_xlfn._xlws.FILTER(_xlfn.UNIQUE(D192:D211),NOT(COUNTIF(B192:B211,_xlfn.UNIQUE(D192:D211))&gt;0))))</f>
        <v>5790</v>
      </c>
      <c r="O34" cm="1">
        <f t="array" ref="O34">SUM((COUNTIF(C192:C211,_xlfn._xlws.FILTER(_xlfn.UNIQUE(C192:C211),_xlfn.UNIQUE(C192:C211)&lt;&gt;""))+COUNTIF(D192:D211,_xlfn._xlws.FILTER(_xlfn.UNIQUE(C192:C211),_xlfn.UNIQUE(C192:C211)&lt;&gt;"")))^3)-SUM(COUNTIF(C192:C211,_xlfn._xlws.FILTER(_xlfn.UNIQUE(C192:C211),_xlfn.UNIQUE(C192:C211)&lt;&gt;""))+COUNTIF(D192:D211,_xlfn._xlws.FILTER(_xlfn.UNIQUE(C192:C211),_xlfn.UNIQUE(C192:C211)&lt;&gt;"")))+SUM(COUNTIF(C192:C211,_xlfn._xlws.FILTER(_xlfn.UNIQUE(D192:D211),NOT(COUNTIF(C192:C211,_xlfn.UNIQUE(D192:D211))&gt;0)))+COUNTIF(D192:D211,_xlfn._xlws.FILTER(_xlfn.UNIQUE(D192:D211),NOT(COUNTIF(C192:C211,_xlfn.UNIQUE(D192:D211))&gt;0)))^3)-SUM(COUNTIF(C192:C211,_xlfn._xlws.FILTER(_xlfn.UNIQUE(D192:D211),NOT(COUNTIF(C192:C211,_xlfn.UNIQUE(D192:D211))&gt;0)))+COUNTIF(D192:D211,_xlfn._xlws.FILTER(_xlfn.UNIQUE(D192:D211),NOT(COUNTIF(C192:C211,_xlfn.UNIQUE(D192:D211))&gt;0))))</f>
        <v>9210</v>
      </c>
      <c r="P34" cm="1">
        <f t="array" ref="P34">SUM((COUNTIF(B192:B211,_xlfn._xlws.FILTER(_xlfn.UNIQUE(B192:B211),_xlfn.UNIQUE(B192:B211)&lt;&gt;""))+COUNTIF(B2:B191,_xlfn._xlws.FILTER(_xlfn.UNIQUE(B192:B211),_xlfn.UNIQUE(B192:B211)&lt;&gt;"")))^3)-SUM(COUNTIF(B192:B211,_xlfn._xlws.FILTER(_xlfn.UNIQUE(B192:B211),_xlfn.UNIQUE(B192:B211)&lt;&gt;""))+COUNTIF(B2:B191,_xlfn._xlws.FILTER(_xlfn.UNIQUE(B192:B211),_xlfn.UNIQUE(B192:B211)&lt;&gt;"")))+SUM(COUNTIF(B192:B211,_xlfn._xlws.FILTER(_xlfn.UNIQUE(B2:B191),NOT(COUNTIF(B192:B211,_xlfn.UNIQUE(B2:B191))&gt;0)))+COUNTIF(B2:B191,_xlfn._xlws.FILTER(_xlfn.UNIQUE(B2:B191),NOT(COUNTIF(B192:B211,_xlfn.UNIQUE(B2:B191))&gt;0)))^3)-SUM(COUNTIF(B192:B211,_xlfn._xlws.FILTER(_xlfn.UNIQUE(B2:B191),NOT(COUNTIF(B192:B211,_xlfn.UNIQUE(B2:B191))&gt;0)))+COUNTIF(B2:B191,_xlfn._xlws.FILTER(_xlfn.UNIQUE(B2:B191),NOT(COUNTIF(B192:B211,_xlfn.UNIQUE(B2:B191))&gt;0))))</f>
        <v>440340</v>
      </c>
      <c r="Q34" cm="1">
        <f t="array" ref="Q34">SUM((COUNTIF(C192:C211,_xlfn._xlws.FILTER(_xlfn.UNIQUE(C192:C211),_xlfn.UNIQUE(C192:C211)&lt;&gt;""))+COUNTIF(C2:C191,_xlfn._xlws.FILTER(_xlfn.UNIQUE(C192:C211),_xlfn.UNIQUE(C192:C211)&lt;&gt;"")))^3)-SUM(COUNTIF(C192:C211,_xlfn._xlws.FILTER(_xlfn.UNIQUE(C192:C211),_xlfn.UNIQUE(C192:C211)&lt;&gt;""))+COUNTIF(C2:C191,_xlfn._xlws.FILTER(_xlfn.UNIQUE(C192:C211),_xlfn.UNIQUE(C192:C211)&lt;&gt;"")))+SUM(COUNTIF(C192:C211,_xlfn._xlws.FILTER(_xlfn.UNIQUE(C2:C191),NOT(COUNTIF(C192:C211,_xlfn.UNIQUE(C2:C191))&gt;0)))+COUNTIF(C2:C191,_xlfn._xlws.FILTER(_xlfn.UNIQUE(C2:C191),NOT(COUNTIF(C192:C211,_xlfn.UNIQUE(C2:C191))&gt;0)))^3)-SUM(COUNTIF(C192:C211,_xlfn._xlws.FILTER(_xlfn.UNIQUE(C2:C191),NOT(COUNTIF(C192:C211,_xlfn.UNIQUE(C2:C191))&gt;0)))+COUNTIF(C2:C191,_xlfn._xlws.FILTER(_xlfn.UNIQUE(C2:C191),NOT(COUNTIF(C192:C211,_xlfn.UNIQUE(C2:C191))&gt;0))))</f>
        <v>626340</v>
      </c>
      <c r="R34" cm="1">
        <f t="array" ref="R34">SUM((COUNTIF(D192:D211,_xlfn._xlws.FILTER(_xlfn.UNIQUE(D192:D211),_xlfn.UNIQUE(D192:D211)&lt;&gt;""))+COUNTIF(D2:D191,_xlfn._xlws.FILTER(_xlfn.UNIQUE(D192:D211),_xlfn.UNIQUE(D192:D211)&lt;&gt;"")))^3)-SUM(COUNTIF(D192:D211,_xlfn._xlws.FILTER(_xlfn.UNIQUE(D192:D211),_xlfn.UNIQUE(D192:D211)&lt;&gt;""))+COUNTIF(D2:D191,_xlfn._xlws.FILTER(_xlfn.UNIQUE(D192:D211),_xlfn.UNIQUE(D192:D211)&lt;&gt;"")))+SUM(COUNTIF(D192:D211,_xlfn._xlws.FILTER(_xlfn.UNIQUE(D2:D191),NOT(COUNTIF(D192:D211,_xlfn.UNIQUE(D2:D191))&gt;0)))+COUNTIF(D2:D191,_xlfn._xlws.FILTER(_xlfn.UNIQUE(D2:D191),NOT(COUNTIF(D192:D211,_xlfn.UNIQUE(D2:D191))&gt;0)))^3)-SUM(COUNTIF(D192:D211,_xlfn._xlws.FILTER(_xlfn.UNIQUE(D2:D191),NOT(COUNTIF(D192:D211,_xlfn.UNIQUE(D2:D191))&gt;0)))+COUNTIF(D2:D191,_xlfn._xlws.FILTER(_xlfn.UNIQUE(D2:D191),NOT(COUNTIF(D192:D211,_xlfn.UNIQUE(D2:D191))&gt;0))))</f>
        <v>629310</v>
      </c>
    </row>
    <row r="35" spans="1:18" ht="15" x14ac:dyDescent="0.25">
      <c r="A35" t="str">
        <f>AllData!A2</f>
        <v>Student</v>
      </c>
      <c r="B35">
        <f>AllData!P2</f>
        <v>1</v>
      </c>
      <c r="C35">
        <f>AllData!N2</f>
        <v>5</v>
      </c>
      <c r="D35">
        <f>AllData!O2</f>
        <v>3</v>
      </c>
      <c r="F35" s="13" t="s">
        <v>267</v>
      </c>
      <c r="G35">
        <f>SQRT((($T$2*$T$2)/12)*($T$2+$T$2+1-(G34/(($T$2+$T$2)*($T$2+$T$2-1)))))</f>
        <v>1253.6013877600565</v>
      </c>
      <c r="H35">
        <f>SQRT((($T$2*$T$2)/12)*($T$2+$T$2+1-(H34/(($T$2+$T$2)*($T$2+$T$2-1)))))</f>
        <v>1253.5146323702941</v>
      </c>
      <c r="I35">
        <f>SQRT((($T$2*$T$2)/12)*($T$2+$T$2+1-(I34/(($T$2+$T$2)*($T$2+$T$2-1)))))</f>
        <v>1247.7652984809445</v>
      </c>
      <c r="J35">
        <f>SQRT((($T$3*$T$3)/12)*($T$3+$T$3+1-(J34/(($T$3+$T$3)*($T$3+$T$3-1)))))</f>
        <v>1041.5111465259174</v>
      </c>
      <c r="K35">
        <f t="shared" ref="K35:L35" si="6">SQRT((($T$3*$T$3)/12)*($T$3+$T$3+1-(K34/(($T$3+$T$3)*($T$3+$T$3-1)))))</f>
        <v>1041.3360449802924</v>
      </c>
      <c r="L35">
        <f t="shared" si="6"/>
        <v>1036.5479132761545</v>
      </c>
      <c r="M35">
        <f>SQRT((($T$4*$T$4)/12)*($T$4+$T$4+1-(M34/(($T$4+$T$4)*($T$4+$T$4-1)))))</f>
        <v>35.748408607219396</v>
      </c>
      <c r="N35">
        <f>SQRT((($T$4*$T$4)/12)*($T$4+$T$4+1-(N34/(($T$4+$T$4)*($T$4+$T$4-1)))))</f>
        <v>35.255477843148263</v>
      </c>
      <c r="O35">
        <f>SQRT((($T$4*$T$4)/12)*($T$4+$T$4+1-(O34/(($T$4+$T$4)*($T$4+$T$4-1)))))</f>
        <v>34.203388646036153</v>
      </c>
      <c r="P35">
        <f>SQRT((($T$4*$T$3)/12)*($T$4+$T$3+1-(P34/(($T$3+$T$4)*($T$3+$T$4-1)))))</f>
        <v>252.26892474026681</v>
      </c>
      <c r="Q35">
        <f>SQRT((($T$4*$T$3)/12)*($T$4+$T$3+1-(Q34/(($T$3+$T$4)*($T$3+$T$4-1)))))</f>
        <v>249.59490989925865</v>
      </c>
      <c r="R35">
        <f>SQRT((($T$4*$T$3)/12)*($T$4+$T$3+1-(R34/(($T$3+$T$4)*($T$3+$T$4-1)))))</f>
        <v>249.55197950765785</v>
      </c>
    </row>
    <row r="36" spans="1:18" ht="15" x14ac:dyDescent="0.25">
      <c r="A36" t="str">
        <f>AllData!A5</f>
        <v>Student</v>
      </c>
      <c r="B36">
        <f>AllData!P5</f>
        <v>4</v>
      </c>
      <c r="C36">
        <f>AllData!N5</f>
        <v>3</v>
      </c>
      <c r="D36">
        <f>AllData!O5</f>
        <v>2</v>
      </c>
      <c r="F36" s="13" t="s">
        <v>268</v>
      </c>
      <c r="G36" cm="1">
        <f t="array" ref="G36">MAX((SUM(COUNTIF(B2:B216,"&gt;"&amp;C2:C216))+SUM(COUNTIF(B2:B216,"="&amp;C2:C216))/2)/(COUNT(B2:B216)*COUNT(C2:C216)),(SUM(COUNTIF(C2:C216,"&gt;"&amp;B2:B216))+SUM(COUNTIF(B2:B216,"="&amp;C2:C216))/2)/(COUNT(B2:B216)*COUNT(C2:C216)))</f>
        <v>0.5519848566792861</v>
      </c>
      <c r="H36" cm="1">
        <f t="array" ref="H36">MAX((SUM(COUNTIF(C2:C216,"&gt;"&amp;D2:D216))+SUM(COUNTIF(C2:C216,"="&amp;D2:D216))/2)/(COUNT(C2:C216)*COUNT(D2:D216)),(SUM(COUNTIF(D2:D216,"&gt;"&amp;C2:C216))+SUM(COUNTIF(C2:C216,"="&amp;D2:D216))/2)/(COUNT(C2:C216)*COUNT(D2:D216)))</f>
        <v>0.54880475932936723</v>
      </c>
      <c r="I36" cm="1">
        <f t="array" ref="I36">MAX((SUM(COUNTIF(C2:C216,"&gt;"&amp;D2:D216))+SUM(COUNTIF(C2:C216,"="&amp;D2:D216))/2)/(COUNT(C2:C216)*COUNT(D2:D216)),(SUM(COUNTIF(D2:D216,"&gt;"&amp;C2:C216))+SUM(COUNTIF(C2:C216,"="&amp;D2:D216))/2)/(COUNT(C2:C216)*COUNT(D2:D216)))</f>
        <v>0.54880475932936723</v>
      </c>
      <c r="J36" cm="1">
        <f t="array" ref="J36">MAX((SUM(COUNTIF(B2:B191,"&gt;"&amp;C2:C191))+SUM(COUNTIF(B2:B191,"="&amp;C2:C191))/2)/(COUNT(B2:B191)*COUNT(C2:C191)),(SUM(COUNTIF(C2:C191,"&gt;"&amp;B2:B191))+SUM(COUNTIF(B2:B191,"="&amp;C2:C191))/2)/(COUNT(B2:B191)*COUNT(C2:C191)))</f>
        <v>0.5354016620498615</v>
      </c>
      <c r="K36" cm="1">
        <f t="array" ref="K36">MAX((SUM(COUNTIF(B2:B191,"&gt;"&amp;D2:D191))+SUM(COUNTIF(B2:B191,"="&amp;D2:D191))/2)/(COUNT(B2:B191)*COUNT(D2:D191)),(SUM(COUNTIF(D2:D191,"&gt;"&amp;B2:B191))+SUM(COUNTIF(B2:B191,"="&amp;D2:D191))/2)/(COUNT(B2:B191)*COUNT(D2:D191)))</f>
        <v>0.57581717451523551</v>
      </c>
      <c r="L36" cm="1">
        <f t="array" ref="L36">MAX((SUM(COUNTIF(C2:C191,"&gt;"&amp;D2:D191))+SUM(COUNTIF(C2:C191,"="&amp;D2:D191))/2)/(COUNT(C2:C191)*COUNT(D2:D191)),(SUM(COUNTIF(D2:D191,"&gt;"&amp;C2:C191))+SUM(COUNTIF(C2:C191,"="&amp;D2:D191))/2)/(COUNT(C2:C191)*COUNT(D2:D191)))</f>
        <v>0.54842105263157892</v>
      </c>
      <c r="M36" cm="1">
        <f t="array" ref="M36">MAX((SUM(COUNTIF(B192:B211,"&gt;"&amp;C192:C211))+SUM(COUNTIF(B192:B211,"="&amp;C192:C211))/2)/(COUNT(B192:B211)*COUNT(C192:C211)),(SUM(COUNTIF(C192:C211,"&gt;"&amp;B192:B211))+SUM(COUNTIF(B192:B211,"="&amp;C192:C211))/2)/(COUNT(B192:B211)*COUNT(C192:C211)))</f>
        <v>0.73250000000000004</v>
      </c>
      <c r="N36" cm="1">
        <f t="array" ref="N36">MAX((SUM(COUNTIF(B192:B211,"&gt;"&amp;D192:D211))+SUM(COUNTIF(B192:B211,"="&amp;D192:D211))/2)/(COUNT(B192:B211)*COUNT(D192:D211)),(SUM(COUNTIF(D192:D211,"&gt;"&amp;B192:B211))+SUM(COUNTIF(B192:B211,"="&amp;D192:D211))/2)/(COUNT(B192:B211)*COUNT(D192:D211)))</f>
        <v>0.73624999999999996</v>
      </c>
      <c r="O36" cm="1">
        <f t="array" ref="O36">MAX((SUM(COUNTIF(C192:C211,"&gt;"&amp;D192:D211))+SUM(COUNTIF(C192:C211,"="&amp;D192:D211))/2)/(COUNT(C192:C211)*COUNT(D192:D211)),(SUM(COUNTIF(D192:D211,"&gt;"&amp;C192:C211))+SUM(COUNTIF(C192:C211,"="&amp;D192:D211))/2)/(COUNT(C192:C211)*COUNT(D192:D211)))</f>
        <v>0.60375000000000001</v>
      </c>
      <c r="P36" cm="1">
        <f t="array" ref="P36">MAX((SUM(COUNTIF(B192:B211,"&gt;"&amp;B2:B191))+SUM(COUNTIF(B192:B211,"="&amp;B2:B191))/2)/(COUNT(B192:B211)*COUNT(B2:B191)),(SUM(COUNTIF(B2:B191,"&gt;"&amp;B192:B211))+SUM(COUNTIF(B192:B211,"="&amp;B2:B191))/2)/(COUNT(B192:B211)*COUNT(B2:B191)))</f>
        <v>0.55263157894736847</v>
      </c>
      <c r="Q36" cm="1">
        <f t="array" ref="Q36">MAX((SUM(COUNTIF(C192:C211,"&gt;"&amp;C2:C191))+SUM(COUNTIF(C192:C211,"="&amp;C2:C191))/2)/(COUNT(C192:C211)*COUNT(C2:C191)),(SUM(COUNTIF(C2:C191,"&gt;"&amp;C192:C211))+SUM(COUNTIF(C192:C211,"="&amp;C2:C191))/2)/(COUNT(C192:C211)*COUNT(C2:C191)))</f>
        <v>0.65157894736842104</v>
      </c>
      <c r="R36" cm="1">
        <f t="array" ref="R36">MAX((SUM(COUNTIF(D192:D211,"&gt;"&amp;D2:D191))+SUM(COUNTIF(D192:D211,"="&amp;D2:D191))/2)/(COUNT(D192:D211)*COUNT(D2:D191)),(SUM(COUNTIF(D2:D191,"&gt;"&amp;D192:D211))+SUM(COUNTIF(D192:D211,"="&amp;D2:D191))/2)/(COUNT(D192:D211)*COUNT(D2:D191)))</f>
        <v>0.65355263157894739</v>
      </c>
    </row>
    <row r="37" spans="1:18" ht="15" x14ac:dyDescent="0.25">
      <c r="A37" t="str">
        <f>AllData!A6</f>
        <v>Student</v>
      </c>
      <c r="B37">
        <f>AllData!P6</f>
        <v>2</v>
      </c>
      <c r="C37">
        <f>AllData!N6</f>
        <v>2</v>
      </c>
      <c r="D37">
        <f>AllData!O6</f>
        <v>3</v>
      </c>
      <c r="F37" s="13" t="s">
        <v>269</v>
      </c>
      <c r="G37">
        <f>2*_xlfn.NORM.S.DIST((G33-($T$2*$T$2/2))/G35,TRUE)</f>
        <v>5.5253525966173549E-2</v>
      </c>
      <c r="H37">
        <f>2*_xlfn.NORM.S.DIST((H33-($T$2*$T$2/2))/H35,TRUE)</f>
        <v>7.1901755408728549E-2</v>
      </c>
      <c r="I37">
        <f>2*_xlfn.NORM.S.DIST((I33-($T$2*$T$2/2))/I35,TRUE)</f>
        <v>7.0601468944186882E-2</v>
      </c>
      <c r="J37">
        <f>2*_xlfn.NORM.S.DIST((J33-($T$3*$T$3/2))/J35,TRUE)</f>
        <v>0.219798838003879</v>
      </c>
      <c r="K37">
        <f t="shared" ref="K37:L37" si="7">2*_xlfn.NORM.S.DIST((K33-($T$3*$T$3/2))/K35,TRUE)</f>
        <v>8.5799118788464166E-3</v>
      </c>
      <c r="L37">
        <f t="shared" si="7"/>
        <v>9.1725169649049212E-2</v>
      </c>
      <c r="M37">
        <f>2*_xlfn.NORM.S.DIST((M33-($T$4*$T$4/2))/M35,TRUE)</f>
        <v>9.281316678006659E-3</v>
      </c>
      <c r="N37">
        <f t="shared" ref="N37:O37" si="8">2*_xlfn.NORM.S.DIST((N33-($T$4*$T$4/2))/N35,TRUE)</f>
        <v>7.3526646971705393E-3</v>
      </c>
      <c r="O37">
        <f>2*_xlfn.NORM.S.DIST((O33-($T$4*$T$4/2))/O35,TRUE)</f>
        <v>0.22500365003358441</v>
      </c>
      <c r="P37">
        <f>2*_xlfn.NORM.S.DIST((P33-($T$3*$T$4/2))/P35,TRUE)</f>
        <v>0.42789159281074118</v>
      </c>
      <c r="Q37">
        <f>2*_xlfn.NORM.S.DIST((Q33-($T$3*$T$4/2))/Q35,TRUE)</f>
        <v>2.1013636961496746E-2</v>
      </c>
      <c r="R37">
        <f>2*_xlfn.NORM.S.DIST((R33-($T$3*$T$4/2))/R35,TRUE)</f>
        <v>1.9377382183421849E-2</v>
      </c>
    </row>
    <row r="38" spans="1:18" x14ac:dyDescent="0.2">
      <c r="A38" t="str">
        <f>AllData!A7</f>
        <v>Student</v>
      </c>
      <c r="B38">
        <f>AllData!P7</f>
        <v>5</v>
      </c>
      <c r="C38">
        <f>AllData!N7</f>
        <v>3</v>
      </c>
      <c r="D38">
        <f>AllData!O7</f>
        <v>4</v>
      </c>
    </row>
    <row r="39" spans="1:18" x14ac:dyDescent="0.2">
      <c r="A39" t="str">
        <f>AllData!A8</f>
        <v>Student</v>
      </c>
      <c r="B39">
        <f>AllData!P8</f>
        <v>1</v>
      </c>
      <c r="C39">
        <f>AllData!N8</f>
        <v>2</v>
      </c>
      <c r="D39">
        <f>AllData!O8</f>
        <v>2</v>
      </c>
    </row>
    <row r="40" spans="1:18" x14ac:dyDescent="0.2">
      <c r="A40" t="str">
        <f>AllData!A9</f>
        <v>Student</v>
      </c>
      <c r="B40">
        <f>AllData!P9</f>
        <v>1</v>
      </c>
      <c r="C40">
        <f>AllData!N9</f>
        <v>3</v>
      </c>
      <c r="D40">
        <f>AllData!O9</f>
        <v>2</v>
      </c>
    </row>
    <row r="41" spans="1:18" x14ac:dyDescent="0.2">
      <c r="A41" t="str">
        <f>AllData!A10</f>
        <v>Student</v>
      </c>
      <c r="B41">
        <f>AllData!P10</f>
        <v>2</v>
      </c>
      <c r="C41">
        <f>AllData!N10</f>
        <v>5</v>
      </c>
      <c r="D41">
        <f>AllData!O10</f>
        <v>3</v>
      </c>
    </row>
    <row r="42" spans="1:18" x14ac:dyDescent="0.2">
      <c r="A42" t="str">
        <f>AllData!A11</f>
        <v>Student</v>
      </c>
      <c r="B42">
        <f>AllData!P11</f>
        <v>3</v>
      </c>
      <c r="C42">
        <f>AllData!N11</f>
        <v>3</v>
      </c>
      <c r="D42">
        <f>AllData!O11</f>
        <v>3</v>
      </c>
    </row>
    <row r="43" spans="1:18" x14ac:dyDescent="0.2">
      <c r="A43" t="str">
        <f>AllData!A12</f>
        <v>Student</v>
      </c>
      <c r="B43">
        <f>AllData!P12</f>
        <v>5</v>
      </c>
      <c r="C43">
        <f>AllData!N12</f>
        <v>3</v>
      </c>
      <c r="D43">
        <f>AllData!O12</f>
        <v>2</v>
      </c>
    </row>
    <row r="44" spans="1:18" x14ac:dyDescent="0.2">
      <c r="A44" t="str">
        <f>AllData!A13</f>
        <v>Student</v>
      </c>
      <c r="B44">
        <f>AllData!P13</f>
        <v>1</v>
      </c>
      <c r="C44">
        <f>AllData!N13</f>
        <v>5</v>
      </c>
      <c r="D44">
        <f>AllData!O13</f>
        <v>1</v>
      </c>
    </row>
    <row r="45" spans="1:18" x14ac:dyDescent="0.2">
      <c r="A45" t="str">
        <f>AllData!A14</f>
        <v>Student</v>
      </c>
      <c r="B45">
        <f>AllData!P14</f>
        <v>1</v>
      </c>
      <c r="C45">
        <f>AllData!N14</f>
        <v>5</v>
      </c>
      <c r="D45">
        <f>AllData!O14</f>
        <v>3</v>
      </c>
    </row>
    <row r="46" spans="1:18" x14ac:dyDescent="0.2">
      <c r="A46" t="str">
        <f>AllData!A15</f>
        <v>Student</v>
      </c>
      <c r="B46">
        <f>AllData!P15</f>
        <v>4</v>
      </c>
      <c r="C46">
        <f>AllData!N15</f>
        <v>5</v>
      </c>
      <c r="D46">
        <f>AllData!O15</f>
        <v>5</v>
      </c>
    </row>
    <row r="47" spans="1:18" x14ac:dyDescent="0.2">
      <c r="A47" t="str">
        <f>AllData!A16</f>
        <v>Student</v>
      </c>
      <c r="B47">
        <f>AllData!P16</f>
        <v>2</v>
      </c>
      <c r="C47">
        <f>AllData!N16</f>
        <v>5</v>
      </c>
      <c r="D47">
        <f>AllData!O16</f>
        <v>4</v>
      </c>
    </row>
    <row r="48" spans="1:18" x14ac:dyDescent="0.2">
      <c r="A48" t="str">
        <f>AllData!A18</f>
        <v>Student</v>
      </c>
      <c r="B48">
        <f>AllData!P18</f>
        <v>5</v>
      </c>
      <c r="C48">
        <f>AllData!N18</f>
        <v>4</v>
      </c>
      <c r="D48">
        <f>AllData!O18</f>
        <v>4</v>
      </c>
    </row>
    <row r="49" spans="1:4" x14ac:dyDescent="0.2">
      <c r="A49" t="str">
        <f>AllData!A19</f>
        <v>Student</v>
      </c>
      <c r="B49">
        <f>AllData!P19</f>
        <v>4</v>
      </c>
      <c r="C49">
        <f>AllData!N19</f>
        <v>5</v>
      </c>
      <c r="D49">
        <f>AllData!O19</f>
        <v>4</v>
      </c>
    </row>
    <row r="50" spans="1:4" x14ac:dyDescent="0.2">
      <c r="A50" t="str">
        <f>AllData!A20</f>
        <v>Student</v>
      </c>
      <c r="B50">
        <f>AllData!P20</f>
        <v>4</v>
      </c>
      <c r="C50">
        <f>AllData!N20</f>
        <v>4</v>
      </c>
      <c r="D50">
        <f>AllData!O20</f>
        <v>5</v>
      </c>
    </row>
    <row r="51" spans="1:4" x14ac:dyDescent="0.2">
      <c r="A51" t="str">
        <f>AllData!A21</f>
        <v>Student</v>
      </c>
      <c r="B51">
        <f>AllData!P21</f>
        <v>5</v>
      </c>
      <c r="C51">
        <f>AllData!N21</f>
        <v>1</v>
      </c>
      <c r="D51">
        <f>AllData!O21</f>
        <v>3</v>
      </c>
    </row>
    <row r="52" spans="1:4" x14ac:dyDescent="0.2">
      <c r="A52" t="str">
        <f>AllData!A22</f>
        <v>Student</v>
      </c>
      <c r="B52">
        <f>AllData!P22</f>
        <v>2</v>
      </c>
      <c r="C52">
        <f>AllData!N22</f>
        <v>3</v>
      </c>
      <c r="D52">
        <f>AllData!O22</f>
        <v>5</v>
      </c>
    </row>
    <row r="53" spans="1:4" x14ac:dyDescent="0.2">
      <c r="A53" t="str">
        <f>AllData!A23</f>
        <v>Student</v>
      </c>
      <c r="B53">
        <f>AllData!P23</f>
        <v>3</v>
      </c>
      <c r="C53">
        <f>AllData!N23</f>
        <v>2</v>
      </c>
      <c r="D53">
        <f>AllData!O23</f>
        <v>5</v>
      </c>
    </row>
    <row r="54" spans="1:4" x14ac:dyDescent="0.2">
      <c r="A54" t="str">
        <f>AllData!A24</f>
        <v>Student</v>
      </c>
      <c r="B54">
        <f>AllData!P24</f>
        <v>3</v>
      </c>
      <c r="C54">
        <f>AllData!N24</f>
        <v>2</v>
      </c>
      <c r="D54">
        <f>AllData!O24</f>
        <v>5</v>
      </c>
    </row>
    <row r="55" spans="1:4" x14ac:dyDescent="0.2">
      <c r="A55" t="str">
        <f>AllData!A25</f>
        <v>Student</v>
      </c>
      <c r="B55">
        <f>AllData!P25</f>
        <v>1</v>
      </c>
      <c r="C55">
        <f>AllData!N25</f>
        <v>2</v>
      </c>
      <c r="D55">
        <f>AllData!O25</f>
        <v>2</v>
      </c>
    </row>
    <row r="56" spans="1:4" x14ac:dyDescent="0.2">
      <c r="A56" t="str">
        <f>AllData!A27</f>
        <v>Student</v>
      </c>
      <c r="B56">
        <f>AllData!P27</f>
        <v>4</v>
      </c>
      <c r="C56">
        <f>AllData!N27</f>
        <v>3</v>
      </c>
      <c r="D56">
        <f>AllData!O27</f>
        <v>2</v>
      </c>
    </row>
    <row r="57" spans="1:4" x14ac:dyDescent="0.2">
      <c r="A57" t="str">
        <f>AllData!A28</f>
        <v>Student</v>
      </c>
      <c r="B57">
        <f>AllData!P28</f>
        <v>3</v>
      </c>
      <c r="C57">
        <f>AllData!N28</f>
        <v>4</v>
      </c>
      <c r="D57">
        <f>AllData!O28</f>
        <v>1</v>
      </c>
    </row>
    <row r="58" spans="1:4" x14ac:dyDescent="0.2">
      <c r="A58" t="str">
        <f>AllData!A29</f>
        <v>Student</v>
      </c>
      <c r="B58">
        <f>AllData!P29</f>
        <v>3</v>
      </c>
      <c r="C58">
        <f>AllData!N29</f>
        <v>4</v>
      </c>
      <c r="D58">
        <f>AllData!O29</f>
        <v>1</v>
      </c>
    </row>
    <row r="59" spans="1:4" x14ac:dyDescent="0.2">
      <c r="A59" t="str">
        <f>AllData!A30</f>
        <v>Student</v>
      </c>
      <c r="B59">
        <f>AllData!P30</f>
        <v>3</v>
      </c>
      <c r="C59">
        <f>AllData!N30</f>
        <v>3</v>
      </c>
      <c r="D59">
        <f>AllData!O30</f>
        <v>3</v>
      </c>
    </row>
    <row r="60" spans="1:4" x14ac:dyDescent="0.2">
      <c r="A60" t="str">
        <f>AllData!A31</f>
        <v>Student</v>
      </c>
      <c r="B60">
        <f>AllData!P31</f>
        <v>5</v>
      </c>
      <c r="C60">
        <f>AllData!N31</f>
        <v>3</v>
      </c>
      <c r="D60">
        <f>AllData!O31</f>
        <v>3</v>
      </c>
    </row>
    <row r="61" spans="1:4" x14ac:dyDescent="0.2">
      <c r="A61" t="str">
        <f>AllData!A32</f>
        <v>Student</v>
      </c>
      <c r="B61">
        <f>AllData!P32</f>
        <v>2</v>
      </c>
      <c r="C61">
        <f>AllData!N32</f>
        <v>2</v>
      </c>
      <c r="D61">
        <f>AllData!O32</f>
        <v>4</v>
      </c>
    </row>
    <row r="62" spans="1:4" x14ac:dyDescent="0.2">
      <c r="A62" t="str">
        <f>AllData!A33</f>
        <v>Student</v>
      </c>
      <c r="B62">
        <f>AllData!P33</f>
        <v>5</v>
      </c>
      <c r="C62">
        <f>AllData!N33</f>
        <v>4</v>
      </c>
      <c r="D62">
        <f>AllData!O33</f>
        <v>3</v>
      </c>
    </row>
    <row r="63" spans="1:4" x14ac:dyDescent="0.2">
      <c r="A63" t="str">
        <f>AllData!A34</f>
        <v>Student</v>
      </c>
      <c r="B63">
        <f>AllData!P34</f>
        <v>5</v>
      </c>
      <c r="C63">
        <f>AllData!N34</f>
        <v>2</v>
      </c>
      <c r="D63">
        <f>AllData!O34</f>
        <v>3</v>
      </c>
    </row>
    <row r="64" spans="1:4" x14ac:dyDescent="0.2">
      <c r="A64" t="str">
        <f>AllData!A35</f>
        <v>Student</v>
      </c>
      <c r="B64">
        <f>AllData!P35</f>
        <v>5</v>
      </c>
      <c r="C64">
        <f>AllData!N35</f>
        <v>5</v>
      </c>
      <c r="D64">
        <f>AllData!O35</f>
        <v>4</v>
      </c>
    </row>
    <row r="65" spans="1:4" x14ac:dyDescent="0.2">
      <c r="A65" t="str">
        <f>AllData!A37</f>
        <v>Student</v>
      </c>
      <c r="B65">
        <f>AllData!P37</f>
        <v>5</v>
      </c>
      <c r="C65">
        <f>AllData!N37</f>
        <v>2</v>
      </c>
      <c r="D65">
        <f>AllData!O37</f>
        <v>5</v>
      </c>
    </row>
    <row r="66" spans="1:4" x14ac:dyDescent="0.2">
      <c r="A66" t="str">
        <f>AllData!A38</f>
        <v>Student</v>
      </c>
      <c r="B66">
        <f>AllData!P38</f>
        <v>4</v>
      </c>
      <c r="C66">
        <f>AllData!N38</f>
        <v>5</v>
      </c>
      <c r="D66">
        <f>AllData!O38</f>
        <v>3</v>
      </c>
    </row>
    <row r="67" spans="1:4" x14ac:dyDescent="0.2">
      <c r="A67" t="str">
        <f>AllData!A39</f>
        <v>Student</v>
      </c>
      <c r="B67">
        <f>AllData!P39</f>
        <v>5</v>
      </c>
      <c r="C67">
        <f>AllData!N39</f>
        <v>5</v>
      </c>
      <c r="D67">
        <f>AllData!O39</f>
        <v>5</v>
      </c>
    </row>
    <row r="68" spans="1:4" x14ac:dyDescent="0.2">
      <c r="A68" t="str">
        <f>AllData!A2</f>
        <v>Student</v>
      </c>
      <c r="B68">
        <f>AllData!Q2</f>
        <v>1</v>
      </c>
      <c r="C68">
        <f>AllData!S2</f>
        <v>3</v>
      </c>
      <c r="D68">
        <f>AllData!R2</f>
        <v>5</v>
      </c>
    </row>
    <row r="69" spans="1:4" x14ac:dyDescent="0.2">
      <c r="A69" t="str">
        <f>AllData!A5</f>
        <v>Student</v>
      </c>
      <c r="B69">
        <f>AllData!Q5</f>
        <v>2</v>
      </c>
      <c r="C69">
        <f>AllData!S5</f>
        <v>2</v>
      </c>
      <c r="D69">
        <f>AllData!R5</f>
        <v>4</v>
      </c>
    </row>
    <row r="70" spans="1:4" x14ac:dyDescent="0.2">
      <c r="A70" t="str">
        <f>AllData!A6</f>
        <v>Student</v>
      </c>
      <c r="B70">
        <f>AllData!Q6</f>
        <v>3</v>
      </c>
      <c r="C70">
        <f>AllData!S6</f>
        <v>4</v>
      </c>
      <c r="D70">
        <f>AllData!R6</f>
        <v>4</v>
      </c>
    </row>
    <row r="71" spans="1:4" x14ac:dyDescent="0.2">
      <c r="A71" t="str">
        <f>AllData!A7</f>
        <v>Student</v>
      </c>
      <c r="B71">
        <f>AllData!Q7</f>
        <v>3</v>
      </c>
      <c r="C71">
        <f>AllData!S7</f>
        <v>5</v>
      </c>
      <c r="D71">
        <f>AllData!R7</f>
        <v>4</v>
      </c>
    </row>
    <row r="72" spans="1:4" x14ac:dyDescent="0.2">
      <c r="A72" t="str">
        <f>AllData!A8</f>
        <v>Student</v>
      </c>
      <c r="B72">
        <f>AllData!Q8</f>
        <v>4</v>
      </c>
      <c r="C72">
        <f>AllData!S8</f>
        <v>2</v>
      </c>
      <c r="D72">
        <f>AllData!R8</f>
        <v>4</v>
      </c>
    </row>
    <row r="73" spans="1:4" x14ac:dyDescent="0.2">
      <c r="A73" t="str">
        <f>AllData!A9</f>
        <v>Student</v>
      </c>
      <c r="B73">
        <f>AllData!Q9</f>
        <v>4</v>
      </c>
      <c r="C73">
        <f>AllData!S9</f>
        <v>3</v>
      </c>
      <c r="D73">
        <f>AllData!R9</f>
        <v>3</v>
      </c>
    </row>
    <row r="74" spans="1:4" x14ac:dyDescent="0.2">
      <c r="A74" t="str">
        <f>AllData!A10</f>
        <v>Student</v>
      </c>
      <c r="B74">
        <f>AllData!Q10</f>
        <v>3</v>
      </c>
      <c r="C74">
        <f>AllData!S10</f>
        <v>3</v>
      </c>
      <c r="D74">
        <f>AllData!R10</f>
        <v>5</v>
      </c>
    </row>
    <row r="75" spans="1:4" x14ac:dyDescent="0.2">
      <c r="A75" t="str">
        <f>AllData!A11</f>
        <v>Student</v>
      </c>
      <c r="B75">
        <f>AllData!Q11</f>
        <v>3</v>
      </c>
      <c r="C75">
        <f>AllData!S11</f>
        <v>3</v>
      </c>
      <c r="D75">
        <f>AllData!R11</f>
        <v>3</v>
      </c>
    </row>
    <row r="76" spans="1:4" x14ac:dyDescent="0.2">
      <c r="A76" t="str">
        <f>AllData!A12</f>
        <v>Student</v>
      </c>
      <c r="B76">
        <f>AllData!Q12</f>
        <v>5</v>
      </c>
      <c r="C76">
        <f>AllData!S12</f>
        <v>4</v>
      </c>
      <c r="D76">
        <f>AllData!R12</f>
        <v>3</v>
      </c>
    </row>
    <row r="77" spans="1:4" x14ac:dyDescent="0.2">
      <c r="A77" t="str">
        <f>AllData!A13</f>
        <v>Student</v>
      </c>
      <c r="B77">
        <f>AllData!Q13</f>
        <v>5</v>
      </c>
      <c r="C77">
        <f>AllData!S13</f>
        <v>1</v>
      </c>
      <c r="D77">
        <f>AllData!R13</f>
        <v>1</v>
      </c>
    </row>
    <row r="78" spans="1:4" x14ac:dyDescent="0.2">
      <c r="A78" t="str">
        <f>AllData!A14</f>
        <v>Student</v>
      </c>
      <c r="B78">
        <f>AllData!Q14</f>
        <v>1</v>
      </c>
      <c r="C78">
        <f>AllData!S14</f>
        <v>3</v>
      </c>
      <c r="D78">
        <f>AllData!R14</f>
        <v>5</v>
      </c>
    </row>
    <row r="79" spans="1:4" x14ac:dyDescent="0.2">
      <c r="A79" t="str">
        <f>AllData!A15</f>
        <v>Student</v>
      </c>
      <c r="B79">
        <f>AllData!Q15</f>
        <v>3</v>
      </c>
      <c r="C79">
        <f>AllData!S15</f>
        <v>3</v>
      </c>
      <c r="D79">
        <f>AllData!R15</f>
        <v>5</v>
      </c>
    </row>
    <row r="80" spans="1:4" x14ac:dyDescent="0.2">
      <c r="A80" t="str">
        <f>AllData!A16</f>
        <v>Student</v>
      </c>
      <c r="B80">
        <f>AllData!Q16</f>
        <v>5</v>
      </c>
      <c r="C80">
        <f>AllData!S16</f>
        <v>2</v>
      </c>
      <c r="D80">
        <f>AllData!R16</f>
        <v>4</v>
      </c>
    </row>
    <row r="81" spans="1:4" x14ac:dyDescent="0.2">
      <c r="A81" t="str">
        <f>AllData!A18</f>
        <v>Student</v>
      </c>
      <c r="B81">
        <f>AllData!Q18</f>
        <v>5</v>
      </c>
      <c r="C81">
        <f>AllData!S18</f>
        <v>3</v>
      </c>
      <c r="D81">
        <f>AllData!R18</f>
        <v>4</v>
      </c>
    </row>
    <row r="82" spans="1:4" x14ac:dyDescent="0.2">
      <c r="A82" t="str">
        <f>AllData!A19</f>
        <v>Student</v>
      </c>
      <c r="B82">
        <f>AllData!Q19</f>
        <v>5</v>
      </c>
      <c r="C82">
        <f>AllData!S19</f>
        <v>3</v>
      </c>
      <c r="D82">
        <f>AllData!R19</f>
        <v>3</v>
      </c>
    </row>
    <row r="83" spans="1:4" x14ac:dyDescent="0.2">
      <c r="A83" t="str">
        <f>AllData!A20</f>
        <v>Student</v>
      </c>
      <c r="B83">
        <f>AllData!Q20</f>
        <v>4</v>
      </c>
      <c r="C83">
        <f>AllData!S20</f>
        <v>5</v>
      </c>
      <c r="D83">
        <f>AllData!R20</f>
        <v>4</v>
      </c>
    </row>
    <row r="84" spans="1:4" x14ac:dyDescent="0.2">
      <c r="A84" t="str">
        <f>AllData!A21</f>
        <v>Student</v>
      </c>
      <c r="B84">
        <f>AllData!Q21</f>
        <v>1</v>
      </c>
      <c r="C84">
        <f>AllData!S21</f>
        <v>5</v>
      </c>
      <c r="D84">
        <f>AllData!R21</f>
        <v>3</v>
      </c>
    </row>
    <row r="85" spans="1:4" x14ac:dyDescent="0.2">
      <c r="A85" t="str">
        <f>AllData!A22</f>
        <v>Student</v>
      </c>
      <c r="B85">
        <f>AllData!Q22</f>
        <v>4</v>
      </c>
      <c r="C85">
        <f>AllData!S22</f>
        <v>2</v>
      </c>
      <c r="D85">
        <f>AllData!R22</f>
        <v>5</v>
      </c>
    </row>
    <row r="86" spans="1:4" x14ac:dyDescent="0.2">
      <c r="A86" t="str">
        <f>AllData!A23</f>
        <v>Student</v>
      </c>
      <c r="B86">
        <f>AllData!Q23</f>
        <v>2</v>
      </c>
      <c r="C86">
        <f>AllData!S23</f>
        <v>2</v>
      </c>
      <c r="D86">
        <f>AllData!R23</f>
        <v>5</v>
      </c>
    </row>
    <row r="87" spans="1:4" x14ac:dyDescent="0.2">
      <c r="A87" t="str">
        <f>AllData!A24</f>
        <v>Student</v>
      </c>
      <c r="B87">
        <f>AllData!Q24</f>
        <v>5</v>
      </c>
      <c r="C87">
        <f>AllData!S24</f>
        <v>3</v>
      </c>
      <c r="D87">
        <f>AllData!R24</f>
        <v>2</v>
      </c>
    </row>
    <row r="88" spans="1:4" x14ac:dyDescent="0.2">
      <c r="A88" t="str">
        <f>AllData!A25</f>
        <v>Student</v>
      </c>
      <c r="B88">
        <f>AllData!Q25</f>
        <v>2</v>
      </c>
      <c r="C88">
        <f>AllData!S25</f>
        <v>5</v>
      </c>
      <c r="D88">
        <f>AllData!R25</f>
        <v>4</v>
      </c>
    </row>
    <row r="89" spans="1:4" x14ac:dyDescent="0.2">
      <c r="A89" t="str">
        <f>AllData!A27</f>
        <v>Student</v>
      </c>
      <c r="B89">
        <f>AllData!Q27</f>
        <v>2</v>
      </c>
      <c r="C89">
        <f>AllData!S27</f>
        <v>4</v>
      </c>
      <c r="D89">
        <f>AllData!R27</f>
        <v>4</v>
      </c>
    </row>
    <row r="90" spans="1:4" x14ac:dyDescent="0.2">
      <c r="A90" t="str">
        <f>AllData!A28</f>
        <v>Student</v>
      </c>
      <c r="B90">
        <f>AllData!Q28</f>
        <v>2</v>
      </c>
      <c r="C90">
        <f>AllData!S28</f>
        <v>4</v>
      </c>
      <c r="D90">
        <f>AllData!R28</f>
        <v>3</v>
      </c>
    </row>
    <row r="91" spans="1:4" x14ac:dyDescent="0.2">
      <c r="A91" t="str">
        <f>AllData!A29</f>
        <v>Student</v>
      </c>
      <c r="B91">
        <f>AllData!Q29</f>
        <v>2</v>
      </c>
      <c r="C91">
        <f>AllData!S29</f>
        <v>4</v>
      </c>
      <c r="D91">
        <f>AllData!R29</f>
        <v>3</v>
      </c>
    </row>
    <row r="92" spans="1:4" x14ac:dyDescent="0.2">
      <c r="A92" t="str">
        <f>AllData!A30</f>
        <v>Student</v>
      </c>
      <c r="B92">
        <f>AllData!Q30</f>
        <v>3</v>
      </c>
      <c r="C92">
        <f>AllData!S30</f>
        <v>3</v>
      </c>
      <c r="D92">
        <f>AllData!R30</f>
        <v>3</v>
      </c>
    </row>
    <row r="93" spans="1:4" x14ac:dyDescent="0.2">
      <c r="A93" t="str">
        <f>AllData!A31</f>
        <v>Student</v>
      </c>
      <c r="B93">
        <f>AllData!Q31</f>
        <v>3</v>
      </c>
      <c r="C93">
        <f>AllData!S31</f>
        <v>3</v>
      </c>
      <c r="D93">
        <f>AllData!R31</f>
        <v>5</v>
      </c>
    </row>
    <row r="94" spans="1:4" x14ac:dyDescent="0.2">
      <c r="A94" t="str">
        <f>AllData!A32</f>
        <v>Student</v>
      </c>
      <c r="B94">
        <f>AllData!Q32</f>
        <v>3</v>
      </c>
      <c r="C94">
        <f>AllData!S32</f>
        <v>2</v>
      </c>
      <c r="D94">
        <f>AllData!R32</f>
        <v>4</v>
      </c>
    </row>
    <row r="95" spans="1:4" x14ac:dyDescent="0.2">
      <c r="A95" t="str">
        <f>AllData!A33</f>
        <v>Student</v>
      </c>
      <c r="B95">
        <f>AllData!Q33</f>
        <v>4</v>
      </c>
      <c r="C95">
        <f>AllData!S33</f>
        <v>3</v>
      </c>
      <c r="D95">
        <f>AllData!R33</f>
        <v>5</v>
      </c>
    </row>
    <row r="96" spans="1:4" x14ac:dyDescent="0.2">
      <c r="A96" t="str">
        <f>AllData!A34</f>
        <v>Student</v>
      </c>
      <c r="B96">
        <f>AllData!Q34</f>
        <v>2</v>
      </c>
      <c r="C96">
        <f>AllData!S34</f>
        <v>5</v>
      </c>
      <c r="D96">
        <f>AllData!R34</f>
        <v>4</v>
      </c>
    </row>
    <row r="97" spans="1:4" x14ac:dyDescent="0.2">
      <c r="A97" t="str">
        <f>AllData!A35</f>
        <v>Student</v>
      </c>
      <c r="B97">
        <f>AllData!Q35</f>
        <v>2</v>
      </c>
      <c r="C97">
        <f>AllData!S35</f>
        <v>4</v>
      </c>
      <c r="D97">
        <f>AllData!R35</f>
        <v>5</v>
      </c>
    </row>
    <row r="98" spans="1:4" x14ac:dyDescent="0.2">
      <c r="A98" t="str">
        <f>AllData!A37</f>
        <v>Student</v>
      </c>
      <c r="B98">
        <f>AllData!Q37</f>
        <v>5</v>
      </c>
      <c r="C98">
        <f>AllData!S37</f>
        <v>2</v>
      </c>
      <c r="D98">
        <f>AllData!R37</f>
        <v>2</v>
      </c>
    </row>
    <row r="99" spans="1:4" x14ac:dyDescent="0.2">
      <c r="A99" t="str">
        <f>AllData!A38</f>
        <v>Student</v>
      </c>
      <c r="B99">
        <f>AllData!Q38</f>
        <v>4</v>
      </c>
      <c r="C99">
        <f>AllData!S38</f>
        <v>3</v>
      </c>
      <c r="D99">
        <f>AllData!R38</f>
        <v>5</v>
      </c>
    </row>
    <row r="100" spans="1:4" x14ac:dyDescent="0.2">
      <c r="A100" t="str">
        <f>AllData!A39</f>
        <v>Student</v>
      </c>
      <c r="B100">
        <f>AllData!Q39</f>
        <v>3</v>
      </c>
      <c r="C100">
        <f>AllData!S39</f>
        <v>4</v>
      </c>
      <c r="D100">
        <f>AllData!R39</f>
        <v>5</v>
      </c>
    </row>
    <row r="101" spans="1:4" x14ac:dyDescent="0.2">
      <c r="A101" t="str">
        <f>AllData!A2</f>
        <v>Student</v>
      </c>
      <c r="B101">
        <f>AllData!U2</f>
        <v>5</v>
      </c>
      <c r="C101">
        <f>AllData!V2</f>
        <v>2</v>
      </c>
      <c r="D101">
        <f>AllData!T2</f>
        <v>1</v>
      </c>
    </row>
    <row r="102" spans="1:4" x14ac:dyDescent="0.2">
      <c r="A102" t="str">
        <f>AllData!A5</f>
        <v>Student</v>
      </c>
      <c r="B102">
        <f>AllData!U5</f>
        <v>3</v>
      </c>
      <c r="C102">
        <f>AllData!V5</f>
        <v>2</v>
      </c>
      <c r="D102">
        <f>AllData!T5</f>
        <v>2</v>
      </c>
    </row>
    <row r="103" spans="1:4" x14ac:dyDescent="0.2">
      <c r="A103" t="str">
        <f>AllData!A6</f>
        <v>Student</v>
      </c>
      <c r="B103">
        <f>AllData!U6</f>
        <v>2</v>
      </c>
      <c r="C103">
        <f>AllData!V6</f>
        <v>4</v>
      </c>
      <c r="D103">
        <f>AllData!T6</f>
        <v>4</v>
      </c>
    </row>
    <row r="104" spans="1:4" x14ac:dyDescent="0.2">
      <c r="A104" t="str">
        <f>AllData!A7</f>
        <v>Student</v>
      </c>
      <c r="B104">
        <f>AllData!U7</f>
        <v>2</v>
      </c>
      <c r="C104">
        <f>AllData!V7</f>
        <v>5</v>
      </c>
      <c r="D104">
        <f>AllData!T7</f>
        <v>3</v>
      </c>
    </row>
    <row r="105" spans="1:4" x14ac:dyDescent="0.2">
      <c r="A105" t="str">
        <f>AllData!A8</f>
        <v>Student</v>
      </c>
      <c r="B105">
        <f>AllData!U8</f>
        <v>2</v>
      </c>
      <c r="C105">
        <f>AllData!V8</f>
        <v>4</v>
      </c>
      <c r="D105">
        <f>AllData!T8</f>
        <v>3</v>
      </c>
    </row>
    <row r="106" spans="1:4" x14ac:dyDescent="0.2">
      <c r="A106" t="str">
        <f>AllData!A9</f>
        <v>Student</v>
      </c>
      <c r="B106">
        <f>AllData!U9</f>
        <v>2</v>
      </c>
      <c r="C106">
        <f>AllData!V9</f>
        <v>2</v>
      </c>
      <c r="D106">
        <f>AllData!T9</f>
        <v>3</v>
      </c>
    </row>
    <row r="107" spans="1:4" x14ac:dyDescent="0.2">
      <c r="A107" t="str">
        <f>AllData!A10</f>
        <v>Student</v>
      </c>
      <c r="B107">
        <f>AllData!U10</f>
        <v>5</v>
      </c>
      <c r="C107">
        <f>AllData!V10</f>
        <v>3</v>
      </c>
      <c r="D107">
        <f>AllData!T10</f>
        <v>3</v>
      </c>
    </row>
    <row r="108" spans="1:4" x14ac:dyDescent="0.2">
      <c r="A108" t="str">
        <f>AllData!A11</f>
        <v>Student</v>
      </c>
      <c r="B108">
        <f>AllData!U11</f>
        <v>3</v>
      </c>
      <c r="C108">
        <f>AllData!V11</f>
        <v>3</v>
      </c>
      <c r="D108">
        <f>AllData!T11</f>
        <v>3</v>
      </c>
    </row>
    <row r="109" spans="1:4" x14ac:dyDescent="0.2">
      <c r="A109" t="str">
        <f>AllData!A12</f>
        <v>Student</v>
      </c>
      <c r="B109">
        <f>AllData!U12</f>
        <v>5</v>
      </c>
      <c r="C109">
        <f>AllData!V12</f>
        <v>3</v>
      </c>
      <c r="D109">
        <f>AllData!T12</f>
        <v>4</v>
      </c>
    </row>
    <row r="110" spans="1:4" x14ac:dyDescent="0.2">
      <c r="A110" t="str">
        <f>AllData!A13</f>
        <v>Student</v>
      </c>
      <c r="B110">
        <f>AllData!U13</f>
        <v>1</v>
      </c>
      <c r="C110">
        <f>AllData!V13</f>
        <v>5</v>
      </c>
      <c r="D110">
        <f>AllData!T13</f>
        <v>3</v>
      </c>
    </row>
    <row r="111" spans="1:4" x14ac:dyDescent="0.2">
      <c r="A111" t="str">
        <f>AllData!A14</f>
        <v>Student</v>
      </c>
      <c r="B111">
        <f>AllData!U14</f>
        <v>1</v>
      </c>
      <c r="C111">
        <f>AllData!V14</f>
        <v>4</v>
      </c>
      <c r="D111">
        <f>AllData!T14</f>
        <v>5</v>
      </c>
    </row>
    <row r="112" spans="1:4" x14ac:dyDescent="0.2">
      <c r="A112" t="str">
        <f>AllData!A15</f>
        <v>Student</v>
      </c>
      <c r="B112">
        <f>AllData!U15</f>
        <v>5</v>
      </c>
      <c r="C112">
        <f>AllData!V15</f>
        <v>4</v>
      </c>
      <c r="D112">
        <f>AllData!T15</f>
        <v>3</v>
      </c>
    </row>
    <row r="113" spans="1:4" x14ac:dyDescent="0.2">
      <c r="A113" t="str">
        <f>AllData!A16</f>
        <v>Student</v>
      </c>
      <c r="B113">
        <f>AllData!U16</f>
        <v>4</v>
      </c>
      <c r="C113">
        <f>AllData!V16</f>
        <v>3</v>
      </c>
      <c r="D113">
        <f>AllData!T16</f>
        <v>5</v>
      </c>
    </row>
    <row r="114" spans="1:4" x14ac:dyDescent="0.2">
      <c r="A114" t="str">
        <f>AllData!A18</f>
        <v>Student</v>
      </c>
      <c r="B114">
        <f>AllData!U18</f>
        <v>3</v>
      </c>
      <c r="C114">
        <f>AllData!V18</f>
        <v>4</v>
      </c>
      <c r="D114">
        <f>AllData!T18</f>
        <v>5</v>
      </c>
    </row>
    <row r="115" spans="1:4" x14ac:dyDescent="0.2">
      <c r="A115" t="str">
        <f>AllData!A19</f>
        <v>Student</v>
      </c>
      <c r="B115">
        <f>AllData!U19</f>
        <v>5</v>
      </c>
      <c r="C115">
        <f>AllData!V19</f>
        <v>1</v>
      </c>
      <c r="D115">
        <f>AllData!T19</f>
        <v>2</v>
      </c>
    </row>
    <row r="116" spans="1:4" x14ac:dyDescent="0.2">
      <c r="A116" t="str">
        <f>AllData!A20</f>
        <v>Student</v>
      </c>
      <c r="B116">
        <f>AllData!U20</f>
        <v>1</v>
      </c>
      <c r="C116">
        <f>AllData!V20</f>
        <v>5</v>
      </c>
      <c r="D116">
        <f>AllData!T20</f>
        <v>3</v>
      </c>
    </row>
    <row r="117" spans="1:4" x14ac:dyDescent="0.2">
      <c r="A117" t="str">
        <f>AllData!A21</f>
        <v>Student</v>
      </c>
      <c r="B117">
        <f>AllData!U21</f>
        <v>5</v>
      </c>
      <c r="C117">
        <f>AllData!V21</f>
        <v>2</v>
      </c>
      <c r="D117">
        <f>AllData!T21</f>
        <v>3</v>
      </c>
    </row>
    <row r="118" spans="1:4" x14ac:dyDescent="0.2">
      <c r="A118" t="str">
        <f>AllData!A22</f>
        <v>Student</v>
      </c>
      <c r="B118">
        <f>AllData!U22</f>
        <v>1</v>
      </c>
      <c r="C118">
        <f>AllData!V22</f>
        <v>5</v>
      </c>
      <c r="D118">
        <f>AllData!T22</f>
        <v>2</v>
      </c>
    </row>
    <row r="119" spans="1:4" x14ac:dyDescent="0.2">
      <c r="A119" t="str">
        <f>AllData!A23</f>
        <v>Student</v>
      </c>
      <c r="B119">
        <f>AllData!U23</f>
        <v>1</v>
      </c>
      <c r="C119">
        <f>AllData!V23</f>
        <v>1</v>
      </c>
      <c r="D119">
        <f>AllData!T23</f>
        <v>5</v>
      </c>
    </row>
    <row r="120" spans="1:4" x14ac:dyDescent="0.2">
      <c r="A120" t="str">
        <f>AllData!A24</f>
        <v>Student</v>
      </c>
      <c r="B120">
        <f>AllData!U24</f>
        <v>2</v>
      </c>
      <c r="C120">
        <f>AllData!V24</f>
        <v>3</v>
      </c>
      <c r="D120">
        <f>AllData!T24</f>
        <v>5</v>
      </c>
    </row>
    <row r="121" spans="1:4" x14ac:dyDescent="0.2">
      <c r="A121" t="str">
        <f>AllData!A25</f>
        <v>Student</v>
      </c>
      <c r="B121">
        <f>AllData!U25</f>
        <v>3</v>
      </c>
      <c r="C121">
        <f>AllData!V25</f>
        <v>5</v>
      </c>
      <c r="D121">
        <f>AllData!T25</f>
        <v>4</v>
      </c>
    </row>
    <row r="122" spans="1:4" x14ac:dyDescent="0.2">
      <c r="A122" t="str">
        <f>AllData!A27</f>
        <v>Student</v>
      </c>
      <c r="B122">
        <f>AllData!U27</f>
        <v>2</v>
      </c>
      <c r="C122">
        <f>AllData!V27</f>
        <v>3</v>
      </c>
      <c r="D122">
        <f>AllData!T27</f>
        <v>3</v>
      </c>
    </row>
    <row r="123" spans="1:4" x14ac:dyDescent="0.2">
      <c r="A123" t="str">
        <f>AllData!A28</f>
        <v>Student</v>
      </c>
      <c r="B123">
        <f>AllData!U28</f>
        <v>3</v>
      </c>
      <c r="C123">
        <f>AllData!V28</f>
        <v>4</v>
      </c>
      <c r="D123">
        <f>AllData!T28</f>
        <v>4</v>
      </c>
    </row>
    <row r="124" spans="1:4" x14ac:dyDescent="0.2">
      <c r="A124" t="str">
        <f>AllData!A29</f>
        <v>Student</v>
      </c>
      <c r="B124">
        <f>AllData!U29</f>
        <v>3</v>
      </c>
      <c r="C124">
        <f>AllData!V29</f>
        <v>4</v>
      </c>
      <c r="D124">
        <f>AllData!T29</f>
        <v>4</v>
      </c>
    </row>
    <row r="125" spans="1:4" x14ac:dyDescent="0.2">
      <c r="A125" t="str">
        <f>AllData!A30</f>
        <v>Student</v>
      </c>
      <c r="B125">
        <f>AllData!U30</f>
        <v>4</v>
      </c>
      <c r="C125">
        <f>AllData!V30</f>
        <v>4</v>
      </c>
      <c r="D125">
        <f>AllData!T30</f>
        <v>3</v>
      </c>
    </row>
    <row r="126" spans="1:4" x14ac:dyDescent="0.2">
      <c r="A126" t="str">
        <f>AllData!A31</f>
        <v>Student</v>
      </c>
      <c r="B126">
        <f>AllData!U31</f>
        <v>1</v>
      </c>
      <c r="C126">
        <f>AllData!V31</f>
        <v>3</v>
      </c>
      <c r="D126">
        <f>AllData!T31</f>
        <v>5</v>
      </c>
    </row>
    <row r="127" spans="1:4" x14ac:dyDescent="0.2">
      <c r="A127" t="str">
        <f>AllData!A32</f>
        <v>Student</v>
      </c>
      <c r="B127">
        <f>AllData!U32</f>
        <v>4</v>
      </c>
      <c r="C127">
        <f>AllData!V32</f>
        <v>5</v>
      </c>
      <c r="D127">
        <f>AllData!T32</f>
        <v>4</v>
      </c>
    </row>
    <row r="128" spans="1:4" x14ac:dyDescent="0.2">
      <c r="A128" t="str">
        <f>AllData!A33</f>
        <v>Student</v>
      </c>
      <c r="B128">
        <f>AllData!U33</f>
        <v>3</v>
      </c>
      <c r="C128">
        <f>AllData!V33</f>
        <v>2</v>
      </c>
      <c r="D128">
        <f>AllData!T33</f>
        <v>5</v>
      </c>
    </row>
    <row r="129" spans="1:4" x14ac:dyDescent="0.2">
      <c r="A129" t="str">
        <f>AllData!A34</f>
        <v>Student</v>
      </c>
      <c r="B129">
        <f>AllData!U34</f>
        <v>5</v>
      </c>
      <c r="C129">
        <f>AllData!V34</f>
        <v>2</v>
      </c>
      <c r="D129">
        <f>AllData!T34</f>
        <v>3</v>
      </c>
    </row>
    <row r="130" spans="1:4" x14ac:dyDescent="0.2">
      <c r="A130" t="str">
        <f>AllData!A35</f>
        <v>Student</v>
      </c>
      <c r="B130">
        <f>AllData!U35</f>
        <v>3</v>
      </c>
      <c r="C130">
        <f>AllData!V35</f>
        <v>5</v>
      </c>
      <c r="D130">
        <f>AllData!T35</f>
        <v>5</v>
      </c>
    </row>
    <row r="131" spans="1:4" x14ac:dyDescent="0.2">
      <c r="A131" t="str">
        <f>AllData!A37</f>
        <v>Student</v>
      </c>
      <c r="B131">
        <f>AllData!U37</f>
        <v>3</v>
      </c>
      <c r="C131">
        <f>AllData!V37</f>
        <v>3</v>
      </c>
      <c r="D131">
        <f>AllData!T37</f>
        <v>5</v>
      </c>
    </row>
    <row r="132" spans="1:4" x14ac:dyDescent="0.2">
      <c r="A132" t="str">
        <f>AllData!A38</f>
        <v>Student</v>
      </c>
      <c r="B132">
        <f>AllData!U38</f>
        <v>1</v>
      </c>
      <c r="C132">
        <f>AllData!V38</f>
        <v>1</v>
      </c>
      <c r="D132">
        <f>AllData!T38</f>
        <v>5</v>
      </c>
    </row>
    <row r="133" spans="1:4" x14ac:dyDescent="0.2">
      <c r="A133" t="str">
        <f>AllData!A39</f>
        <v>Student</v>
      </c>
      <c r="B133">
        <f>AllData!U39</f>
        <v>4</v>
      </c>
      <c r="C133">
        <f>AllData!V39</f>
        <v>4</v>
      </c>
      <c r="D133">
        <f>AllData!T39</f>
        <v>5</v>
      </c>
    </row>
    <row r="134" spans="1:4" x14ac:dyDescent="0.2">
      <c r="A134" t="str">
        <f>AllData!A2</f>
        <v>Student</v>
      </c>
      <c r="B134">
        <f>AllData!X2</f>
        <v>5</v>
      </c>
      <c r="C134">
        <f>AllData!W2</f>
        <v>3</v>
      </c>
      <c r="D134">
        <f>AllData!Y2</f>
        <v>1</v>
      </c>
    </row>
    <row r="135" spans="1:4" x14ac:dyDescent="0.2">
      <c r="A135" t="str">
        <f>AllData!A5</f>
        <v>Student</v>
      </c>
      <c r="B135">
        <f>AllData!X5</f>
        <v>5</v>
      </c>
      <c r="C135">
        <f>AllData!W5</f>
        <v>5</v>
      </c>
      <c r="D135">
        <f>AllData!Y5</f>
        <v>2</v>
      </c>
    </row>
    <row r="136" spans="1:4" x14ac:dyDescent="0.2">
      <c r="A136" t="str">
        <f>AllData!A6</f>
        <v>Student</v>
      </c>
      <c r="B136">
        <f>AllData!X6</f>
        <v>4</v>
      </c>
      <c r="C136">
        <f>AllData!W6</f>
        <v>4</v>
      </c>
      <c r="D136">
        <f>AllData!Y6</f>
        <v>5</v>
      </c>
    </row>
    <row r="137" spans="1:4" x14ac:dyDescent="0.2">
      <c r="A137" t="str">
        <f>AllData!A7</f>
        <v>Student</v>
      </c>
      <c r="B137">
        <f>AllData!X7</f>
        <v>3</v>
      </c>
      <c r="C137">
        <f>AllData!W7</f>
        <v>4</v>
      </c>
      <c r="D137">
        <f>AllData!Y7</f>
        <v>5</v>
      </c>
    </row>
    <row r="138" spans="1:4" x14ac:dyDescent="0.2">
      <c r="A138" t="str">
        <f>AllData!A8</f>
        <v>Student</v>
      </c>
      <c r="B138">
        <f>AllData!X8</f>
        <v>3</v>
      </c>
      <c r="C138">
        <f>AllData!W8</f>
        <v>4</v>
      </c>
      <c r="D138">
        <f>AllData!Y8</f>
        <v>5</v>
      </c>
    </row>
    <row r="139" spans="1:4" x14ac:dyDescent="0.2">
      <c r="A139" t="str">
        <f>AllData!A9</f>
        <v>Student</v>
      </c>
      <c r="B139">
        <f>AllData!X9</f>
        <v>3</v>
      </c>
      <c r="C139">
        <f>AllData!W9</f>
        <v>3</v>
      </c>
      <c r="D139">
        <f>AllData!Y9</f>
        <v>4</v>
      </c>
    </row>
    <row r="140" spans="1:4" x14ac:dyDescent="0.2">
      <c r="A140" t="str">
        <f>AllData!A10</f>
        <v>Student</v>
      </c>
      <c r="B140">
        <f>AllData!X10</f>
        <v>5</v>
      </c>
      <c r="C140">
        <f>AllData!W10</f>
        <v>4</v>
      </c>
      <c r="D140">
        <f>AllData!Y10</f>
        <v>3</v>
      </c>
    </row>
    <row r="141" spans="1:4" x14ac:dyDescent="0.2">
      <c r="A141" t="str">
        <f>AllData!A11</f>
        <v>Student</v>
      </c>
      <c r="B141">
        <f>AllData!X11</f>
        <v>3</v>
      </c>
      <c r="C141">
        <f>AllData!W11</f>
        <v>3</v>
      </c>
      <c r="D141">
        <f>AllData!Y11</f>
        <v>3</v>
      </c>
    </row>
    <row r="142" spans="1:4" x14ac:dyDescent="0.2">
      <c r="A142" t="str">
        <f>AllData!A12</f>
        <v>Student</v>
      </c>
      <c r="B142">
        <f>AllData!X12</f>
        <v>4</v>
      </c>
      <c r="C142">
        <f>AllData!W12</f>
        <v>3</v>
      </c>
      <c r="D142">
        <f>AllData!Y12</f>
        <v>5</v>
      </c>
    </row>
    <row r="143" spans="1:4" x14ac:dyDescent="0.2">
      <c r="A143" t="str">
        <f>AllData!A13</f>
        <v>Student</v>
      </c>
      <c r="B143">
        <f>AllData!X13</f>
        <v>1</v>
      </c>
      <c r="C143">
        <f>AllData!W13</f>
        <v>5</v>
      </c>
      <c r="D143">
        <f>AllData!Y13</f>
        <v>1</v>
      </c>
    </row>
    <row r="144" spans="1:4" x14ac:dyDescent="0.2">
      <c r="A144" t="str">
        <f>AllData!A14</f>
        <v>Student</v>
      </c>
      <c r="B144">
        <f>AllData!X14</f>
        <v>3</v>
      </c>
      <c r="C144">
        <f>AllData!W14</f>
        <v>1</v>
      </c>
      <c r="D144">
        <f>AllData!Y14</f>
        <v>5</v>
      </c>
    </row>
    <row r="145" spans="1:4" x14ac:dyDescent="0.2">
      <c r="A145" t="str">
        <f>AllData!A15</f>
        <v>Student</v>
      </c>
      <c r="B145">
        <f>AllData!X15</f>
        <v>3</v>
      </c>
      <c r="C145">
        <f>AllData!W15</f>
        <v>4</v>
      </c>
      <c r="D145">
        <f>AllData!Y15</f>
        <v>5</v>
      </c>
    </row>
    <row r="146" spans="1:4" x14ac:dyDescent="0.2">
      <c r="A146" t="str">
        <f>AllData!A16</f>
        <v>Student</v>
      </c>
      <c r="B146">
        <f>AllData!X16</f>
        <v>3</v>
      </c>
      <c r="C146">
        <f>AllData!W16</f>
        <v>2</v>
      </c>
      <c r="D146">
        <f>AllData!Y16</f>
        <v>5</v>
      </c>
    </row>
    <row r="147" spans="1:4" x14ac:dyDescent="0.2">
      <c r="A147" t="str">
        <f>AllData!A18</f>
        <v>Student</v>
      </c>
      <c r="B147">
        <f>AllData!X18</f>
        <v>5</v>
      </c>
      <c r="C147">
        <f>AllData!W18</f>
        <v>4</v>
      </c>
      <c r="D147">
        <f>AllData!Y18</f>
        <v>3</v>
      </c>
    </row>
    <row r="148" spans="1:4" x14ac:dyDescent="0.2">
      <c r="A148" t="str">
        <f>AllData!A19</f>
        <v>Student</v>
      </c>
      <c r="B148">
        <f>AllData!X19</f>
        <v>5</v>
      </c>
      <c r="C148">
        <f>AllData!W19</f>
        <v>3</v>
      </c>
      <c r="D148">
        <f>AllData!Y19</f>
        <v>4</v>
      </c>
    </row>
    <row r="149" spans="1:4" x14ac:dyDescent="0.2">
      <c r="A149" t="str">
        <f>AllData!A20</f>
        <v>Student</v>
      </c>
      <c r="B149">
        <f>AllData!X20</f>
        <v>4</v>
      </c>
      <c r="C149">
        <f>AllData!W20</f>
        <v>4</v>
      </c>
      <c r="D149">
        <f>AllData!Y20</f>
        <v>5</v>
      </c>
    </row>
    <row r="150" spans="1:4" x14ac:dyDescent="0.2">
      <c r="A150" t="str">
        <f>AllData!A21</f>
        <v>Student</v>
      </c>
      <c r="B150">
        <f>AllData!X21</f>
        <v>3</v>
      </c>
      <c r="C150">
        <f>AllData!W21</f>
        <v>5</v>
      </c>
      <c r="D150">
        <f>AllData!Y21</f>
        <v>1</v>
      </c>
    </row>
    <row r="151" spans="1:4" x14ac:dyDescent="0.2">
      <c r="A151" t="str">
        <f>AllData!A22</f>
        <v>Student</v>
      </c>
      <c r="B151">
        <f>AllData!X22</f>
        <v>4</v>
      </c>
      <c r="C151">
        <f>AllData!W22</f>
        <v>5</v>
      </c>
      <c r="D151">
        <f>AllData!Y22</f>
        <v>3</v>
      </c>
    </row>
    <row r="152" spans="1:4" x14ac:dyDescent="0.2">
      <c r="A152" t="str">
        <f>AllData!A23</f>
        <v>Student</v>
      </c>
      <c r="B152">
        <f>AllData!X23</f>
        <v>3</v>
      </c>
      <c r="C152">
        <f>AllData!W23</f>
        <v>3</v>
      </c>
      <c r="D152">
        <f>AllData!Y23</f>
        <v>5</v>
      </c>
    </row>
    <row r="153" spans="1:4" x14ac:dyDescent="0.2">
      <c r="A153" t="str">
        <f>AllData!A24</f>
        <v>Student</v>
      </c>
      <c r="B153">
        <f>AllData!X24</f>
        <v>5</v>
      </c>
      <c r="C153">
        <f>AllData!W24</f>
        <v>4</v>
      </c>
      <c r="D153">
        <f>AllData!Y24</f>
        <v>3</v>
      </c>
    </row>
    <row r="154" spans="1:4" x14ac:dyDescent="0.2">
      <c r="A154" t="str">
        <f>AllData!A25</f>
        <v>Student</v>
      </c>
      <c r="B154">
        <f>AllData!X25</f>
        <v>3</v>
      </c>
      <c r="C154">
        <f>AllData!W25</f>
        <v>5</v>
      </c>
      <c r="D154">
        <f>AllData!Y25</f>
        <v>3</v>
      </c>
    </row>
    <row r="155" spans="1:4" x14ac:dyDescent="0.2">
      <c r="A155" t="str">
        <f>AllData!A27</f>
        <v>Student</v>
      </c>
      <c r="B155">
        <f>AllData!X27</f>
        <v>3</v>
      </c>
      <c r="C155">
        <f>AllData!W27</f>
        <v>4</v>
      </c>
      <c r="D155">
        <f>AllData!Y27</f>
        <v>3</v>
      </c>
    </row>
    <row r="156" spans="1:4" x14ac:dyDescent="0.2">
      <c r="A156" t="str">
        <f>AllData!A28</f>
        <v>Student</v>
      </c>
      <c r="B156">
        <f>AllData!X28</f>
        <v>4</v>
      </c>
      <c r="C156">
        <f>AllData!W28</f>
        <v>3</v>
      </c>
      <c r="D156">
        <f>AllData!Y28</f>
        <v>2</v>
      </c>
    </row>
    <row r="157" spans="1:4" x14ac:dyDescent="0.2">
      <c r="A157" t="str">
        <f>AllData!A29</f>
        <v>Student</v>
      </c>
      <c r="B157">
        <f>AllData!X29</f>
        <v>4</v>
      </c>
      <c r="C157">
        <f>AllData!W29</f>
        <v>3</v>
      </c>
      <c r="D157">
        <f>AllData!Y29</f>
        <v>2</v>
      </c>
    </row>
    <row r="158" spans="1:4" x14ac:dyDescent="0.2">
      <c r="A158" t="str">
        <f>AllData!A30</f>
        <v>Student</v>
      </c>
      <c r="B158">
        <f>AllData!X30</f>
        <v>4</v>
      </c>
      <c r="C158">
        <f>AllData!W30</f>
        <v>3</v>
      </c>
      <c r="D158">
        <f>AllData!Y30</f>
        <v>4</v>
      </c>
    </row>
    <row r="159" spans="1:4" x14ac:dyDescent="0.2">
      <c r="A159" t="str">
        <f>AllData!A31</f>
        <v>Student</v>
      </c>
      <c r="B159">
        <f>AllData!X31</f>
        <v>3</v>
      </c>
      <c r="C159">
        <f>AllData!W31</f>
        <v>1</v>
      </c>
      <c r="D159">
        <f>AllData!Y31</f>
        <v>5</v>
      </c>
    </row>
    <row r="160" spans="1:4" x14ac:dyDescent="0.2">
      <c r="A160" t="str">
        <f>AllData!A32</f>
        <v>Student</v>
      </c>
      <c r="B160">
        <f>AllData!X32</f>
        <v>4</v>
      </c>
      <c r="C160">
        <f>AllData!W32</f>
        <v>3</v>
      </c>
      <c r="D160">
        <f>AllData!Y32</f>
        <v>5</v>
      </c>
    </row>
    <row r="161" spans="1:4" x14ac:dyDescent="0.2">
      <c r="A161" t="str">
        <f>AllData!A33</f>
        <v>Student</v>
      </c>
      <c r="B161">
        <f>AllData!X33</f>
        <v>2</v>
      </c>
      <c r="C161">
        <f>AllData!W33</f>
        <v>3</v>
      </c>
      <c r="D161">
        <f>AllData!Y33</f>
        <v>5</v>
      </c>
    </row>
    <row r="162" spans="1:4" x14ac:dyDescent="0.2">
      <c r="A162" t="str">
        <f>AllData!A34</f>
        <v>Student</v>
      </c>
      <c r="B162">
        <f>AllData!X34</f>
        <v>4</v>
      </c>
      <c r="C162">
        <f>AllData!W34</f>
        <v>4</v>
      </c>
      <c r="D162">
        <f>AllData!Y34</f>
        <v>5</v>
      </c>
    </row>
    <row r="163" spans="1:4" x14ac:dyDescent="0.2">
      <c r="A163" t="str">
        <f>AllData!A35</f>
        <v>Student</v>
      </c>
      <c r="B163">
        <f>AllData!X35</f>
        <v>4</v>
      </c>
      <c r="C163">
        <f>AllData!W35</f>
        <v>3</v>
      </c>
      <c r="D163">
        <f>AllData!Y35</f>
        <v>5</v>
      </c>
    </row>
    <row r="164" spans="1:4" x14ac:dyDescent="0.2">
      <c r="A164" t="str">
        <f>AllData!A37</f>
        <v>Student</v>
      </c>
      <c r="B164">
        <f>AllData!X37</f>
        <v>1</v>
      </c>
      <c r="C164">
        <f>AllData!W37</f>
        <v>5</v>
      </c>
      <c r="D164">
        <f>AllData!Y37</f>
        <v>5</v>
      </c>
    </row>
    <row r="165" spans="1:4" x14ac:dyDescent="0.2">
      <c r="A165" t="str">
        <f>AllData!A38</f>
        <v>Student</v>
      </c>
      <c r="B165">
        <f>AllData!X38</f>
        <v>3</v>
      </c>
      <c r="C165">
        <f>AllData!W38</f>
        <v>3</v>
      </c>
      <c r="D165">
        <f>AllData!Y38</f>
        <v>5</v>
      </c>
    </row>
    <row r="166" spans="1:4" x14ac:dyDescent="0.2">
      <c r="A166" t="str">
        <f>AllData!A39</f>
        <v>Student</v>
      </c>
      <c r="B166">
        <f>AllData!X39</f>
        <v>2</v>
      </c>
      <c r="C166">
        <f>AllData!W39</f>
        <v>3</v>
      </c>
      <c r="D166">
        <f>AllData!Y39</f>
        <v>5</v>
      </c>
    </row>
    <row r="167" spans="1:4" x14ac:dyDescent="0.2">
      <c r="A167" t="str">
        <f>AllData!A3</f>
        <v>Student</v>
      </c>
      <c r="B167">
        <f>AllData!M3</f>
        <v>1</v>
      </c>
      <c r="C167">
        <f>AllData!L3</f>
        <v>2</v>
      </c>
      <c r="D167">
        <f>AllData!K3</f>
        <v>3</v>
      </c>
    </row>
    <row r="168" spans="1:4" x14ac:dyDescent="0.2">
      <c r="A168" t="str">
        <f>AllData!A17</f>
        <v>Student</v>
      </c>
      <c r="B168">
        <f>AllData!M17</f>
        <v>5</v>
      </c>
      <c r="C168">
        <f>AllData!L17</f>
        <v>3</v>
      </c>
      <c r="D168">
        <f>AllData!K17</f>
        <v>4</v>
      </c>
    </row>
    <row r="169" spans="1:4" x14ac:dyDescent="0.2">
      <c r="A169" t="str">
        <f>AllData!A26</f>
        <v>Student</v>
      </c>
      <c r="B169">
        <f>AllData!M26</f>
        <v>2</v>
      </c>
      <c r="C169">
        <f>AllData!L26</f>
        <v>4</v>
      </c>
      <c r="D169">
        <f>AllData!K26</f>
        <v>2</v>
      </c>
    </row>
    <row r="170" spans="1:4" x14ac:dyDescent="0.2">
      <c r="A170" t="str">
        <f>AllData!A36</f>
        <v>Student</v>
      </c>
      <c r="B170">
        <f>AllData!M36</f>
        <v>5</v>
      </c>
      <c r="C170">
        <f>AllData!L36</f>
        <v>2</v>
      </c>
      <c r="D170">
        <f>AllData!K36</f>
        <v>3</v>
      </c>
    </row>
    <row r="171" spans="1:4" x14ac:dyDescent="0.2">
      <c r="A171" t="str">
        <f>AllData!A3</f>
        <v>Student</v>
      </c>
      <c r="B171">
        <f>AllData!P3</f>
        <v>2</v>
      </c>
      <c r="C171">
        <f>AllData!N3</f>
        <v>2</v>
      </c>
      <c r="D171">
        <f>AllData!O3</f>
        <v>5</v>
      </c>
    </row>
    <row r="172" spans="1:4" x14ac:dyDescent="0.2">
      <c r="A172" t="str">
        <f>AllData!A17</f>
        <v>Student</v>
      </c>
      <c r="B172">
        <f>AllData!P17</f>
        <v>3</v>
      </c>
      <c r="C172">
        <f>AllData!N17</f>
        <v>5</v>
      </c>
      <c r="D172">
        <f>AllData!O17</f>
        <v>2</v>
      </c>
    </row>
    <row r="173" spans="1:4" x14ac:dyDescent="0.2">
      <c r="A173" t="str">
        <f>AllData!A26</f>
        <v>Student</v>
      </c>
      <c r="B173">
        <f>AllData!P26</f>
        <v>4</v>
      </c>
      <c r="C173">
        <f>AllData!N26</f>
        <v>3</v>
      </c>
      <c r="D173">
        <f>AllData!O26</f>
        <v>2</v>
      </c>
    </row>
    <row r="174" spans="1:4" x14ac:dyDescent="0.2">
      <c r="A174" t="str">
        <f>AllData!A36</f>
        <v>Student</v>
      </c>
      <c r="B174">
        <f>AllData!P36</f>
        <v>5</v>
      </c>
      <c r="C174">
        <f>AllData!N36</f>
        <v>3</v>
      </c>
      <c r="D174">
        <f>AllData!O36</f>
        <v>2</v>
      </c>
    </row>
    <row r="175" spans="1:4" x14ac:dyDescent="0.2">
      <c r="A175" t="str">
        <f>AllData!A3</f>
        <v>Student</v>
      </c>
      <c r="B175">
        <f>AllData!Q3</f>
        <v>2</v>
      </c>
      <c r="C175">
        <f>AllData!S3</f>
        <v>3</v>
      </c>
      <c r="D175">
        <f>AllData!R3</f>
        <v>4</v>
      </c>
    </row>
    <row r="176" spans="1:4" x14ac:dyDescent="0.2">
      <c r="A176" t="str">
        <f>AllData!A17</f>
        <v>Student</v>
      </c>
      <c r="B176">
        <f>AllData!Q17</f>
        <v>5</v>
      </c>
      <c r="C176">
        <f>AllData!S17</f>
        <v>2</v>
      </c>
      <c r="D176">
        <f>AllData!R17</f>
        <v>3</v>
      </c>
    </row>
    <row r="177" spans="1:4" x14ac:dyDescent="0.2">
      <c r="A177" t="str">
        <f>AllData!A26</f>
        <v>Student</v>
      </c>
      <c r="B177">
        <f>AllData!Q26</f>
        <v>3</v>
      </c>
      <c r="C177">
        <f>AllData!S26</f>
        <v>2</v>
      </c>
      <c r="D177">
        <f>AllData!R26</f>
        <v>4</v>
      </c>
    </row>
    <row r="178" spans="1:4" x14ac:dyDescent="0.2">
      <c r="A178" t="str">
        <f>AllData!A36</f>
        <v>Student</v>
      </c>
      <c r="B178">
        <f>AllData!Q36</f>
        <v>5</v>
      </c>
      <c r="C178">
        <f>AllData!S36</f>
        <v>3</v>
      </c>
      <c r="D178">
        <f>AllData!R36</f>
        <v>2</v>
      </c>
    </row>
    <row r="179" spans="1:4" x14ac:dyDescent="0.2">
      <c r="A179" t="str">
        <f>AllData!A3</f>
        <v>Student</v>
      </c>
      <c r="B179">
        <f>AllData!U3</f>
        <v>1</v>
      </c>
      <c r="C179">
        <f>AllData!V3</f>
        <v>3</v>
      </c>
      <c r="D179">
        <f>AllData!T3</f>
        <v>2</v>
      </c>
    </row>
    <row r="180" spans="1:4" x14ac:dyDescent="0.2">
      <c r="A180" t="str">
        <f>AllData!A17</f>
        <v>Student</v>
      </c>
      <c r="B180">
        <f>AllData!U17</f>
        <v>5</v>
      </c>
      <c r="C180">
        <f>AllData!V17</f>
        <v>4</v>
      </c>
      <c r="D180">
        <f>AllData!T17</f>
        <v>3</v>
      </c>
    </row>
    <row r="181" spans="1:4" x14ac:dyDescent="0.2">
      <c r="A181" t="str">
        <f>AllData!A26</f>
        <v>Student</v>
      </c>
      <c r="B181">
        <f>AllData!U26</f>
        <v>4</v>
      </c>
      <c r="C181">
        <f>AllData!V26</f>
        <v>3</v>
      </c>
      <c r="D181">
        <f>AllData!T26</f>
        <v>2</v>
      </c>
    </row>
    <row r="182" spans="1:4" x14ac:dyDescent="0.2">
      <c r="A182" t="str">
        <f>AllData!A36</f>
        <v>Student</v>
      </c>
      <c r="B182">
        <f>AllData!U36</f>
        <v>4</v>
      </c>
      <c r="C182">
        <f>AllData!V36</f>
        <v>5</v>
      </c>
      <c r="D182">
        <f>AllData!T36</f>
        <v>4</v>
      </c>
    </row>
    <row r="183" spans="1:4" x14ac:dyDescent="0.2">
      <c r="A183" t="str">
        <f>AllData!A3</f>
        <v>Student</v>
      </c>
      <c r="B183">
        <f>AllData!X3</f>
        <v>3</v>
      </c>
      <c r="C183">
        <f>AllData!W3</f>
        <v>5</v>
      </c>
      <c r="D183">
        <f>AllData!Y3</f>
        <v>2</v>
      </c>
    </row>
    <row r="184" spans="1:4" x14ac:dyDescent="0.2">
      <c r="A184" t="str">
        <f>AllData!A17</f>
        <v>Student</v>
      </c>
      <c r="B184">
        <f>AllData!X17</f>
        <v>3</v>
      </c>
      <c r="C184">
        <f>AllData!W17</f>
        <v>5</v>
      </c>
      <c r="D184">
        <f>AllData!Y17</f>
        <v>4</v>
      </c>
    </row>
    <row r="185" spans="1:4" x14ac:dyDescent="0.2">
      <c r="A185" t="str">
        <f>AllData!A26</f>
        <v>Student</v>
      </c>
      <c r="B185">
        <f>AllData!X26</f>
        <v>3</v>
      </c>
      <c r="C185">
        <f>AllData!W26</f>
        <v>4</v>
      </c>
      <c r="D185">
        <f>AllData!Y26</f>
        <v>2</v>
      </c>
    </row>
    <row r="186" spans="1:4" x14ac:dyDescent="0.2">
      <c r="A186" t="str">
        <f>AllData!A36</f>
        <v>Student</v>
      </c>
      <c r="B186">
        <f>AllData!X36</f>
        <v>5</v>
      </c>
      <c r="C186">
        <f>AllData!W36</f>
        <v>4</v>
      </c>
      <c r="D186">
        <f>AllData!Y36</f>
        <v>3</v>
      </c>
    </row>
    <row r="187" spans="1:4" x14ac:dyDescent="0.2">
      <c r="A187" t="str">
        <f>AllData!A4</f>
        <v>Student</v>
      </c>
      <c r="B187">
        <f>AllData!M4</f>
        <v>1</v>
      </c>
      <c r="C187">
        <f>AllData!L4</f>
        <v>5</v>
      </c>
      <c r="D187">
        <f>AllData!K4</f>
        <v>3</v>
      </c>
    </row>
    <row r="188" spans="1:4" x14ac:dyDescent="0.2">
      <c r="A188" t="str">
        <f>AllData!A4</f>
        <v>Student</v>
      </c>
      <c r="B188">
        <f>AllData!P4</f>
        <v>1</v>
      </c>
      <c r="C188">
        <f>AllData!N4</f>
        <v>3</v>
      </c>
      <c r="D188">
        <f>AllData!O4</f>
        <v>5</v>
      </c>
    </row>
    <row r="189" spans="1:4" x14ac:dyDescent="0.2">
      <c r="A189" t="str">
        <f>AllData!A4</f>
        <v>Student</v>
      </c>
      <c r="B189">
        <f>AllData!Q4</f>
        <v>1</v>
      </c>
      <c r="C189">
        <f>AllData!S4</f>
        <v>5</v>
      </c>
      <c r="D189">
        <f>AllData!R4</f>
        <v>3</v>
      </c>
    </row>
    <row r="190" spans="1:4" x14ac:dyDescent="0.2">
      <c r="A190" t="str">
        <f>AllData!A4</f>
        <v>Student</v>
      </c>
      <c r="B190">
        <f>AllData!U4</f>
        <v>4</v>
      </c>
      <c r="C190">
        <f>AllData!V4</f>
        <v>2</v>
      </c>
      <c r="D190">
        <f>AllData!T4</f>
        <v>5</v>
      </c>
    </row>
    <row r="191" spans="1:4" x14ac:dyDescent="0.2">
      <c r="A191" t="str">
        <f>AllData!A4</f>
        <v>Student</v>
      </c>
      <c r="B191">
        <f>AllData!X4</f>
        <v>1</v>
      </c>
      <c r="C191">
        <f>AllData!W4</f>
        <v>5</v>
      </c>
      <c r="D191">
        <f>AllData!Y4</f>
        <v>1</v>
      </c>
    </row>
    <row r="192" spans="1:4" x14ac:dyDescent="0.2">
      <c r="A192" t="str">
        <f>SUBSTITUTE(AllData!A40, "Industry ", "")</f>
        <v>Professional</v>
      </c>
      <c r="B192">
        <f>AllData!M40</f>
        <v>2</v>
      </c>
      <c r="C192">
        <f>AllData!L40</f>
        <v>5</v>
      </c>
      <c r="D192">
        <f>AllData!K40</f>
        <v>5</v>
      </c>
    </row>
    <row r="193" spans="1:4" x14ac:dyDescent="0.2">
      <c r="A193" t="str">
        <f>SUBSTITUTE(AllData!A41,"Industry ","")</f>
        <v>Professional</v>
      </c>
      <c r="B193">
        <f>AllData!M41</f>
        <v>5</v>
      </c>
      <c r="C193">
        <f>AllData!L41</f>
        <v>3</v>
      </c>
      <c r="D193">
        <f>AllData!K41</f>
        <v>1</v>
      </c>
    </row>
    <row r="194" spans="1:4" x14ac:dyDescent="0.2">
      <c r="A194" t="str">
        <f>SUBSTITUTE(AllData!A42,"Industry ","")</f>
        <v>Professional</v>
      </c>
      <c r="B194">
        <f>AllData!M42</f>
        <v>2</v>
      </c>
      <c r="C194">
        <f>AllData!L42</f>
        <v>4</v>
      </c>
      <c r="D194">
        <f>AllData!K42</f>
        <v>5</v>
      </c>
    </row>
    <row r="195" spans="1:4" x14ac:dyDescent="0.2">
      <c r="A195" t="str">
        <f>SUBSTITUTE(AllData!A43,"Industry ","")</f>
        <v>Professional</v>
      </c>
      <c r="B195">
        <f>AllData!M43</f>
        <v>1</v>
      </c>
      <c r="C195">
        <f>AllData!L43</f>
        <v>5</v>
      </c>
      <c r="D195">
        <f>AllData!K43</f>
        <v>4</v>
      </c>
    </row>
    <row r="196" spans="1:4" x14ac:dyDescent="0.2">
      <c r="A196" t="str">
        <f>SUBSTITUTE(AllData!A40, "Industry ", "")</f>
        <v>Professional</v>
      </c>
      <c r="B196">
        <f>AllData!P40</f>
        <v>3</v>
      </c>
      <c r="C196">
        <f>AllData!N40</f>
        <v>5</v>
      </c>
      <c r="D196">
        <f>AllData!O40</f>
        <v>4</v>
      </c>
    </row>
    <row r="197" spans="1:4" x14ac:dyDescent="0.2">
      <c r="A197" t="str">
        <f>SUBSTITUTE(AllData!A41,"Industry ","")</f>
        <v>Professional</v>
      </c>
      <c r="B197">
        <f>AllData!P41</f>
        <v>1</v>
      </c>
      <c r="C197">
        <f>AllData!N41</f>
        <v>3</v>
      </c>
      <c r="D197">
        <f>AllData!O41</f>
        <v>5</v>
      </c>
    </row>
    <row r="198" spans="1:4" x14ac:dyDescent="0.2">
      <c r="A198" t="str">
        <f>SUBSTITUTE(AllData!A42,"Industry ","")</f>
        <v>Professional</v>
      </c>
      <c r="B198">
        <f>AllData!P42</f>
        <v>2</v>
      </c>
      <c r="C198">
        <f>AllData!N42</f>
        <v>3</v>
      </c>
      <c r="D198">
        <f>AllData!O42</f>
        <v>5</v>
      </c>
    </row>
    <row r="199" spans="1:4" x14ac:dyDescent="0.2">
      <c r="A199" t="str">
        <f>SUBSTITUTE(AllData!A43,"Industry ","")</f>
        <v>Professional</v>
      </c>
      <c r="B199">
        <f>AllData!P43</f>
        <v>2</v>
      </c>
      <c r="C199">
        <f>AllData!N43</f>
        <v>3</v>
      </c>
      <c r="D199">
        <f>AllData!O43</f>
        <v>5</v>
      </c>
    </row>
    <row r="200" spans="1:4" x14ac:dyDescent="0.2">
      <c r="A200" t="str">
        <f>SUBSTITUTE(AllData!A40, "Industry ", "")</f>
        <v>Professional</v>
      </c>
      <c r="B200">
        <f>AllData!Q40</f>
        <v>3</v>
      </c>
      <c r="C200">
        <f>AllData!S40</f>
        <v>4</v>
      </c>
      <c r="D200">
        <f>AllData!R40</f>
        <v>5</v>
      </c>
    </row>
    <row r="201" spans="1:4" x14ac:dyDescent="0.2">
      <c r="A201" t="str">
        <f>SUBSTITUTE(AllData!A41,"Industry ","")</f>
        <v>Professional</v>
      </c>
      <c r="B201">
        <f>AllData!Q41</f>
        <v>1</v>
      </c>
      <c r="C201">
        <f>AllData!S41</f>
        <v>3</v>
      </c>
      <c r="D201">
        <f>AllData!R41</f>
        <v>5</v>
      </c>
    </row>
    <row r="202" spans="1:4" x14ac:dyDescent="0.2">
      <c r="A202" t="str">
        <f>SUBSTITUTE(AllData!A42,"Industry ","")</f>
        <v>Professional</v>
      </c>
      <c r="B202">
        <f>AllData!Q42</f>
        <v>3</v>
      </c>
      <c r="C202">
        <f>AllData!S42</f>
        <v>4</v>
      </c>
      <c r="D202">
        <f>AllData!R42</f>
        <v>5</v>
      </c>
    </row>
    <row r="203" spans="1:4" x14ac:dyDescent="0.2">
      <c r="A203" t="str">
        <f>SUBSTITUTE(AllData!A43,"Industry ","")</f>
        <v>Professional</v>
      </c>
      <c r="B203">
        <f>AllData!Q43</f>
        <v>2</v>
      </c>
      <c r="C203">
        <f>AllData!S43</f>
        <v>4</v>
      </c>
      <c r="D203">
        <f>AllData!R43</f>
        <v>5</v>
      </c>
    </row>
    <row r="204" spans="1:4" x14ac:dyDescent="0.2">
      <c r="A204" t="str">
        <f>SUBSTITUTE(AllData!A40, "Industry ", "")</f>
        <v>Professional</v>
      </c>
      <c r="B204">
        <f>AllData!U40</f>
        <v>3</v>
      </c>
      <c r="C204">
        <f>AllData!V40</f>
        <v>5</v>
      </c>
      <c r="D204">
        <f>AllData!T40</f>
        <v>5</v>
      </c>
    </row>
    <row r="205" spans="1:4" x14ac:dyDescent="0.2">
      <c r="A205" t="str">
        <f>SUBSTITUTE(AllData!A41,"Industry ","")</f>
        <v>Professional</v>
      </c>
      <c r="B205">
        <f>AllData!U41</f>
        <v>5</v>
      </c>
      <c r="C205">
        <f>AllData!V41</f>
        <v>3</v>
      </c>
      <c r="D205">
        <f>AllData!T41</f>
        <v>3</v>
      </c>
    </row>
    <row r="206" spans="1:4" x14ac:dyDescent="0.2">
      <c r="A206" t="str">
        <f>SUBSTITUTE(AllData!A42,"Industry ","")</f>
        <v>Professional</v>
      </c>
      <c r="B206">
        <f>AllData!U42</f>
        <v>4</v>
      </c>
      <c r="C206">
        <f>AllData!V42</f>
        <v>5</v>
      </c>
      <c r="D206">
        <f>AllData!T42</f>
        <v>5</v>
      </c>
    </row>
    <row r="207" spans="1:4" x14ac:dyDescent="0.2">
      <c r="A207" t="str">
        <f>SUBSTITUTE(AllData!A43,"Industry ","")</f>
        <v>Professional</v>
      </c>
      <c r="B207">
        <f>AllData!U43</f>
        <v>5</v>
      </c>
      <c r="C207">
        <f>AllData!V43</f>
        <v>3</v>
      </c>
      <c r="D207">
        <f>AllData!T43</f>
        <v>3</v>
      </c>
    </row>
    <row r="208" spans="1:4" x14ac:dyDescent="0.2">
      <c r="A208" t="str">
        <f>SUBSTITUTE(AllData!A40, "Industry ", "")</f>
        <v>Professional</v>
      </c>
      <c r="B208">
        <f>AllData!X40</f>
        <v>3</v>
      </c>
      <c r="C208">
        <f>AllData!W40</f>
        <v>4</v>
      </c>
      <c r="D208">
        <f>AllData!Y40</f>
        <v>5</v>
      </c>
    </row>
    <row r="209" spans="1:4" x14ac:dyDescent="0.2">
      <c r="A209" t="str">
        <f>SUBSTITUTE(AllData!A41,"Industry ","")</f>
        <v>Professional</v>
      </c>
      <c r="B209">
        <f>AllData!X41</f>
        <v>5</v>
      </c>
      <c r="C209">
        <f>AllData!W41</f>
        <v>5</v>
      </c>
      <c r="D209">
        <f>AllData!Y41</f>
        <v>1</v>
      </c>
    </row>
    <row r="210" spans="1:4" x14ac:dyDescent="0.2">
      <c r="A210" t="str">
        <f>SUBSTITUTE(AllData!A42,"Industry ","")</f>
        <v>Professional</v>
      </c>
      <c r="B210">
        <f>AllData!X42</f>
        <v>3</v>
      </c>
      <c r="C210">
        <f>AllData!W42</f>
        <v>4</v>
      </c>
      <c r="D210">
        <f>AllData!Y42</f>
        <v>5</v>
      </c>
    </row>
    <row r="211" spans="1:4" x14ac:dyDescent="0.2">
      <c r="A211" t="str">
        <f>SUBSTITUTE(AllData!A43,"Industry ","")</f>
        <v>Professional</v>
      </c>
      <c r="B211">
        <f>AllData!X43</f>
        <v>4</v>
      </c>
      <c r="C211">
        <f>AllData!W43</f>
        <v>5</v>
      </c>
      <c r="D211">
        <f>AllData!Y43</f>
        <v>2</v>
      </c>
    </row>
    <row r="212" spans="1:4" x14ac:dyDescent="0.2">
      <c r="A212" t="str">
        <f>AllData!A44</f>
        <v>Researcher</v>
      </c>
      <c r="B212">
        <f>AllData!M44</f>
        <v>2</v>
      </c>
      <c r="C212">
        <f>AllData!L44</f>
        <v>4</v>
      </c>
      <c r="D212">
        <f>AllData!K44</f>
        <v>3</v>
      </c>
    </row>
    <row r="213" spans="1:4" x14ac:dyDescent="0.2">
      <c r="A213" t="str">
        <f>AllData!A44</f>
        <v>Researcher</v>
      </c>
      <c r="B213">
        <f>AllData!P44</f>
        <v>2</v>
      </c>
      <c r="C213">
        <f>AllData!N44</f>
        <v>4</v>
      </c>
      <c r="D213">
        <f>AllData!O44</f>
        <v>4</v>
      </c>
    </row>
    <row r="214" spans="1:4" x14ac:dyDescent="0.2">
      <c r="A214" t="str">
        <f>AllData!A44</f>
        <v>Researcher</v>
      </c>
      <c r="B214">
        <f>AllData!Q44</f>
        <v>3</v>
      </c>
      <c r="C214">
        <f>AllData!S44</f>
        <v>2</v>
      </c>
      <c r="D214">
        <f>AllData!R44</f>
        <v>4</v>
      </c>
    </row>
    <row r="215" spans="1:4" x14ac:dyDescent="0.2">
      <c r="A215" t="str">
        <f>AllData!A44</f>
        <v>Researcher</v>
      </c>
      <c r="B215">
        <f>AllData!U44</f>
        <v>4</v>
      </c>
      <c r="C215">
        <f>AllData!V44</f>
        <v>2</v>
      </c>
      <c r="D215">
        <f>AllData!T44</f>
        <v>2</v>
      </c>
    </row>
    <row r="216" spans="1:4" x14ac:dyDescent="0.2">
      <c r="A216" t="str">
        <f>AllData!A44</f>
        <v>Researcher</v>
      </c>
      <c r="B216">
        <f>AllData!X44</f>
        <v>4</v>
      </c>
      <c r="C216">
        <f>AllData!W44</f>
        <v>2</v>
      </c>
      <c r="D216">
        <f>AllData!Y44</f>
        <v>1</v>
      </c>
    </row>
  </sheetData>
  <sortState xmlns:xlrd2="http://schemas.microsoft.com/office/spreadsheetml/2017/richdata2" ref="A2:D216">
    <sortCondition ref="A2:A216"/>
  </sortState>
  <mergeCells count="5">
    <mergeCell ref="L1:N1"/>
    <mergeCell ref="O1:Q1"/>
    <mergeCell ref="J31:L31"/>
    <mergeCell ref="M31:O31"/>
    <mergeCell ref="P31:R31"/>
  </mergeCells>
  <conditionalFormatting sqref="G36:R36">
    <cfRule type="colorScale" priority="2">
      <colorScale>
        <cfvo type="num" val="0.5"/>
        <cfvo type="num" val="1"/>
        <color rgb="FFFCFCFF"/>
        <color rgb="FF63BE7B"/>
      </colorScale>
    </cfRule>
  </conditionalFormatting>
  <conditionalFormatting sqref="G37:R37">
    <cfRule type="cellIs" dxfId="2" priority="1" operator="lessThan">
      <formula>0.05</formula>
    </cfRule>
  </conditionalFormatting>
  <pageMargins left="0.7" right="0.7" top="0.78740157500000008" bottom="0.78740157500000008" header="0.3" footer="0.3"/>
  <pageSetup paperSize="9" scale="96"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4"/>
  <sheetViews>
    <sheetView workbookViewId="0">
      <selection activeCell="J7" sqref="J7"/>
    </sheetView>
  </sheetViews>
  <sheetFormatPr baseColWidth="10" defaultRowHeight="14.25" x14ac:dyDescent="0.2"/>
  <cols>
    <col min="5" max="5" width="7.5" bestFit="1" customWidth="1"/>
    <col min="10" max="12" width="14.375" bestFit="1" customWidth="1"/>
    <col min="16" max="16" width="12" bestFit="1" customWidth="1"/>
  </cols>
  <sheetData>
    <row r="1" spans="1:17" ht="15" x14ac:dyDescent="0.25">
      <c r="A1" s="6" t="s">
        <v>250</v>
      </c>
      <c r="B1" s="6" t="s">
        <v>241</v>
      </c>
      <c r="C1" s="6" t="s">
        <v>240</v>
      </c>
      <c r="D1" s="6" t="s">
        <v>250</v>
      </c>
      <c r="E1" s="6" t="s">
        <v>252</v>
      </c>
      <c r="F1" s="6" t="s">
        <v>250</v>
      </c>
      <c r="G1" s="6" t="s">
        <v>253</v>
      </c>
      <c r="K1" s="11" t="s">
        <v>58</v>
      </c>
      <c r="L1" s="11" t="s">
        <v>264</v>
      </c>
      <c r="M1" s="14" t="s">
        <v>279</v>
      </c>
      <c r="N1" s="14"/>
      <c r="Q1" s="6" t="s">
        <v>274</v>
      </c>
    </row>
    <row r="2" spans="1:17" ht="15" x14ac:dyDescent="0.25">
      <c r="A2" t="str">
        <f>AllData!A31</f>
        <v>Student</v>
      </c>
      <c r="B2" s="8">
        <f>AllData!AL31</f>
        <v>4.8611111111110938E-3</v>
      </c>
      <c r="C2" s="9">
        <f>AllData!AQ31</f>
        <v>6.9444444444444753E-3</v>
      </c>
      <c r="D2" s="9" t="str">
        <f t="shared" ref="D2:D44" si="0">A2</f>
        <v>Student</v>
      </c>
      <c r="E2" s="9">
        <f>AllData!AM31-AllData!J31</f>
        <v>-0.18541666666666662</v>
      </c>
      <c r="F2" s="9" t="str">
        <f t="shared" ref="F2:F44" si="1">A2</f>
        <v>Student</v>
      </c>
      <c r="G2" s="9">
        <f>AllData!I31</f>
        <v>2.9166666666666674E-2</v>
      </c>
      <c r="J2" s="6" t="s">
        <v>278</v>
      </c>
      <c r="K2" s="6" t="s">
        <v>278</v>
      </c>
      <c r="L2" s="6" t="s">
        <v>278</v>
      </c>
      <c r="M2" s="6" t="s">
        <v>241</v>
      </c>
      <c r="N2" s="6" t="s">
        <v>240</v>
      </c>
      <c r="P2" s="6" t="s">
        <v>275</v>
      </c>
      <c r="Q2">
        <f>COUNT(B2:B44)</f>
        <v>43</v>
      </c>
    </row>
    <row r="3" spans="1:17" ht="15" x14ac:dyDescent="0.25">
      <c r="A3" t="str">
        <f>AllData!A11</f>
        <v>Student</v>
      </c>
      <c r="B3" s="8">
        <f>AllData!AL11</f>
        <v>1.388888888888884E-3</v>
      </c>
      <c r="C3" s="9">
        <f>AllData!AQ11</f>
        <v>2.7777777777777679E-3</v>
      </c>
      <c r="D3" s="9" t="str">
        <f t="shared" si="0"/>
        <v>Student</v>
      </c>
      <c r="E3" s="9">
        <f>AllData!AM11-AllData!J11</f>
        <v>2.0833333333333259E-3</v>
      </c>
      <c r="F3" s="9" t="str">
        <f t="shared" si="1"/>
        <v>Student</v>
      </c>
      <c r="G3" s="9">
        <f>AllData!I11</f>
        <v>6.9444444444445308E-3</v>
      </c>
      <c r="I3" s="13" t="s">
        <v>265</v>
      </c>
      <c r="J3">
        <f>($Q$2*$Q$2)-($Q$2*$Q$2*J6)</f>
        <v>644.5</v>
      </c>
      <c r="K3">
        <f>($Q$3*$Q$3)-($Q$3*$Q$3*K6)</f>
        <v>532.5</v>
      </c>
      <c r="L3">
        <f>($Q$4*$Q$4)-($Q$4*$Q$4*L6)</f>
        <v>1</v>
      </c>
      <c r="M3">
        <f>($Q$3*$Q$4)-($Q$3*$Q$4*M6)</f>
        <v>56.5</v>
      </c>
      <c r="N3">
        <f>($Q$3*$Q$4)-($Q$3*$Q$4*N6)</f>
        <v>43</v>
      </c>
      <c r="P3" s="6" t="str">
        <f>K1</f>
        <v>Student</v>
      </c>
      <c r="Q3">
        <f>COUNTIF(A2:A216,P3)</f>
        <v>38</v>
      </c>
    </row>
    <row r="4" spans="1:17" ht="17.25" x14ac:dyDescent="0.25">
      <c r="A4" t="str">
        <f>SUBSTITUTE(AllData!A3, "Industry ", "")</f>
        <v>Student</v>
      </c>
      <c r="B4" s="8">
        <f>AllData!AL3</f>
        <v>5.5555555555555358E-3</v>
      </c>
      <c r="C4" s="9">
        <f>AllData!AQ3</f>
        <v>2.0833333333333814E-3</v>
      </c>
      <c r="D4" s="9" t="str">
        <f t="shared" si="0"/>
        <v>Student</v>
      </c>
      <c r="E4" s="9">
        <f>AllData!AM3-AllData!J3</f>
        <v>5.5555555555555358E-3</v>
      </c>
      <c r="F4" s="9" t="str">
        <f t="shared" si="1"/>
        <v>Student</v>
      </c>
      <c r="G4" s="9">
        <f>AllData!I3</f>
        <v>1.388888888888884E-2</v>
      </c>
      <c r="I4" s="13" t="s">
        <v>266</v>
      </c>
      <c r="J4" s="8" cm="1">
        <f t="array" ref="J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4344</v>
      </c>
      <c r="K4" s="8" cm="1">
        <f t="array" ref="K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2724</v>
      </c>
      <c r="L4" s="8" cm="1">
        <f t="array" ref="L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24</v>
      </c>
      <c r="M4" s="8" cm="1">
        <f t="array" ref="M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810</v>
      </c>
      <c r="N4" s="9" cm="1">
        <f t="array" ref="N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594</v>
      </c>
      <c r="P4" s="6" t="str">
        <f>L1</f>
        <v>Professional</v>
      </c>
      <c r="Q4">
        <f>COUNTIF(A2:A216,P4)</f>
        <v>4</v>
      </c>
    </row>
    <row r="5" spans="1:17" ht="15" x14ac:dyDescent="0.25">
      <c r="A5" t="str">
        <f>AllData!A8</f>
        <v>Student</v>
      </c>
      <c r="B5" s="8">
        <f>AllData!AL8</f>
        <v>6.9444444444444753E-3</v>
      </c>
      <c r="C5" s="9">
        <f>AllData!AQ8</f>
        <v>3.4722222222222099E-3</v>
      </c>
      <c r="D5" s="9" t="str">
        <f t="shared" si="0"/>
        <v>Student</v>
      </c>
      <c r="E5" s="9">
        <f>AllData!AM8-AllData!J8</f>
        <v>6.9444444444444198E-3</v>
      </c>
      <c r="F5" s="9" t="str">
        <f t="shared" si="1"/>
        <v>Student</v>
      </c>
      <c r="G5" s="9">
        <f>AllData!I8</f>
        <v>2.430555555555558E-2</v>
      </c>
      <c r="I5" s="13" t="s">
        <v>267</v>
      </c>
      <c r="J5">
        <f>SQRT((($Q$2*$Q$2)/12)*($Q$2+$Q$2+1-(J4/(($Q$2+$Q$2)*($Q$2+$Q$2-1)))))</f>
        <v>115.38494396634965</v>
      </c>
      <c r="K5">
        <f>SQRT((($Q$3*$Q$3)/12)*($Q$3+$Q$3+1-(K4/(($Q$3+$Q$3)*($Q$3+$Q$3-1)))))</f>
        <v>95.959157978798459</v>
      </c>
      <c r="L5">
        <f>SQRT((($Q$4*$Q$4)/12)*($Q$4+$Q$4+1-(L4/(($Q$4+$Q$4)*($Q$4+$Q$4-1)))))</f>
        <v>3.3806170189140663</v>
      </c>
      <c r="M5">
        <f>SQRT((($Q$4*$Q$3)/12)*($Q$4+$Q$3+1-(M4/(($Q$3+$Q$4)*($Q$3+$Q$4-1)))))</f>
        <v>23.210094323663498</v>
      </c>
      <c r="N5">
        <f>SQRT((($Q$4*$Q$3)/12)*($Q$4+$Q$3+1-(N4/(($Q$3+$Q$4)*($Q$3+$Q$4-1)))))</f>
        <v>23.244296691609591</v>
      </c>
    </row>
    <row r="6" spans="1:17" ht="15" x14ac:dyDescent="0.25">
      <c r="A6" t="str">
        <f>AllData!A18</f>
        <v>Student</v>
      </c>
      <c r="B6" s="8">
        <f>AllData!AL18</f>
        <v>6.9444444444444753E-3</v>
      </c>
      <c r="C6" s="9">
        <f>AllData!AQ18</f>
        <v>6.9444444444444198E-3</v>
      </c>
      <c r="D6" s="9" t="str">
        <f t="shared" si="0"/>
        <v>Student</v>
      </c>
      <c r="E6" s="9">
        <f>AllData!AM18-AllData!J18</f>
        <v>6.9444444444444198E-3</v>
      </c>
      <c r="F6" s="9" t="str">
        <f t="shared" si="1"/>
        <v>Student</v>
      </c>
      <c r="G6" s="9">
        <f>AllData!I18</f>
        <v>3.125E-2</v>
      </c>
      <c r="I6" s="13" t="s">
        <v>268</v>
      </c>
      <c r="J6" cm="1">
        <f t="array" ref="J6">MAX((SUM(COUNTIF(B2:B44,"&gt;"&amp;C2:C44))+SUM(COUNTIF(B2:B44,"="&amp;C2:C44))/2)/(COUNT(B2:B44)*COUNT(C2:C44)),(SUM(COUNTIF(C2:C44,"&gt;"&amp;B2:B44))+SUM(COUNTIF(B2:B44,"="&amp;C2:C44))/2)/(COUNT(B2:B44)*COUNT(C2:C44)))</f>
        <v>0.651433207138994</v>
      </c>
      <c r="K6" cm="1">
        <f t="array" ref="K6">MAX((SUM(COUNTIF(B2:B39,"&gt;"&amp;C2:C39))+SUM(COUNTIF(B2:B39,"="&amp;C2:C39))/2)/(COUNT(B2:B39)*COUNT(C2:C39)),(SUM(COUNTIF(C2:C39,"&gt;"&amp;B2:B39))+SUM(COUNTIF(B2:B39,"="&amp;C2:C39))/2)/(COUNT(B2:B39)*COUNT(C2:C39)))</f>
        <v>0.63123268698060941</v>
      </c>
      <c r="L6" cm="1">
        <f t="array" ref="L6">MAX((SUM(COUNTIF(B40:B43,"&gt;"&amp;C40:C43))+SUM(COUNTIF(B40:B43,"="&amp;C40:C43))/2)/(COUNT(B40:B43)*COUNT(C40:C43)),(SUM(COUNTIF(C40:C43,"&gt;"&amp;B40:B43))+SUM(COUNTIF(B40:B43,"="&amp;C40:C43))/2)/(COUNT(B40:B43)*COUNT(C40:C43)))</f>
        <v>0.9375</v>
      </c>
      <c r="M6" cm="1">
        <f t="array" ref="M6">MAX((SUM(COUNTIF(B40:B43,"&gt;"&amp;B2:B39))+SUM(COUNTIF(B40:B43,"="&amp;B2:B39))/2)/(COUNT(B40:B43)*COUNT(B2:B39)),(SUM(COUNTIF(B2:B39,"&gt;"&amp;B40:B43))+SUM(COUNTIF(B40:B43,"="&amp;B2:B39))/2)/(COUNT(B40:B43)*COUNT(B2:B39)))</f>
        <v>0.62828947368421051</v>
      </c>
      <c r="N6" cm="1">
        <f t="array" ref="N6">MAX((SUM(COUNTIF(C40:C43,"&gt;"&amp;C2:C39))+SUM(COUNTIF(C40:C43,"="&amp;C2:C39))/2)/(COUNT(C40:C43)*COUNT(C2:C39)),(SUM(COUNTIF(C2:C39,"&gt;"&amp;C40:C43))+SUM(COUNTIF(C40:C43,"="&amp;C2:C39))/2)/(COUNT(C40:C43)*COUNT(C2:C39)))</f>
        <v>0.71710526315789469</v>
      </c>
    </row>
    <row r="7" spans="1:17" ht="15" x14ac:dyDescent="0.25">
      <c r="A7" t="str">
        <f>AllData!A12</f>
        <v>Student</v>
      </c>
      <c r="B7" s="8">
        <f>AllData!AL12</f>
        <v>4.1666666666666519E-3</v>
      </c>
      <c r="C7" s="9">
        <f>AllData!AQ12</f>
        <v>8.3333333333334147E-3</v>
      </c>
      <c r="D7" s="9" t="str">
        <f t="shared" si="0"/>
        <v>Student</v>
      </c>
      <c r="E7" s="9">
        <f>AllData!AM12-AllData!J12</f>
        <v>6.9444444444444198E-3</v>
      </c>
      <c r="F7" s="9" t="str">
        <f t="shared" si="1"/>
        <v>Student</v>
      </c>
      <c r="G7" s="9">
        <f>AllData!I12</f>
        <v>1.8055555555555602E-2</v>
      </c>
      <c r="I7" s="13" t="s">
        <v>269</v>
      </c>
      <c r="J7">
        <f>2*_xlfn.NORM.S.DIST((J3-($Q$2*$Q$2/2))/J5,TRUE)</f>
        <v>1.5238539558806665E-2</v>
      </c>
      <c r="K7">
        <f>2*_xlfn.NORM.S.DIST((K3-($Q$3*$Q$3/2))/K5,TRUE)</f>
        <v>4.8291020811842188E-2</v>
      </c>
      <c r="L7">
        <f>2*_xlfn.NORM.S.DIST((L3-($Q$4*$Q$4/2))/L5,TRUE)</f>
        <v>3.8393580537109583E-2</v>
      </c>
      <c r="M7">
        <f>2*_xlfn.NORM.S.DIST((M3-($Q$3*$Q$4/2))/M5,TRUE)</f>
        <v>0.40082334053582097</v>
      </c>
      <c r="N7">
        <f>2*_xlfn.NORM.S.DIST((N3-($Q$3*$Q$4/2))/N5,TRUE)</f>
        <v>0.15569413613750305</v>
      </c>
    </row>
    <row r="8" spans="1:17" ht="15" x14ac:dyDescent="0.25">
      <c r="A8" t="str">
        <f>AllData!A16</f>
        <v>Student</v>
      </c>
      <c r="B8" s="8">
        <f>AllData!AL16</f>
        <v>6.9444444444445308E-3</v>
      </c>
      <c r="C8" s="9">
        <f>AllData!AQ16</f>
        <v>6.9444444444444198E-3</v>
      </c>
      <c r="D8" s="9" t="str">
        <f t="shared" si="0"/>
        <v>Student</v>
      </c>
      <c r="E8" s="9">
        <f>AllData!AM16-AllData!J16</f>
        <v>6.9444444444444198E-3</v>
      </c>
      <c r="F8" s="9" t="str">
        <f t="shared" si="1"/>
        <v>Student</v>
      </c>
      <c r="G8" s="9">
        <f>AllData!I16</f>
        <v>2.430555555555558E-2</v>
      </c>
      <c r="J8" s="7"/>
    </row>
    <row r="9" spans="1:17" x14ac:dyDescent="0.2">
      <c r="A9" t="str">
        <f>AllData!A4</f>
        <v>Student</v>
      </c>
      <c r="B9" s="8">
        <f>AllData!AL4</f>
        <v>4.8611111111110383E-3</v>
      </c>
      <c r="C9" s="9">
        <f>AllData!AQ4</f>
        <v>2.0833333333333814E-3</v>
      </c>
      <c r="D9" s="9" t="str">
        <f t="shared" si="0"/>
        <v>Student</v>
      </c>
      <c r="E9" s="9">
        <f>AllData!AM4-AllData!J4</f>
        <v>6.9444444444445308E-3</v>
      </c>
      <c r="F9" s="9" t="str">
        <f t="shared" si="1"/>
        <v>Student</v>
      </c>
      <c r="G9" s="9">
        <f>AllData!I4</f>
        <v>1.4583333333333393E-2</v>
      </c>
    </row>
    <row r="10" spans="1:17" ht="15" x14ac:dyDescent="0.25">
      <c r="A10" t="str">
        <f>AllData!A6</f>
        <v>Student</v>
      </c>
      <c r="B10" s="8">
        <f>AllData!AL6</f>
        <v>3.4722222222222654E-3</v>
      </c>
      <c r="C10" s="9">
        <f>AllData!AQ6</f>
        <v>4.8611111111110938E-3</v>
      </c>
      <c r="D10" s="9" t="str">
        <f t="shared" si="0"/>
        <v>Student</v>
      </c>
      <c r="E10" s="9">
        <f>AllData!AM6-AllData!J6</f>
        <v>8.3333333333333037E-3</v>
      </c>
      <c r="F10" s="9" t="str">
        <f t="shared" si="1"/>
        <v>Student</v>
      </c>
      <c r="G10" s="9">
        <f>AllData!I6</f>
        <v>1.8749999999999989E-2</v>
      </c>
      <c r="J10" s="7"/>
    </row>
    <row r="11" spans="1:17" x14ac:dyDescent="0.2">
      <c r="A11" t="str">
        <f>AllData!A2</f>
        <v>Student</v>
      </c>
      <c r="B11" s="8">
        <f>AllData!AL2</f>
        <v>2.0833333333333814E-3</v>
      </c>
      <c r="C11" s="9">
        <f>AllData!AQ2</f>
        <v>2.0833333333333259E-3</v>
      </c>
      <c r="D11" s="9" t="str">
        <f t="shared" si="0"/>
        <v>Student</v>
      </c>
      <c r="E11" s="9">
        <f>AllData!AM2-AllData!J2</f>
        <v>8.3333333333333037E-3</v>
      </c>
      <c r="F11" s="9" t="str">
        <f t="shared" si="1"/>
        <v>Student</v>
      </c>
      <c r="G11" s="9">
        <f>AllData!I2</f>
        <v>1.3888888888888895E-2</v>
      </c>
    </row>
    <row r="12" spans="1:17" x14ac:dyDescent="0.2">
      <c r="A12" t="str">
        <f>AllData!A32</f>
        <v>Student</v>
      </c>
      <c r="B12" s="8">
        <f>AllData!AL32</f>
        <v>2.0833333333333259E-3</v>
      </c>
      <c r="C12" s="9">
        <f>AllData!AQ32</f>
        <v>3.4722222222222099E-3</v>
      </c>
      <c r="D12" s="9" t="str">
        <f t="shared" si="0"/>
        <v>Student</v>
      </c>
      <c r="E12" s="9">
        <f>AllData!AM32-AllData!J32</f>
        <v>9.0277777777777457E-3</v>
      </c>
      <c r="F12" s="9" t="str">
        <f t="shared" si="1"/>
        <v>Student</v>
      </c>
      <c r="G12" s="9">
        <f>AllData!I32</f>
        <v>1.3194444444444398E-2</v>
      </c>
    </row>
    <row r="13" spans="1:17" x14ac:dyDescent="0.2">
      <c r="A13" t="str">
        <f>AllData!A5</f>
        <v>Student</v>
      </c>
      <c r="B13" s="8">
        <f>AllData!AL5</f>
        <v>4.1666666666666519E-3</v>
      </c>
      <c r="C13" s="9">
        <f>AllData!AQ5</f>
        <v>2.7777777777777679E-3</v>
      </c>
      <c r="D13" s="9" t="str">
        <f t="shared" si="0"/>
        <v>Student</v>
      </c>
      <c r="E13" s="9">
        <f>AllData!AM5-AllData!J5</f>
        <v>9.0277777777778012E-3</v>
      </c>
      <c r="F13" s="9" t="str">
        <f t="shared" si="1"/>
        <v>Student</v>
      </c>
      <c r="G13" s="9">
        <f>AllData!I5</f>
        <v>1.8749999999999989E-2</v>
      </c>
    </row>
    <row r="14" spans="1:17" x14ac:dyDescent="0.2">
      <c r="A14" t="str">
        <f>AllData!A19</f>
        <v>Student</v>
      </c>
      <c r="B14" s="8">
        <f>AllData!AL19</f>
        <v>4.1666666666666519E-3</v>
      </c>
      <c r="C14" s="9">
        <f>AllData!AQ19</f>
        <v>3.4722222222222099E-3</v>
      </c>
      <c r="D14" s="9" t="str">
        <f t="shared" si="0"/>
        <v>Student</v>
      </c>
      <c r="E14" s="9">
        <f>AllData!AM19-AllData!J19</f>
        <v>9.0277777777778012E-3</v>
      </c>
      <c r="F14" s="9" t="str">
        <f t="shared" si="1"/>
        <v>Student</v>
      </c>
      <c r="G14" s="9">
        <f>AllData!I19</f>
        <v>1.8055555555555547E-2</v>
      </c>
    </row>
    <row r="15" spans="1:17" ht="15" x14ac:dyDescent="0.25">
      <c r="A15" t="str">
        <f>AllData!A21</f>
        <v>Student</v>
      </c>
      <c r="B15" s="8">
        <f>AllData!AL21</f>
        <v>3.4722222222222099E-3</v>
      </c>
      <c r="C15" s="9">
        <f>AllData!AQ21</f>
        <v>5.5555555555555358E-3</v>
      </c>
      <c r="D15" s="9" t="str">
        <f t="shared" si="0"/>
        <v>Student</v>
      </c>
      <c r="E15" s="9">
        <f>AllData!AM21-AllData!J21</f>
        <v>9.0277777777778012E-3</v>
      </c>
      <c r="F15" s="9" t="str">
        <f t="shared" si="1"/>
        <v>Student</v>
      </c>
      <c r="G15" s="9">
        <f>AllData!I21</f>
        <v>2.6388888888888851E-2</v>
      </c>
      <c r="J15" s="7"/>
    </row>
    <row r="16" spans="1:17" x14ac:dyDescent="0.2">
      <c r="A16" t="str">
        <f>AllData!A9</f>
        <v>Student</v>
      </c>
      <c r="B16" s="8">
        <f>AllData!AL9</f>
        <v>4.8611111111111494E-3</v>
      </c>
      <c r="C16" s="9">
        <f>AllData!AQ9</f>
        <v>4.1666666666666519E-3</v>
      </c>
      <c r="D16" s="9" t="str">
        <f t="shared" si="0"/>
        <v>Student</v>
      </c>
      <c r="E16" s="9">
        <f>AllData!AM9-AllData!J9</f>
        <v>9.7222222222221877E-3</v>
      </c>
      <c r="F16" s="9" t="str">
        <f t="shared" si="1"/>
        <v>Student</v>
      </c>
      <c r="G16" s="9">
        <f>AllData!I9</f>
        <v>2.0138888888888873E-2</v>
      </c>
    </row>
    <row r="17" spans="1:10" ht="15" x14ac:dyDescent="0.25">
      <c r="A17" t="str">
        <f>SUBSTITUTE(AllData!A17, "Industry ", "")</f>
        <v>Student</v>
      </c>
      <c r="B17" s="8">
        <f>AllData!AL17</f>
        <v>2.0833333333333259E-3</v>
      </c>
      <c r="C17" s="9">
        <f>AllData!AQ17</f>
        <v>2.7777777777777679E-3</v>
      </c>
      <c r="D17" s="9" t="str">
        <f t="shared" si="0"/>
        <v>Student</v>
      </c>
      <c r="E17" s="9">
        <f>AllData!AM17-AllData!J17</f>
        <v>1.0416666666666685E-2</v>
      </c>
      <c r="F17" s="9" t="str">
        <f t="shared" si="1"/>
        <v>Student</v>
      </c>
      <c r="G17" s="9">
        <f>AllData!I17</f>
        <v>1.7361111111111105E-2</v>
      </c>
      <c r="J17" s="7"/>
    </row>
    <row r="18" spans="1:10" x14ac:dyDescent="0.2">
      <c r="A18" t="str">
        <f>AllData!A13</f>
        <v>Student</v>
      </c>
      <c r="B18" s="8">
        <f>AllData!AL13</f>
        <v>4.8611111111112049E-3</v>
      </c>
      <c r="C18" s="9">
        <f>AllData!AQ13</f>
        <v>4.8611111111112049E-3</v>
      </c>
      <c r="D18" s="9" t="str">
        <f t="shared" si="0"/>
        <v>Student</v>
      </c>
      <c r="E18" s="9">
        <f>AllData!AM13-AllData!J13</f>
        <v>1.1111111111111072E-2</v>
      </c>
      <c r="F18" s="9" t="str">
        <f t="shared" si="1"/>
        <v>Student</v>
      </c>
      <c r="G18" s="9">
        <f>AllData!I13</f>
        <v>2.2916666666666696E-2</v>
      </c>
    </row>
    <row r="19" spans="1:10" x14ac:dyDescent="0.2">
      <c r="A19" t="str">
        <f>AllData!A15</f>
        <v>Student</v>
      </c>
      <c r="B19" s="8">
        <f>AllData!AL15</f>
        <v>7.6388888888888618E-3</v>
      </c>
      <c r="C19" s="9">
        <f>AllData!AQ15</f>
        <v>8.3333333333334147E-3</v>
      </c>
      <c r="D19" s="9" t="str">
        <f t="shared" si="0"/>
        <v>Student</v>
      </c>
      <c r="E19" s="9">
        <f>AllData!AM15-AllData!J15</f>
        <v>1.1805555555555514E-2</v>
      </c>
      <c r="F19" s="9" t="str">
        <f t="shared" si="1"/>
        <v>Student</v>
      </c>
      <c r="G19" s="9">
        <f>AllData!I15</f>
        <v>2.777777777777779E-2</v>
      </c>
    </row>
    <row r="20" spans="1:10" x14ac:dyDescent="0.2">
      <c r="A20" t="str">
        <f>AllData!A10</f>
        <v>Student</v>
      </c>
      <c r="B20" s="8">
        <f>AllData!AL10</f>
        <v>4.1666666666667074E-3</v>
      </c>
      <c r="C20" s="9">
        <f>AllData!AQ10</f>
        <v>2.0833333333333259E-3</v>
      </c>
      <c r="D20" s="9" t="str">
        <f t="shared" si="0"/>
        <v>Student</v>
      </c>
      <c r="E20" s="9">
        <f>AllData!AM10-AllData!J10</f>
        <v>1.1805555555555569E-2</v>
      </c>
      <c r="F20" s="9" t="str">
        <f t="shared" si="1"/>
        <v>Student</v>
      </c>
      <c r="G20" s="9">
        <f>AllData!I10</f>
        <v>2.0138888888888928E-2</v>
      </c>
    </row>
    <row r="21" spans="1:10" x14ac:dyDescent="0.2">
      <c r="A21" t="str">
        <f>AllData!A7</f>
        <v>Student</v>
      </c>
      <c r="B21" s="8">
        <f>AllData!AL7</f>
        <v>4.1666666666666519E-3</v>
      </c>
      <c r="C21" s="9">
        <f>AllData!AQ7</f>
        <v>2.0833333333333259E-3</v>
      </c>
      <c r="D21" s="9" t="str">
        <f t="shared" si="0"/>
        <v>Student</v>
      </c>
      <c r="E21" s="9">
        <f>AllData!AM7-AllData!J7</f>
        <v>1.2500000000000067E-2</v>
      </c>
      <c r="F21" s="9" t="str">
        <f t="shared" si="1"/>
        <v>Student</v>
      </c>
      <c r="G21" s="9">
        <f>AllData!I7</f>
        <v>2.0138888888888928E-2</v>
      </c>
    </row>
    <row r="22" spans="1:10" x14ac:dyDescent="0.2">
      <c r="A22" t="str">
        <f>AllData!A30</f>
        <v>Student</v>
      </c>
      <c r="B22" s="8">
        <f>AllData!AL30</f>
        <v>4.8611111111110938E-3</v>
      </c>
      <c r="C22" s="9">
        <f>AllData!AQ30</f>
        <v>4.8611111111111494E-3</v>
      </c>
      <c r="D22" s="9" t="str">
        <f t="shared" si="0"/>
        <v>Student</v>
      </c>
      <c r="E22" s="9">
        <f>AllData!AM30-AllData!J30</f>
        <v>1.2500000000000067E-2</v>
      </c>
      <c r="F22" s="9" t="str">
        <f t="shared" si="1"/>
        <v>Student</v>
      </c>
      <c r="G22" s="9">
        <f>AllData!I30</f>
        <v>1.8750000000000044E-2</v>
      </c>
    </row>
    <row r="23" spans="1:10" x14ac:dyDescent="0.2">
      <c r="A23" t="str">
        <f>AllData!A14</f>
        <v>Student</v>
      </c>
      <c r="B23" s="8">
        <f>AllData!AL14</f>
        <v>6.2500000000000888E-3</v>
      </c>
      <c r="C23" s="9">
        <f>AllData!AQ14</f>
        <v>5.5555555555556468E-3</v>
      </c>
      <c r="D23" s="9" t="str">
        <f t="shared" si="0"/>
        <v>Student</v>
      </c>
      <c r="E23" s="9">
        <f>AllData!AM14-AllData!J14</f>
        <v>1.388888888888884E-2</v>
      </c>
      <c r="F23" s="9" t="str">
        <f t="shared" si="1"/>
        <v>Student</v>
      </c>
      <c r="G23" s="9">
        <f>AllData!I14</f>
        <v>2.9861111111111116E-2</v>
      </c>
    </row>
    <row r="24" spans="1:10" x14ac:dyDescent="0.2">
      <c r="A24" t="str">
        <f>AllData!A20</f>
        <v>Student</v>
      </c>
      <c r="B24" s="8">
        <f>AllData!AL20</f>
        <v>3.4722222222222099E-3</v>
      </c>
      <c r="C24" s="9">
        <f>AllData!AQ20</f>
        <v>5.5555555555555358E-3</v>
      </c>
      <c r="D24" s="9" t="str">
        <f t="shared" si="0"/>
        <v>Student</v>
      </c>
      <c r="E24" s="9">
        <f>AllData!AM20-AllData!J20</f>
        <v>1.3888888888888951E-2</v>
      </c>
      <c r="F24" s="9" t="str">
        <f t="shared" si="1"/>
        <v>Student</v>
      </c>
      <c r="G24" s="9">
        <f>AllData!I20</f>
        <v>2.5000000000000078E-2</v>
      </c>
    </row>
    <row r="25" spans="1:10" x14ac:dyDescent="0.2">
      <c r="A25" t="str">
        <f>AllData!A27</f>
        <v>Student</v>
      </c>
      <c r="B25" s="8">
        <f>AllData!AL27</f>
        <v>2.0833333333333259E-3</v>
      </c>
      <c r="C25" s="9">
        <f>AllData!AQ27</f>
        <v>5.5555555555555358E-3</v>
      </c>
      <c r="D25" s="9" t="str">
        <f t="shared" si="0"/>
        <v>Student</v>
      </c>
      <c r="E25" s="9">
        <f>AllData!AM27-AllData!J27</f>
        <v>1.3888888888888951E-2</v>
      </c>
      <c r="F25" s="9" t="str">
        <f t="shared" si="1"/>
        <v>Student</v>
      </c>
      <c r="G25" s="9">
        <f>AllData!I27</f>
        <v>1.8750000000000044E-2</v>
      </c>
    </row>
    <row r="26" spans="1:10" x14ac:dyDescent="0.2">
      <c r="A26" t="str">
        <f>AllData!A23</f>
        <v>Student</v>
      </c>
      <c r="B26" s="8">
        <f>AllData!AL23</f>
        <v>2.7777777777778234E-3</v>
      </c>
      <c r="C26" s="9">
        <f>AllData!AQ23</f>
        <v>4.8611111111110383E-3</v>
      </c>
      <c r="D26" s="9" t="str">
        <f t="shared" si="0"/>
        <v>Student</v>
      </c>
      <c r="E26" s="9">
        <f>AllData!AM23-AllData!J23</f>
        <v>1.4583333333333337E-2</v>
      </c>
      <c r="F26" s="9" t="str">
        <f t="shared" si="1"/>
        <v>Student</v>
      </c>
      <c r="G26" s="9">
        <f>AllData!I23</f>
        <v>2.0138888888888928E-2</v>
      </c>
    </row>
    <row r="27" spans="1:10" x14ac:dyDescent="0.2">
      <c r="A27" t="str">
        <f>AllData!A25</f>
        <v>Student</v>
      </c>
      <c r="B27" s="8">
        <f>AllData!AL25</f>
        <v>2.0833333333333259E-3</v>
      </c>
      <c r="C27" s="9">
        <f>AllData!AQ25</f>
        <v>6.2500000000000333E-3</v>
      </c>
      <c r="D27" s="9" t="str">
        <f t="shared" si="0"/>
        <v>Student</v>
      </c>
      <c r="E27" s="9">
        <f>AllData!AM25-AllData!J25</f>
        <v>1.4583333333333337E-2</v>
      </c>
      <c r="F27" s="9" t="str">
        <f t="shared" si="1"/>
        <v>Student</v>
      </c>
      <c r="G27" s="9">
        <f>AllData!I25</f>
        <v>1.8749999999999989E-2</v>
      </c>
    </row>
    <row r="28" spans="1:10" x14ac:dyDescent="0.2">
      <c r="A28" t="str">
        <f>SUBSTITUTE(AllData!A26, "Industry ", "")</f>
        <v>Student</v>
      </c>
      <c r="B28" s="8">
        <f>AllData!AL26</f>
        <v>2.0833333333333259E-3</v>
      </c>
      <c r="C28" s="9">
        <f>AllData!AQ26</f>
        <v>2.7777777777778234E-3</v>
      </c>
      <c r="D28" s="9" t="str">
        <f t="shared" si="0"/>
        <v>Student</v>
      </c>
      <c r="E28" s="9">
        <f>AllData!AM26-AllData!J26</f>
        <v>1.4583333333333337E-2</v>
      </c>
      <c r="F28" s="9" t="str">
        <f t="shared" si="1"/>
        <v>Student</v>
      </c>
      <c r="G28" s="9">
        <f>AllData!I26</f>
        <v>1.8749999999999989E-2</v>
      </c>
    </row>
    <row r="29" spans="1:10" x14ac:dyDescent="0.2">
      <c r="A29" t="str">
        <f>AllData!A24</f>
        <v>Student</v>
      </c>
      <c r="B29" s="8">
        <f>AllData!AL24</f>
        <v>2.0833333333333259E-3</v>
      </c>
      <c r="C29" s="9">
        <f>AllData!AQ24</f>
        <v>6.9444444444444753E-3</v>
      </c>
      <c r="D29" s="9" t="str">
        <f t="shared" si="0"/>
        <v>Student</v>
      </c>
      <c r="E29" s="9">
        <f>AllData!AM24-AllData!J24</f>
        <v>1.5277777777777779E-2</v>
      </c>
      <c r="F29" s="9" t="str">
        <f t="shared" si="1"/>
        <v>Student</v>
      </c>
      <c r="G29" s="9">
        <f>AllData!I24</f>
        <v>1.9444444444444431E-2</v>
      </c>
    </row>
    <row r="30" spans="1:10" x14ac:dyDescent="0.2">
      <c r="A30" t="str">
        <f>AllData!A29</f>
        <v>Student</v>
      </c>
      <c r="B30" s="8">
        <f>AllData!AL29</f>
        <v>2.7777777777777679E-3</v>
      </c>
      <c r="C30" s="9">
        <f>AllData!AQ29</f>
        <v>4.8611111111111494E-3</v>
      </c>
      <c r="D30" s="9" t="str">
        <f t="shared" si="0"/>
        <v>Student</v>
      </c>
      <c r="E30" s="9">
        <f>AllData!AM29-AllData!J29</f>
        <v>1.5277777777777779E-2</v>
      </c>
      <c r="F30" s="9" t="str">
        <f t="shared" si="1"/>
        <v>Student</v>
      </c>
      <c r="G30" s="9">
        <f>AllData!I29</f>
        <v>2.0833333333333315E-2</v>
      </c>
    </row>
    <row r="31" spans="1:10" x14ac:dyDescent="0.2">
      <c r="A31" t="str">
        <f>AllData!A28</f>
        <v>Student</v>
      </c>
      <c r="B31" s="8">
        <f>AllData!AL28</f>
        <v>2.7777777777777679E-3</v>
      </c>
      <c r="C31" s="9">
        <f>AllData!AQ28</f>
        <v>4.8611111111111494E-3</v>
      </c>
      <c r="D31" s="9" t="str">
        <f t="shared" si="0"/>
        <v>Student</v>
      </c>
      <c r="E31" s="9">
        <f>AllData!AM28-AllData!J28</f>
        <v>1.5277777777777779E-2</v>
      </c>
      <c r="F31" s="9" t="str">
        <f t="shared" si="1"/>
        <v>Student</v>
      </c>
      <c r="G31" s="9">
        <f>AllData!I28</f>
        <v>2.0833333333333315E-2</v>
      </c>
    </row>
    <row r="32" spans="1:10" x14ac:dyDescent="0.2">
      <c r="A32" t="str">
        <f>AllData!A39</f>
        <v>Student</v>
      </c>
      <c r="B32" s="8">
        <f>AllData!AL39</f>
        <v>3.4722222222222099E-3</v>
      </c>
      <c r="C32" s="9">
        <f>AllData!AQ39</f>
        <v>3.4722222222222099E-3</v>
      </c>
      <c r="D32" s="9" t="str">
        <f t="shared" si="0"/>
        <v>Student</v>
      </c>
      <c r="E32" s="9">
        <f>AllData!AM39-AllData!J39</f>
        <v>1.5972222222222221E-2</v>
      </c>
      <c r="F32" s="9" t="str">
        <f t="shared" si="1"/>
        <v>Student</v>
      </c>
      <c r="G32" s="9">
        <f>AllData!I39</f>
        <v>2.2916666666666696E-2</v>
      </c>
    </row>
    <row r="33" spans="1:7" x14ac:dyDescent="0.2">
      <c r="A33" t="str">
        <f>AllData!A33</f>
        <v>Student</v>
      </c>
      <c r="B33" s="8">
        <f>AllData!AL33</f>
        <v>3.4722222222220989E-3</v>
      </c>
      <c r="C33" s="9">
        <f>AllData!AQ33</f>
        <v>6.2499999999999778E-3</v>
      </c>
      <c r="D33" s="9" t="str">
        <f t="shared" si="0"/>
        <v>Student</v>
      </c>
      <c r="E33" s="9">
        <f>AllData!AM33-AllData!J33</f>
        <v>1.5972222222222276E-2</v>
      </c>
      <c r="F33" s="9" t="str">
        <f t="shared" si="1"/>
        <v>Student</v>
      </c>
      <c r="G33" s="9">
        <f>AllData!I33</f>
        <v>2.0833333333333259E-2</v>
      </c>
    </row>
    <row r="34" spans="1:7" x14ac:dyDescent="0.2">
      <c r="A34" t="str">
        <f>AllData!A38</f>
        <v>Student</v>
      </c>
      <c r="B34" s="8">
        <f>AllData!AL38</f>
        <v>3.4722222222222099E-3</v>
      </c>
      <c r="C34" s="9">
        <f>AllData!AQ38</f>
        <v>4.8611111111111494E-3</v>
      </c>
      <c r="D34" s="9" t="str">
        <f t="shared" si="0"/>
        <v>Student</v>
      </c>
      <c r="E34" s="9">
        <f>AllData!AM38-AllData!J38</f>
        <v>1.6666666666666718E-2</v>
      </c>
      <c r="F34" s="9" t="str">
        <f t="shared" si="1"/>
        <v>Student</v>
      </c>
      <c r="G34" s="9">
        <f>AllData!I38</f>
        <v>2.1527777777777812E-2</v>
      </c>
    </row>
    <row r="35" spans="1:7" x14ac:dyDescent="0.2">
      <c r="A35" t="str">
        <f>SUBSTITUTE(AllData!A36, "Industry ", "")</f>
        <v>Student</v>
      </c>
      <c r="B35" s="8">
        <f>AllData!AL36</f>
        <v>2.0833333333333259E-3</v>
      </c>
      <c r="C35" s="9">
        <f>AllData!AQ36</f>
        <v>5.5555555555555358E-3</v>
      </c>
      <c r="D35" s="9" t="str">
        <f t="shared" si="0"/>
        <v>Student</v>
      </c>
      <c r="E35" s="9">
        <f>AllData!AM36-AllData!J36</f>
        <v>1.6666666666666718E-2</v>
      </c>
      <c r="F35" s="9" t="str">
        <f t="shared" si="1"/>
        <v>Student</v>
      </c>
      <c r="G35" s="9">
        <f>AllData!I36</f>
        <v>2.083333333333337E-2</v>
      </c>
    </row>
    <row r="36" spans="1:7" x14ac:dyDescent="0.2">
      <c r="A36" t="str">
        <f>AllData!A37</f>
        <v>Student</v>
      </c>
      <c r="B36" s="8">
        <f>AllData!AL37</f>
        <v>3.4722222222222099E-3</v>
      </c>
      <c r="C36" s="9">
        <f>AllData!AQ37</f>
        <v>5.5555555555555358E-3</v>
      </c>
      <c r="D36" s="9" t="str">
        <f t="shared" si="0"/>
        <v>Student</v>
      </c>
      <c r="E36" s="9">
        <f>AllData!AM37-AllData!J37</f>
        <v>1.8055555555555547E-2</v>
      </c>
      <c r="F36" s="9" t="str">
        <f t="shared" si="1"/>
        <v>Student</v>
      </c>
      <c r="G36" s="9">
        <f>AllData!I37</f>
        <v>2.2916666666666641E-2</v>
      </c>
    </row>
    <row r="37" spans="1:7" x14ac:dyDescent="0.2">
      <c r="A37" t="str">
        <f>AllData!A22</f>
        <v>Student</v>
      </c>
      <c r="B37" s="8">
        <f>AllData!AL22</f>
        <v>2.7777777777777679E-3</v>
      </c>
      <c r="C37" s="9">
        <f>AllData!AQ22</f>
        <v>4.8611111111110938E-3</v>
      </c>
      <c r="D37" s="9" t="str">
        <f t="shared" si="0"/>
        <v>Student</v>
      </c>
      <c r="E37" s="9">
        <f>AllData!AM22-AllData!J22</f>
        <v>1.9444444444444486E-2</v>
      </c>
      <c r="F37" s="9" t="str">
        <f t="shared" si="1"/>
        <v>Student</v>
      </c>
      <c r="G37" s="9">
        <f>AllData!I22</f>
        <v>3.0555555555555614E-2</v>
      </c>
    </row>
    <row r="38" spans="1:7" x14ac:dyDescent="0.2">
      <c r="A38" t="str">
        <f>AllData!A34</f>
        <v>Student</v>
      </c>
      <c r="B38" s="8">
        <f>AllData!AL34</f>
        <v>6.9444444444444198E-3</v>
      </c>
      <c r="C38" s="9">
        <f>AllData!AQ34</f>
        <v>8.3333333333333037E-3</v>
      </c>
      <c r="D38" s="9" t="str">
        <f t="shared" si="0"/>
        <v>Student</v>
      </c>
      <c r="E38" s="9">
        <f>AllData!AM34-AllData!J34</f>
        <v>2.2916666666666696E-2</v>
      </c>
      <c r="F38" s="9" t="str">
        <f t="shared" si="1"/>
        <v>Student</v>
      </c>
      <c r="G38" s="9">
        <f>AllData!I34</f>
        <v>3.3333333333333326E-2</v>
      </c>
    </row>
    <row r="39" spans="1:7" x14ac:dyDescent="0.2">
      <c r="A39" t="str">
        <f>AllData!A35</f>
        <v>Student</v>
      </c>
      <c r="B39" s="8">
        <f>AllData!AL35</f>
        <v>6.9444444444444198E-3</v>
      </c>
      <c r="C39" s="9">
        <f>AllData!AQ35</f>
        <v>5.5555555555555358E-3</v>
      </c>
      <c r="D39" s="9" t="str">
        <f t="shared" si="0"/>
        <v>Student</v>
      </c>
      <c r="E39" s="9">
        <f>AllData!AM35-AllData!J35</f>
        <v>2.430555555555558E-2</v>
      </c>
      <c r="F39" s="9" t="str">
        <f t="shared" si="1"/>
        <v>Student</v>
      </c>
      <c r="G39" s="9">
        <f>AllData!I35</f>
        <v>3.8194444444444531E-2</v>
      </c>
    </row>
    <row r="40" spans="1:7" x14ac:dyDescent="0.2">
      <c r="A40" t="str">
        <f>SUBSTITUTE(AllData!A40, "Industry ", "")</f>
        <v>Professional</v>
      </c>
      <c r="B40" s="8">
        <f>AllData!AL40</f>
        <v>3.4722222222222099E-3</v>
      </c>
      <c r="C40" s="9">
        <f>AllData!AQ40</f>
        <v>3.4722222222222099E-3</v>
      </c>
      <c r="D40" s="9" t="str">
        <f t="shared" si="0"/>
        <v>Professional</v>
      </c>
      <c r="E40" s="9">
        <f>AllData!AM40-AllData!J40</f>
        <v>6.9444444444444198E-3</v>
      </c>
      <c r="F40" s="9" t="str">
        <f t="shared" si="1"/>
        <v>Professional</v>
      </c>
      <c r="G40" s="9">
        <f>AllData!I40</f>
        <v>1.6666666666666607E-2</v>
      </c>
    </row>
    <row r="41" spans="1:7" x14ac:dyDescent="0.2">
      <c r="A41" t="str">
        <f>SUBSTITUTE(AllData!A41,"Industry ","")</f>
        <v>Professional</v>
      </c>
      <c r="B41" s="8">
        <f>AllData!AL41</f>
        <v>3.4722222222222099E-3</v>
      </c>
      <c r="C41" s="9">
        <f>AllData!AQ41</f>
        <v>1.1111111111111072E-2</v>
      </c>
      <c r="D41" s="9" t="str">
        <f t="shared" si="0"/>
        <v>Professional</v>
      </c>
      <c r="E41" s="9">
        <f>AllData!AM41-AllData!J41</f>
        <v>9.0277777777777457E-3</v>
      </c>
      <c r="F41" s="9" t="str">
        <f t="shared" si="1"/>
        <v>Professional</v>
      </c>
      <c r="G41" s="9">
        <f>AllData!I41</f>
        <v>2.5694444444444464E-2</v>
      </c>
    </row>
    <row r="42" spans="1:7" x14ac:dyDescent="0.2">
      <c r="A42" t="str">
        <f>SUBSTITUTE(AllData!A42,"Industry ","")</f>
        <v>Professional</v>
      </c>
      <c r="B42" s="8">
        <f>AllData!AL42</f>
        <v>2.7777777777777679E-3</v>
      </c>
      <c r="C42" s="9">
        <f>AllData!AQ42</f>
        <v>5.5555555555555358E-3</v>
      </c>
      <c r="D42" s="9" t="str">
        <f t="shared" si="0"/>
        <v>Professional</v>
      </c>
      <c r="E42" s="9">
        <f>AllData!AM42-AllData!J42</f>
        <v>1.1111111111111072E-2</v>
      </c>
      <c r="F42" s="9" t="str">
        <f t="shared" si="1"/>
        <v>Professional</v>
      </c>
      <c r="G42" s="9">
        <f>AllData!I42</f>
        <v>1.5277777777777724E-2</v>
      </c>
    </row>
    <row r="43" spans="1:7" x14ac:dyDescent="0.2">
      <c r="A43" t="str">
        <f>SUBSTITUTE(AllData!A43,"Industry ","")</f>
        <v>Professional</v>
      </c>
      <c r="B43" s="8">
        <f>AllData!AL43</f>
        <v>2.7777777777778789E-3</v>
      </c>
      <c r="C43" s="9">
        <f>AllData!AQ43</f>
        <v>7.6388888888889173E-3</v>
      </c>
      <c r="D43" s="9" t="str">
        <f t="shared" si="0"/>
        <v>Professional</v>
      </c>
      <c r="E43" s="9">
        <f>AllData!AM43-AllData!J43</f>
        <v>1.8749999999999933E-2</v>
      </c>
      <c r="F43" s="9" t="str">
        <f t="shared" si="1"/>
        <v>Professional</v>
      </c>
      <c r="G43" s="9">
        <f>AllData!I43</f>
        <v>2.430555555555558E-2</v>
      </c>
    </row>
    <row r="44" spans="1:7" x14ac:dyDescent="0.2">
      <c r="A44" t="str">
        <f>AllData!A44</f>
        <v>Researcher</v>
      </c>
      <c r="B44" s="8">
        <f>AllData!AL44</f>
        <v>2.0833333333333259E-3</v>
      </c>
      <c r="C44" s="9">
        <f>AllData!AQ44</f>
        <v>6.9444444444444198E-4</v>
      </c>
      <c r="D44" s="9" t="str">
        <f t="shared" si="0"/>
        <v>Researcher</v>
      </c>
      <c r="E44" s="9">
        <f>AllData!AM44-AllData!J44</f>
        <v>2.2916666666666585E-2</v>
      </c>
      <c r="F44" s="9" t="str">
        <f t="shared" si="1"/>
        <v>Researcher</v>
      </c>
      <c r="G44" s="9">
        <f>AllData!I44</f>
        <v>2.7777777777777679E-2</v>
      </c>
    </row>
  </sheetData>
  <sortState xmlns:xlrd2="http://schemas.microsoft.com/office/spreadsheetml/2017/richdata2" ref="A2:G44">
    <sortCondition ref="A2:A44"/>
    <sortCondition ref="E2:E44"/>
  </sortState>
  <conditionalFormatting sqref="J6:N6">
    <cfRule type="colorScale" priority="2">
      <colorScale>
        <cfvo type="num" val="0.5"/>
        <cfvo type="num" val="1"/>
        <color rgb="FFFCFCFF"/>
        <color rgb="FF63BE7B"/>
      </colorScale>
    </cfRule>
  </conditionalFormatting>
  <conditionalFormatting sqref="J7:N7">
    <cfRule type="cellIs" dxfId="1" priority="1" operator="lessThan">
      <formula>0.05</formula>
    </cfRule>
  </conditionalFormatting>
  <pageMargins left="0.7" right="0.7" top="0.78740157500000008" bottom="0.78740157500000008" header="0.3" footer="0.3"/>
  <pageSetup paperSize="9"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6"/>
  <sheetViews>
    <sheetView workbookViewId="0">
      <selection activeCell="Q34" sqref="Q34"/>
    </sheetView>
  </sheetViews>
  <sheetFormatPr baseColWidth="10" defaultRowHeight="14.25" x14ac:dyDescent="0.2"/>
  <sheetData>
    <row r="1" spans="1:7" x14ac:dyDescent="0.2">
      <c r="C1" t="s">
        <v>64</v>
      </c>
      <c r="D1" t="s">
        <v>76</v>
      </c>
      <c r="E1" t="s">
        <v>63</v>
      </c>
      <c r="F1" t="s">
        <v>61</v>
      </c>
      <c r="G1" t="s">
        <v>254</v>
      </c>
    </row>
    <row r="2" spans="1:7" x14ac:dyDescent="0.2">
      <c r="A2" t="s">
        <v>255</v>
      </c>
      <c r="B2" t="s">
        <v>256</v>
      </c>
      <c r="C2">
        <f>COUNTIF(AllData!$AA$2:$AA$44,"*"&amp;C$1&amp;"*")/43*100</f>
        <v>41.860465116279073</v>
      </c>
      <c r="D2">
        <f>COUNTIF(AllData!$AA$2:$AA$44,"*"&amp;D$1&amp;"*")/43*100</f>
        <v>25.581395348837212</v>
      </c>
      <c r="E2">
        <f>COUNTIF(AllData!$AA$2:$AA$44,"*"&amp;E$1&amp;"*")/43*100</f>
        <v>6.9767441860465116</v>
      </c>
      <c r="F2">
        <f>COUNTIF(AllData!$AA$2:$AA$44,"*"&amp;F$1&amp;"*")/43*100</f>
        <v>53.488372093023251</v>
      </c>
      <c r="G2">
        <f>COUNTBLANK(AllData!$AA$2:$AA$44)/43*100</f>
        <v>6.9767441860465116</v>
      </c>
    </row>
    <row r="3" spans="1:7" x14ac:dyDescent="0.2">
      <c r="B3" t="s">
        <v>257</v>
      </c>
      <c r="C3">
        <f>COUNTIF(AllData!$AJ$2:$AJ$44,"*"&amp;C$1&amp;"*")/43*100</f>
        <v>41.860465116279073</v>
      </c>
      <c r="D3">
        <f>COUNTIF(AllData!$AJ$2:$AJ$44,"*"&amp;D$1&amp;"*")/43*100</f>
        <v>4.6511627906976747</v>
      </c>
      <c r="E3">
        <f>COUNTIF(AllData!$AJ$2:$AJ$44,"*"&amp;E$1&amp;"*")/43*100</f>
        <v>9.3023255813953494</v>
      </c>
      <c r="F3">
        <f>COUNTIF(AllData!$AJ$2:$AJ$44,"*"&amp;F$1&amp;"*")/43*100</f>
        <v>51.162790697674424</v>
      </c>
      <c r="G3">
        <f>COUNTBLANK(AllData!$AJ$2:$AJ$44)/43*100</f>
        <v>16.279069767441861</v>
      </c>
    </row>
    <row r="4" spans="1:7" x14ac:dyDescent="0.2">
      <c r="B4" t="s">
        <v>258</v>
      </c>
      <c r="C4">
        <f>COUNTIF(AllData!$AC$2:$AC$44,"*"&amp;C$1&amp;"*")/43*100</f>
        <v>41.860465116279073</v>
      </c>
      <c r="D4">
        <f>COUNTIF(AllData!$AC$2:$AC$44,"*"&amp;D$1&amp;"*")/43*100</f>
        <v>16.279069767441861</v>
      </c>
      <c r="E4">
        <f>COUNTIF(AllData!$AC$2:$AC$44,"*"&amp;E$1&amp;"*")/43*100</f>
        <v>13.953488372093023</v>
      </c>
      <c r="F4">
        <f>COUNTIF(AllData!$AC$2:$AC$44,"*"&amp;F$1&amp;"*")/43*100</f>
        <v>34.883720930232556</v>
      </c>
      <c r="G4">
        <f>COUNTBLANK(AllData!$AC$2:$AC$44)/43*100</f>
        <v>25.581395348837212</v>
      </c>
    </row>
    <row r="5" spans="1:7" x14ac:dyDescent="0.2">
      <c r="B5" t="s">
        <v>259</v>
      </c>
      <c r="C5">
        <f>COUNTIF(AllData!$AH$2:$AH$44,"*"&amp;C$1&amp;"*")/43*100</f>
        <v>20.930232558139537</v>
      </c>
      <c r="D5">
        <f>COUNTIF(AllData!$AH$2:$AH$44,"*"&amp;D$1&amp;"*")/43*100</f>
        <v>16.279069767441861</v>
      </c>
      <c r="E5">
        <f>COUNTIF(AllData!$AH$2:$AH$44,"*"&amp;E$1&amp;"*")/43*100</f>
        <v>9.3023255813953494</v>
      </c>
      <c r="F5">
        <f>COUNTIF(AllData!$AH$2:$AH$44,"*"&amp;F$1&amp;"*")/43*100</f>
        <v>39.534883720930232</v>
      </c>
      <c r="G5">
        <f>COUNTBLANK(AllData!$AH$2:$AH$44)/43*100</f>
        <v>25.581395348837212</v>
      </c>
    </row>
    <row r="6" spans="1:7" x14ac:dyDescent="0.2">
      <c r="A6" t="s">
        <v>241</v>
      </c>
      <c r="B6" t="s">
        <v>256</v>
      </c>
      <c r="C6">
        <f>COUNTIF(AllData!$Z$2:$Z$44,"*"&amp;C$1&amp;"*")/43*100</f>
        <v>62.790697674418603</v>
      </c>
      <c r="D6">
        <f>COUNTIF(AllData!$Z$2:$Z$44,"*"&amp;D$1&amp;"*")/43*100</f>
        <v>25.581395348837212</v>
      </c>
      <c r="E6">
        <f>COUNTIF(AllData!$Z$2:$Z$44,"*"&amp;E$1&amp;"*")/43*100</f>
        <v>6.9767441860465116</v>
      </c>
      <c r="F6">
        <f>COUNTIF(AllData!$Z$2:$Z$44,"*"&amp;F$1&amp;"*")/43*100</f>
        <v>13.953488372093023</v>
      </c>
      <c r="G6">
        <f>COUNTBLANK(AllData!$Z$2:$Z$44)/43*100</f>
        <v>13.953488372093023</v>
      </c>
    </row>
    <row r="7" spans="1:7" x14ac:dyDescent="0.2">
      <c r="B7" t="s">
        <v>257</v>
      </c>
      <c r="C7">
        <f>COUNTIF(AllData!$AK$2:$AK$44,"*"&amp;C$1&amp;"*")/43*100</f>
        <v>39.534883720930232</v>
      </c>
      <c r="D7">
        <f>COUNTIF(AllData!$AK$2:$AK$44,"*"&amp;D$1&amp;"*")/43*100</f>
        <v>32.558139534883722</v>
      </c>
      <c r="E7">
        <f>COUNTIF(AllData!$AK$2:$AK$44,"*"&amp;E$1&amp;"*")/43*100</f>
        <v>20.930232558139537</v>
      </c>
      <c r="F7">
        <f>COUNTIF(AllData!$AK$2:$AK$44,"*"&amp;F$1&amp;"*")/43*100</f>
        <v>25.581395348837212</v>
      </c>
      <c r="G7">
        <f>COUNTBLANK(AllData!$AK$2:$AK$44)/43*100</f>
        <v>16.279069767441861</v>
      </c>
    </row>
    <row r="8" spans="1:7" x14ac:dyDescent="0.2">
      <c r="B8" t="s">
        <v>258</v>
      </c>
      <c r="C8">
        <f>COUNTIF(AllData!$AE$2:$AE$44,"*"&amp;C$1&amp;"*")/43*100</f>
        <v>25.581395348837212</v>
      </c>
      <c r="D8">
        <f>COUNTIF(AllData!$AE$2:$AE$44,"*"&amp;D$1&amp;"*")/43*100</f>
        <v>39.534883720930232</v>
      </c>
      <c r="E8">
        <f>COUNTIF(AllData!$AE$2:$AE$44,"*"&amp;E$1&amp;"*")/43*100</f>
        <v>25.581395348837212</v>
      </c>
      <c r="F8">
        <f>COUNTIF(AllData!$AE$2:$AE$44,"*"&amp;F$1&amp;"*")/43*100</f>
        <v>6.9767441860465116</v>
      </c>
      <c r="G8">
        <f>COUNTBLANK(AllData!$AE$2:$AE$44)/43*100</f>
        <v>27.906976744186046</v>
      </c>
    </row>
    <row r="9" spans="1:7" x14ac:dyDescent="0.2">
      <c r="B9" t="s">
        <v>259</v>
      </c>
      <c r="C9">
        <f>COUNTIF(AllData!$AF$2:$AF$44,"*"&amp;C$1&amp;"*")/43*100</f>
        <v>34.883720930232556</v>
      </c>
      <c r="D9">
        <f>COUNTIF(AllData!$AF$2:$AF$44,"*"&amp;D$1&amp;"*")/43*100</f>
        <v>25.581395348837212</v>
      </c>
      <c r="E9">
        <f>COUNTIF(AllData!$AF$2:$AF$44,"*"&amp;E$1&amp;"*")/43*100</f>
        <v>9.3023255813953494</v>
      </c>
      <c r="F9">
        <f>COUNTIF(AllData!$AF$2:$AF$44,"*"&amp;F$1&amp;"*")/43*100</f>
        <v>11.627906976744185</v>
      </c>
      <c r="G9">
        <f>COUNTBLANK(AllData!$AF$2:$AF$44)/43*100</f>
        <v>39.534883720930232</v>
      </c>
    </row>
    <row r="10" spans="1:7" x14ac:dyDescent="0.2">
      <c r="A10" t="s">
        <v>240</v>
      </c>
      <c r="B10" t="s">
        <v>256</v>
      </c>
      <c r="C10">
        <f>COUNTIF(AllData!$AB$2:$AB$44,"*"&amp;C$1&amp;"*")/43*100</f>
        <v>37.209302325581397</v>
      </c>
      <c r="D10">
        <f>COUNTIF(AllData!$AB$2:$AB$44,"*"&amp;D$1&amp;"*")/43*100</f>
        <v>20.930232558139537</v>
      </c>
      <c r="E10">
        <f>COUNTIF(AllData!$AB$2:$AB$44,"*"&amp;E$1&amp;"*")/43*100</f>
        <v>4.6511627906976747</v>
      </c>
      <c r="F10">
        <f>COUNTIF(AllData!$AB$2:$AB$44,"*"&amp;F$1&amp;"*")/43*100</f>
        <v>23.255813953488371</v>
      </c>
      <c r="G10">
        <f>COUNTBLANK(AllData!$AB$2:$AB$44)/43*100</f>
        <v>30.232558139534881</v>
      </c>
    </row>
    <row r="11" spans="1:7" x14ac:dyDescent="0.2">
      <c r="B11" t="s">
        <v>257</v>
      </c>
      <c r="C11">
        <f>COUNTIF(AllData!$AI$2:$AI$44,"*"&amp;C$1&amp;"*")/43*100</f>
        <v>27.906976744186046</v>
      </c>
      <c r="D11">
        <f>COUNTIF(AllData!$AI$2:$AI$44,"*"&amp;D$1&amp;"*")/43*100</f>
        <v>20.930232558139537</v>
      </c>
      <c r="E11">
        <f>COUNTIF(AllData!$AI$2:$AI$44,"*"&amp;E$1&amp;"*")/43*100</f>
        <v>6.9767441860465116</v>
      </c>
      <c r="F11">
        <f>COUNTIF(AllData!$AI$2:$AI$44,"*"&amp;F$1&amp;"*")/43*100</f>
        <v>11.627906976744185</v>
      </c>
      <c r="G11">
        <f>COUNTBLANK(AllData!$AI$2:$AI$44)/43*100</f>
        <v>41.860465116279073</v>
      </c>
    </row>
    <row r="12" spans="1:7" x14ac:dyDescent="0.2">
      <c r="B12" t="s">
        <v>258</v>
      </c>
      <c r="C12">
        <f>COUNTIF(AllData!$AD$2:$AD$44,"*"&amp;C$1&amp;"*")/43*100</f>
        <v>34.883720930232556</v>
      </c>
      <c r="D12">
        <f>COUNTIF(AllData!$AD$2:$AD$44,"*"&amp;D$1&amp;"*")/43*100</f>
        <v>30.232558139534881</v>
      </c>
      <c r="E12">
        <f>COUNTIF(AllData!$AD$2:$AD$44,"*"&amp;E$1&amp;"*")/43*100</f>
        <v>13.953488372093023</v>
      </c>
      <c r="F12">
        <f>COUNTIF(AllData!$AD$2:$AD$44,"*"&amp;F$1&amp;"*")/43*100</f>
        <v>6.9767441860465116</v>
      </c>
      <c r="G12">
        <f>COUNTBLANK(AllData!$AD$2:$AD$44)/43*100</f>
        <v>27.906976744186046</v>
      </c>
    </row>
    <row r="13" spans="1:7" x14ac:dyDescent="0.2">
      <c r="B13" t="s">
        <v>259</v>
      </c>
      <c r="C13">
        <f>COUNTIF(AllData!$AG$2:$AG$44,"*"&amp;C$1&amp;"*")/43*100</f>
        <v>27.906976744186046</v>
      </c>
      <c r="D13">
        <f>COUNTIF(AllData!$AG$2:$AG$44,"*"&amp;D$1&amp;"*")/43*100</f>
        <v>30.232558139534881</v>
      </c>
      <c r="E13">
        <f>COUNTIF(AllData!$AG$2:$AG$44,"*"&amp;E$1&amp;"*")/43*100</f>
        <v>27.906976744186046</v>
      </c>
      <c r="F13">
        <f>COUNTIF(AllData!$AG$2:$AG$44,"*"&amp;F$1&amp;"*")/43*100</f>
        <v>9.3023255813953494</v>
      </c>
      <c r="G13">
        <f>COUNTBLANK(AllData!$AG$2:$AG$44)/43*100</f>
        <v>25.581395348837212</v>
      </c>
    </row>
    <row r="21" spans="1:7" x14ac:dyDescent="0.2">
      <c r="A21" t="s">
        <v>260</v>
      </c>
    </row>
    <row r="22" spans="1:7" x14ac:dyDescent="0.2">
      <c r="C22" t="str">
        <f>C1</f>
        <v>vague</v>
      </c>
      <c r="D22" t="str">
        <f t="shared" ref="D22:G22" si="0">D1</f>
        <v>incomplete</v>
      </c>
      <c r="E22" t="str">
        <f t="shared" si="0"/>
        <v>incorrect</v>
      </c>
      <c r="F22" t="str">
        <f t="shared" si="0"/>
        <v>inconcise</v>
      </c>
      <c r="G22" t="str">
        <f t="shared" si="0"/>
        <v>none</v>
      </c>
    </row>
    <row r="23" spans="1:7" x14ac:dyDescent="0.2">
      <c r="A23" t="str">
        <f>A2</f>
        <v>Free</v>
      </c>
      <c r="B23" t="str">
        <f t="shared" ref="B23:G26" si="1">B2</f>
        <v>Req1</v>
      </c>
      <c r="C23">
        <f t="shared" si="1"/>
        <v>41.860465116279073</v>
      </c>
      <c r="D23">
        <f t="shared" si="1"/>
        <v>25.581395348837212</v>
      </c>
      <c r="E23">
        <f t="shared" si="1"/>
        <v>6.9767441860465116</v>
      </c>
      <c r="F23">
        <f t="shared" ref="F23:F30" si="2">F2</f>
        <v>53.488372093023251</v>
      </c>
      <c r="G23">
        <f t="shared" si="1"/>
        <v>6.9767441860465116</v>
      </c>
    </row>
    <row r="24" spans="1:7" x14ac:dyDescent="0.2">
      <c r="A24" t="str">
        <f t="shared" ref="A24:A26" si="3">A23</f>
        <v>Free</v>
      </c>
      <c r="B24" t="str">
        <f t="shared" si="1"/>
        <v>Req2</v>
      </c>
      <c r="C24">
        <f t="shared" si="1"/>
        <v>41.860465116279073</v>
      </c>
      <c r="D24">
        <f t="shared" si="1"/>
        <v>4.6511627906976747</v>
      </c>
      <c r="E24">
        <f t="shared" si="1"/>
        <v>9.3023255813953494</v>
      </c>
      <c r="F24">
        <f t="shared" si="2"/>
        <v>51.162790697674424</v>
      </c>
      <c r="G24">
        <f t="shared" si="1"/>
        <v>16.279069767441861</v>
      </c>
    </row>
    <row r="25" spans="1:7" x14ac:dyDescent="0.2">
      <c r="A25" t="str">
        <f t="shared" si="3"/>
        <v>Free</v>
      </c>
      <c r="B25" t="str">
        <f t="shared" si="1"/>
        <v>Req3</v>
      </c>
      <c r="C25">
        <f t="shared" si="1"/>
        <v>41.860465116279073</v>
      </c>
      <c r="D25">
        <f t="shared" si="1"/>
        <v>16.279069767441861</v>
      </c>
      <c r="E25">
        <f t="shared" si="1"/>
        <v>13.953488372093023</v>
      </c>
      <c r="F25">
        <f t="shared" si="2"/>
        <v>34.883720930232556</v>
      </c>
      <c r="G25">
        <f t="shared" si="1"/>
        <v>25.581395348837212</v>
      </c>
    </row>
    <row r="26" spans="1:7" x14ac:dyDescent="0.2">
      <c r="A26" t="str">
        <f t="shared" si="3"/>
        <v>Free</v>
      </c>
      <c r="B26" t="str">
        <f t="shared" si="1"/>
        <v>Req4</v>
      </c>
      <c r="C26">
        <f t="shared" si="1"/>
        <v>20.930232558139537</v>
      </c>
      <c r="D26">
        <f t="shared" si="1"/>
        <v>16.279069767441861</v>
      </c>
      <c r="E26">
        <f t="shared" si="1"/>
        <v>9.3023255813953494</v>
      </c>
      <c r="F26">
        <f t="shared" si="2"/>
        <v>39.534883720930232</v>
      </c>
      <c r="G26">
        <f t="shared" si="1"/>
        <v>25.581395348837212</v>
      </c>
    </row>
    <row r="27" spans="1:7" x14ac:dyDescent="0.2">
      <c r="A27" t="str">
        <f t="shared" ref="A27:G27" si="4">A6</f>
        <v>EARS</v>
      </c>
      <c r="B27" t="str">
        <f t="shared" si="4"/>
        <v>Req1</v>
      </c>
      <c r="C27">
        <f t="shared" si="4"/>
        <v>62.790697674418603</v>
      </c>
      <c r="D27">
        <f t="shared" si="4"/>
        <v>25.581395348837212</v>
      </c>
      <c r="E27">
        <f t="shared" si="4"/>
        <v>6.9767441860465116</v>
      </c>
      <c r="F27">
        <f t="shared" si="2"/>
        <v>13.953488372093023</v>
      </c>
      <c r="G27">
        <f t="shared" si="4"/>
        <v>13.953488372093023</v>
      </c>
    </row>
    <row r="28" spans="1:7" x14ac:dyDescent="0.2">
      <c r="A28" t="str">
        <f t="shared" ref="A28:A30" si="5">A27</f>
        <v>EARS</v>
      </c>
      <c r="B28" t="str">
        <f t="shared" ref="B28:G30" si="6">B7</f>
        <v>Req2</v>
      </c>
      <c r="C28">
        <f t="shared" si="6"/>
        <v>39.534883720930232</v>
      </c>
      <c r="D28">
        <f t="shared" si="6"/>
        <v>32.558139534883722</v>
      </c>
      <c r="E28">
        <f t="shared" si="6"/>
        <v>20.930232558139537</v>
      </c>
      <c r="F28">
        <f t="shared" si="2"/>
        <v>25.581395348837212</v>
      </c>
      <c r="G28">
        <f t="shared" si="6"/>
        <v>16.279069767441861</v>
      </c>
    </row>
    <row r="29" spans="1:7" x14ac:dyDescent="0.2">
      <c r="A29" t="str">
        <f t="shared" si="5"/>
        <v>EARS</v>
      </c>
      <c r="B29" t="str">
        <f t="shared" si="6"/>
        <v>Req3</v>
      </c>
      <c r="C29">
        <f t="shared" si="6"/>
        <v>25.581395348837212</v>
      </c>
      <c r="D29">
        <f t="shared" si="6"/>
        <v>39.534883720930232</v>
      </c>
      <c r="E29">
        <f t="shared" si="6"/>
        <v>25.581395348837212</v>
      </c>
      <c r="F29">
        <f t="shared" si="2"/>
        <v>6.9767441860465116</v>
      </c>
      <c r="G29">
        <f t="shared" si="6"/>
        <v>27.906976744186046</v>
      </c>
    </row>
    <row r="30" spans="1:7" x14ac:dyDescent="0.2">
      <c r="A30" t="str">
        <f t="shared" si="5"/>
        <v>EARS</v>
      </c>
      <c r="B30" t="str">
        <f t="shared" si="6"/>
        <v>Req4</v>
      </c>
      <c r="C30">
        <f t="shared" si="6"/>
        <v>34.883720930232556</v>
      </c>
      <c r="D30">
        <f t="shared" si="6"/>
        <v>25.581395348837212</v>
      </c>
      <c r="E30">
        <f t="shared" si="6"/>
        <v>9.3023255813953494</v>
      </c>
      <c r="F30">
        <f t="shared" si="2"/>
        <v>11.627906976744185</v>
      </c>
      <c r="G30">
        <f t="shared" si="6"/>
        <v>39.534883720930232</v>
      </c>
    </row>
    <row r="31" spans="1:7" x14ac:dyDescent="0.2">
      <c r="A31" t="str">
        <f t="shared" ref="A31:G31" si="7">A10</f>
        <v>MASTER</v>
      </c>
      <c r="B31" t="str">
        <f t="shared" si="7"/>
        <v>Req1</v>
      </c>
      <c r="C31">
        <f t="shared" si="7"/>
        <v>37.209302325581397</v>
      </c>
      <c r="D31">
        <f t="shared" si="7"/>
        <v>20.930232558139537</v>
      </c>
      <c r="E31">
        <f t="shared" si="7"/>
        <v>4.6511627906976747</v>
      </c>
      <c r="F31">
        <f t="shared" ref="F31:F34" si="8">F10</f>
        <v>23.255813953488371</v>
      </c>
      <c r="G31">
        <f t="shared" si="7"/>
        <v>30.232558139534881</v>
      </c>
    </row>
    <row r="32" spans="1:7" x14ac:dyDescent="0.2">
      <c r="A32" t="str">
        <f t="shared" ref="A32:A34" si="9">A31</f>
        <v>MASTER</v>
      </c>
      <c r="B32" t="str">
        <f t="shared" ref="B32:G34" si="10">B11</f>
        <v>Req2</v>
      </c>
      <c r="C32">
        <f t="shared" si="10"/>
        <v>27.906976744186046</v>
      </c>
      <c r="D32">
        <f t="shared" si="10"/>
        <v>20.930232558139537</v>
      </c>
      <c r="E32">
        <f t="shared" si="10"/>
        <v>6.9767441860465116</v>
      </c>
      <c r="F32">
        <f t="shared" si="8"/>
        <v>11.627906976744185</v>
      </c>
      <c r="G32">
        <f t="shared" si="10"/>
        <v>41.860465116279073</v>
      </c>
    </row>
    <row r="33" spans="1:8" x14ac:dyDescent="0.2">
      <c r="A33" t="str">
        <f t="shared" si="9"/>
        <v>MASTER</v>
      </c>
      <c r="B33" t="str">
        <f t="shared" si="10"/>
        <v>Req3</v>
      </c>
      <c r="C33">
        <f t="shared" si="10"/>
        <v>34.883720930232556</v>
      </c>
      <c r="D33">
        <f t="shared" si="10"/>
        <v>30.232558139534881</v>
      </c>
      <c r="E33">
        <f t="shared" si="10"/>
        <v>13.953488372093023</v>
      </c>
      <c r="F33">
        <f t="shared" si="8"/>
        <v>6.9767441860465116</v>
      </c>
      <c r="G33">
        <f t="shared" si="10"/>
        <v>27.906976744186046</v>
      </c>
    </row>
    <row r="34" spans="1:8" x14ac:dyDescent="0.2">
      <c r="A34" t="str">
        <f t="shared" si="9"/>
        <v>MASTER</v>
      </c>
      <c r="B34" t="str">
        <f t="shared" si="10"/>
        <v>Req4</v>
      </c>
      <c r="C34">
        <f t="shared" si="10"/>
        <v>27.906976744186046</v>
      </c>
      <c r="D34">
        <f t="shared" si="10"/>
        <v>30.232558139534881</v>
      </c>
      <c r="E34">
        <f t="shared" si="10"/>
        <v>27.906976744186046</v>
      </c>
      <c r="F34">
        <f t="shared" si="8"/>
        <v>9.3023255813953494</v>
      </c>
      <c r="G34">
        <f t="shared" si="10"/>
        <v>25.581395348837212</v>
      </c>
    </row>
    <row r="38" spans="1:8" x14ac:dyDescent="0.2">
      <c r="A38" t="s">
        <v>261</v>
      </c>
    </row>
    <row r="39" spans="1:8" x14ac:dyDescent="0.2">
      <c r="C39" t="str">
        <f>C1</f>
        <v>vague</v>
      </c>
      <c r="D39" t="str">
        <f t="shared" ref="D39:G39" si="11">D1</f>
        <v>incomplete</v>
      </c>
      <c r="E39" t="str">
        <f t="shared" si="11"/>
        <v>incorrect</v>
      </c>
      <c r="F39" t="str">
        <f>F1</f>
        <v>inconcise</v>
      </c>
      <c r="G39" t="str">
        <f t="shared" si="11"/>
        <v>none</v>
      </c>
      <c r="H39" t="s">
        <v>262</v>
      </c>
    </row>
    <row r="40" spans="1:8" x14ac:dyDescent="0.2">
      <c r="A40" t="str">
        <f>A2</f>
        <v>Free</v>
      </c>
      <c r="B40" t="str">
        <f t="shared" ref="B40:G47" si="12">B2</f>
        <v>Req1</v>
      </c>
      <c r="C40">
        <f t="shared" si="12"/>
        <v>41.860465116279073</v>
      </c>
      <c r="D40">
        <f t="shared" si="12"/>
        <v>25.581395348837212</v>
      </c>
      <c r="E40">
        <f t="shared" ref="E40:G51" si="13">100-E2</f>
        <v>93.023255813953483</v>
      </c>
      <c r="F40">
        <f t="shared" si="13"/>
        <v>46.511627906976749</v>
      </c>
      <c r="G40">
        <f t="shared" si="13"/>
        <v>93.023255813953483</v>
      </c>
      <c r="H40">
        <f t="shared" ref="H40:H76" si="14">(C40+D40+E40+F40+G40)/5</f>
        <v>60</v>
      </c>
    </row>
    <row r="41" spans="1:8" x14ac:dyDescent="0.2">
      <c r="B41" t="str">
        <f t="shared" si="12"/>
        <v>Req2</v>
      </c>
      <c r="C41">
        <f t="shared" si="12"/>
        <v>41.860465116279073</v>
      </c>
      <c r="D41">
        <f>100-D3</f>
        <v>95.348837209302332</v>
      </c>
      <c r="E41">
        <f t="shared" si="13"/>
        <v>90.697674418604649</v>
      </c>
      <c r="F41">
        <f t="shared" si="13"/>
        <v>48.837209302325576</v>
      </c>
      <c r="G41">
        <f t="shared" si="13"/>
        <v>83.720930232558146</v>
      </c>
      <c r="H41">
        <f t="shared" si="14"/>
        <v>72.093023255813961</v>
      </c>
    </row>
    <row r="42" spans="1:8" x14ac:dyDescent="0.2">
      <c r="B42" t="str">
        <f t="shared" si="12"/>
        <v>Req3</v>
      </c>
      <c r="C42">
        <f t="shared" si="12"/>
        <v>41.860465116279073</v>
      </c>
      <c r="D42">
        <f t="shared" si="12"/>
        <v>16.279069767441861</v>
      </c>
      <c r="E42">
        <f t="shared" si="13"/>
        <v>86.04651162790698</v>
      </c>
      <c r="F42">
        <f t="shared" si="13"/>
        <v>65.116279069767444</v>
      </c>
      <c r="G42">
        <f t="shared" si="13"/>
        <v>74.418604651162781</v>
      </c>
      <c r="H42">
        <f t="shared" si="14"/>
        <v>56.744186046511629</v>
      </c>
    </row>
    <row r="43" spans="1:8" x14ac:dyDescent="0.2">
      <c r="B43" t="str">
        <f t="shared" si="12"/>
        <v>Req4</v>
      </c>
      <c r="C43">
        <f>100-C5</f>
        <v>79.069767441860463</v>
      </c>
      <c r="D43">
        <f>100-D5</f>
        <v>83.720930232558146</v>
      </c>
      <c r="E43">
        <f t="shared" si="13"/>
        <v>90.697674418604649</v>
      </c>
      <c r="F43">
        <f t="shared" ref="F43:F44" si="15">F5</f>
        <v>39.534883720930232</v>
      </c>
      <c r="G43">
        <f t="shared" ref="G43:G46" si="16">100-G5</f>
        <v>74.418604651162781</v>
      </c>
      <c r="H43">
        <f t="shared" si="14"/>
        <v>73.488372093023258</v>
      </c>
    </row>
    <row r="44" spans="1:8" x14ac:dyDescent="0.2">
      <c r="A44" t="str">
        <f>A6</f>
        <v>EARS</v>
      </c>
      <c r="B44" t="str">
        <f t="shared" si="12"/>
        <v>Req1</v>
      </c>
      <c r="C44">
        <f t="shared" si="12"/>
        <v>62.790697674418603</v>
      </c>
      <c r="D44">
        <f t="shared" si="12"/>
        <v>25.581395348837212</v>
      </c>
      <c r="E44">
        <f t="shared" si="13"/>
        <v>93.023255813953483</v>
      </c>
      <c r="F44">
        <f t="shared" si="15"/>
        <v>13.953488372093023</v>
      </c>
      <c r="G44">
        <f t="shared" si="16"/>
        <v>86.04651162790698</v>
      </c>
      <c r="H44">
        <f t="shared" si="14"/>
        <v>56.279069767441868</v>
      </c>
    </row>
    <row r="45" spans="1:8" x14ac:dyDescent="0.2">
      <c r="B45" t="str">
        <f t="shared" si="12"/>
        <v>Req2</v>
      </c>
      <c r="C45">
        <f t="shared" si="12"/>
        <v>39.534883720930232</v>
      </c>
      <c r="D45">
        <f>100-D7</f>
        <v>67.441860465116278</v>
      </c>
      <c r="E45">
        <f t="shared" si="13"/>
        <v>79.069767441860463</v>
      </c>
      <c r="F45">
        <f t="shared" ref="F45:F47" si="17">100-F7</f>
        <v>74.418604651162781</v>
      </c>
      <c r="G45">
        <f t="shared" si="16"/>
        <v>83.720930232558146</v>
      </c>
      <c r="H45">
        <f t="shared" si="14"/>
        <v>68.83720930232559</v>
      </c>
    </row>
    <row r="46" spans="1:8" x14ac:dyDescent="0.2">
      <c r="B46" t="str">
        <f t="shared" si="12"/>
        <v>Req3</v>
      </c>
      <c r="C46">
        <f t="shared" si="12"/>
        <v>25.581395348837212</v>
      </c>
      <c r="D46">
        <f t="shared" si="12"/>
        <v>39.534883720930232</v>
      </c>
      <c r="E46">
        <f t="shared" si="13"/>
        <v>74.418604651162781</v>
      </c>
      <c r="F46">
        <f t="shared" si="17"/>
        <v>93.023255813953483</v>
      </c>
      <c r="G46">
        <f t="shared" si="16"/>
        <v>72.093023255813961</v>
      </c>
      <c r="H46">
        <f t="shared" si="14"/>
        <v>60.930232558139529</v>
      </c>
    </row>
    <row r="47" spans="1:8" x14ac:dyDescent="0.2">
      <c r="B47" t="str">
        <f t="shared" si="12"/>
        <v>Req4</v>
      </c>
      <c r="C47">
        <f>100-C9</f>
        <v>65.116279069767444</v>
      </c>
      <c r="D47">
        <f>100-D9</f>
        <v>74.418604651162781</v>
      </c>
      <c r="E47">
        <f t="shared" si="13"/>
        <v>90.697674418604649</v>
      </c>
      <c r="F47">
        <f t="shared" si="17"/>
        <v>88.372093023255815</v>
      </c>
      <c r="G47">
        <f t="shared" si="12"/>
        <v>39.534883720930232</v>
      </c>
      <c r="H47">
        <f t="shared" si="14"/>
        <v>71.627906976744185</v>
      </c>
    </row>
    <row r="48" spans="1:8" x14ac:dyDescent="0.2">
      <c r="A48" t="str">
        <f>A10</f>
        <v>MASTER</v>
      </c>
      <c r="B48" t="str">
        <f t="shared" ref="B48:G51" si="18">B10</f>
        <v>Req1</v>
      </c>
      <c r="C48">
        <f t="shared" si="18"/>
        <v>37.209302325581397</v>
      </c>
      <c r="D48">
        <f t="shared" si="18"/>
        <v>20.930232558139537</v>
      </c>
      <c r="E48">
        <f t="shared" si="13"/>
        <v>95.348837209302332</v>
      </c>
      <c r="F48">
        <f>F10</f>
        <v>23.255813953488371</v>
      </c>
      <c r="G48">
        <f>100-G10</f>
        <v>69.767441860465112</v>
      </c>
      <c r="H48">
        <f t="shared" si="14"/>
        <v>49.302325581395351</v>
      </c>
    </row>
    <row r="49" spans="1:8" x14ac:dyDescent="0.2">
      <c r="B49" t="str">
        <f t="shared" si="18"/>
        <v>Req2</v>
      </c>
      <c r="C49">
        <f>100-C11</f>
        <v>72.093023255813961</v>
      </c>
      <c r="D49">
        <f t="shared" ref="D49:D51" si="19">100-D11</f>
        <v>79.069767441860463</v>
      </c>
      <c r="E49">
        <f t="shared" si="13"/>
        <v>93.023255813953483</v>
      </c>
      <c r="F49">
        <f t="shared" ref="F49:F51" si="20">100-F11</f>
        <v>88.372093023255815</v>
      </c>
      <c r="G49">
        <f>G11</f>
        <v>41.860465116279073</v>
      </c>
      <c r="H49">
        <f t="shared" si="14"/>
        <v>74.883720930232556</v>
      </c>
    </row>
    <row r="50" spans="1:8" x14ac:dyDescent="0.2">
      <c r="B50" t="str">
        <f t="shared" si="18"/>
        <v>Req3</v>
      </c>
      <c r="C50">
        <f t="shared" si="18"/>
        <v>34.883720930232556</v>
      </c>
      <c r="D50">
        <f t="shared" si="19"/>
        <v>69.767441860465112</v>
      </c>
      <c r="E50">
        <f t="shared" si="13"/>
        <v>86.04651162790698</v>
      </c>
      <c r="F50">
        <f t="shared" si="20"/>
        <v>93.023255813953483</v>
      </c>
      <c r="G50">
        <f t="shared" si="18"/>
        <v>27.906976744186046</v>
      </c>
      <c r="H50">
        <f t="shared" si="14"/>
        <v>62.325581395348841</v>
      </c>
    </row>
    <row r="51" spans="1:8" x14ac:dyDescent="0.2">
      <c r="B51" t="str">
        <f t="shared" si="18"/>
        <v>Req4</v>
      </c>
      <c r="C51">
        <f>100-C13</f>
        <v>72.093023255813961</v>
      </c>
      <c r="D51">
        <f t="shared" si="19"/>
        <v>69.767441860465112</v>
      </c>
      <c r="E51">
        <f t="shared" si="13"/>
        <v>72.093023255813961</v>
      </c>
      <c r="F51">
        <f t="shared" si="20"/>
        <v>90.697674418604649</v>
      </c>
      <c r="G51">
        <f>100-G13</f>
        <v>74.418604651162781</v>
      </c>
      <c r="H51">
        <f t="shared" si="14"/>
        <v>75.813953488372093</v>
      </c>
    </row>
    <row r="54" spans="1:8" x14ac:dyDescent="0.2">
      <c r="C54" t="str">
        <f>C1</f>
        <v>vague</v>
      </c>
      <c r="D54" t="str">
        <f>D1</f>
        <v>incomplete</v>
      </c>
      <c r="E54" t="str">
        <f>E1</f>
        <v>incorrect</v>
      </c>
      <c r="F54" t="str">
        <f>F1</f>
        <v>inconcise</v>
      </c>
      <c r="G54" t="str">
        <f>G1</f>
        <v>none</v>
      </c>
      <c r="H54" t="s">
        <v>262</v>
      </c>
    </row>
    <row r="55" spans="1:8" x14ac:dyDescent="0.2">
      <c r="A55" t="s">
        <v>263</v>
      </c>
      <c r="B55" t="str">
        <f>A2</f>
        <v>Free</v>
      </c>
      <c r="C55">
        <f>(COUNTIF(AllData!$AA$2:$AA$44,"*"&amp;C$1&amp;"*")+COUNTIF(AllData!$AJ$2:$AJ$44,"*"&amp;C$1&amp;"*")+COUNTIF(AllData!$AC$2:$AC$44,"*"&amp;C$1&amp;"*")+43-COUNTIF(AllData!$AH$2:$AH$44,"*"&amp;C$1&amp;"*"))/(4*43)</f>
        <v>0.51162790697674421</v>
      </c>
      <c r="D55">
        <f>(COUNTIF(AllData!$AA$2:$AA$44,"*"&amp;D$1&amp;"*")+43-COUNTIF(AllData!$AJ$2:$AJ$44,"*"&amp;D$1&amp;"*")+COUNTIF(AllData!$AC$2:$AC$44,"*"&amp;D$1&amp;"*")+43-COUNTIF(AllData!$AH$2:$AH$44,"*"&amp;D$1&amp;"*"))/(4*43)</f>
        <v>0.55232558139534882</v>
      </c>
      <c r="E55">
        <f>(43-COUNTIF(AllData!$AA$2:$AA$44,"*"&amp;E$1&amp;"*")+43-COUNTIF(AllData!$AJ$2:$AJ$44,"*"&amp;E$1&amp;"*")+43-COUNTIF(AllData!$AC$2:$AC$44,"*"&amp;E$1&amp;"*")+43-COUNTIF(AllData!$AH$2:$AH$44,"*"&amp;E$1&amp;"*"))/(4*43)</f>
        <v>0.90116279069767447</v>
      </c>
      <c r="F55">
        <f>(COUNTIF(AllData!$AA$2:$AA$44,"*"&amp;F$1&amp;"*")+COUNTIF(AllData!$AJ$2:$AJ$44,"*"&amp;F$1&amp;"*")+43-COUNTIF(AllData!$AC$2:$AC$44,"*"&amp;F$1&amp;"*")+COUNTIF(AllData!$AH$2:$AH$44,"*"&amp;F$1&amp;"*"))/(4*43)</f>
        <v>0.52325581395348841</v>
      </c>
      <c r="G55">
        <f>(43-COUNTBLANK(AllData!$AA$2:$AA$44)+43-COUNTBLANK(AllData!$AJ$2:$AJ$44)+43-COUNTBLANK(AllData!$AC$2:$AC$44)+43-COUNTBLANK(AllData!$AH$2:$AH$44))/(4*43)</f>
        <v>0.81395348837209303</v>
      </c>
      <c r="H55">
        <f t="shared" si="14"/>
        <v>0.66046511627906979</v>
      </c>
    </row>
    <row r="56" spans="1:8" x14ac:dyDescent="0.2">
      <c r="B56" t="str">
        <f>A6</f>
        <v>EARS</v>
      </c>
      <c r="C56">
        <f>(COUNTIF(AllData!$Z$2:$Z$44,"*"&amp;C$1&amp;"*")+COUNTIF(AllData!$AK$2:$AK$44,"*"&amp;C$1&amp;"*")+COUNTIF(AllData!$AE$2:$AE$44,"*"&amp;C$1&amp;"*")+43-COUNTIF(AllData!$AF$2:$AF$44,"*"&amp;C$1&amp;"*"))/(4*43)</f>
        <v>0.48255813953488375</v>
      </c>
      <c r="D56">
        <f>(COUNTIF(AllData!$Z$2:$Z$44,"*"&amp;D$1&amp;"*")+43-COUNTIF(AllData!$AK$2:$AK$44,"*"&amp;D$1&amp;"*")+COUNTIF(AllData!$AE$2:$AE$44,"*"&amp;D$1&amp;"*")+43-COUNTIF(AllData!$AF$2:$AF$44,"*"&amp;D$1&amp;"*"))/(4*43)</f>
        <v>0.51744186046511631</v>
      </c>
      <c r="E56">
        <f>(43-COUNTIF(AllData!$Z$2:$Z$44,"*"&amp;E$1&amp;"*")+43-COUNTIF(AllData!$AK$2:$AK$44,"*"&amp;E$1&amp;"*")+43-COUNTIF(AllData!$AE$2:$AE$44,"*"&amp;E$1&amp;"*")+43-COUNTIF(AllData!$AF$2:$AF$44,"*"&amp;E$1&amp;"*"))/(4*43)</f>
        <v>0.84302325581395354</v>
      </c>
      <c r="F56">
        <f>(COUNTIF(AllData!$Z$2:$Z$44,"*"&amp;F$1&amp;"*")+43-COUNTIF(AllData!$AK$2:$AK$44,"*"&amp;F$1&amp;"*")+43-COUNTIF(AllData!$AE$2:$AE$44,"*"&amp;F$1&amp;"*")+43-COUNTIF(AllData!$AF$2:$AF$44,"*"&amp;F$1&amp;"*"))/(4*43)</f>
        <v>0.67441860465116277</v>
      </c>
      <c r="G56">
        <f>(43-COUNTBLANK(AllData!$Z$2:$Z$44)+43-COUNTBLANK(AllData!$AK$2:$AK$44)+43-COUNTBLANK(AllData!$AE$2:$AE$44)+COUNTBLANK(AllData!$AF$2:$AF$44))/(43*4)</f>
        <v>0.70348837209302328</v>
      </c>
      <c r="H56">
        <f t="shared" si="14"/>
        <v>0.64418604651162792</v>
      </c>
    </row>
    <row r="57" spans="1:8" x14ac:dyDescent="0.2">
      <c r="B57" t="str">
        <f>A10</f>
        <v>MASTER</v>
      </c>
      <c r="C57">
        <f>(COUNTIF(AllData!$AB$2:$AB$44,"*"&amp;C$1&amp;"*")+43-COUNTIF(AllData!$AI$2:$AI$44,"*"&amp;C$1&amp;"*")+COUNTIF(AllData!$AD$2:$AD$44,"*"&amp;C$1&amp;"*")+43-COUNTIF(AllData!$AG$2:$AG$44,"*"&amp;C$1&amp;"*"))/(43*4)</f>
        <v>0.54069767441860461</v>
      </c>
      <c r="D57">
        <f>(COUNTIF(AllData!$AB$2:$AB$44,"*"&amp;D$1&amp;"*")+43-COUNTIF(AllData!$AI$2:$AI$44,"*"&amp;D$1&amp;"*")+43-COUNTIF(AllData!$AD$2:$AD$44,"*"&amp;D$1&amp;"*")+43-COUNTIF(AllData!$AG$2:$AG$44,"*"&amp;D$1&amp;"*"))/(4*43)</f>
        <v>0.59883720930232553</v>
      </c>
      <c r="E57">
        <f>(43-COUNTIF(AllData!$AB$2:$AB$44,"*"&amp;E$1&amp;"*")+43-COUNTIF(AllData!$AI$2:$AI$44,"*"&amp;E$1&amp;"*")+43-COUNTIF(AllData!$AD$2:$AD$44,"*"&amp;E$1&amp;"*")+43-COUNTIF(AllData!$AG$2:$AG$44,"*"&amp;E$1&amp;"*"))/(43*4)</f>
        <v>0.86627906976744184</v>
      </c>
      <c r="F57">
        <f>(COUNTIF(AllData!$AB$2:$AB$44,"*"&amp;F$1&amp;"*")+43-COUNTIF(AllData!$AI$2:$AI$44,"*"&amp;F$1&amp;"*")+43-COUNTIF(AllData!$AD$2:$AD$44,"*"&amp;F$1&amp;"*")+43-COUNTIF(AllData!$AG$2:$AG$44,"*"&amp;F$1&amp;"*"))/(43*4)</f>
        <v>0.73837209302325579</v>
      </c>
      <c r="G57">
        <f>(43-COUNTBLANK(AllData!$AB$2:$AB$44)+COUNTBLANK(AllData!$AI$2:$AI$44)+43-COUNTBLANK(AllData!$AD$2:$AD$44)+COUNTBLANK(AllData!$AG$2:$AG$44))/(43*4)</f>
        <v>0.52325581395348841</v>
      </c>
      <c r="H57">
        <f t="shared" si="14"/>
        <v>0.65348837209302313</v>
      </c>
    </row>
    <row r="58" spans="1:8" x14ac:dyDescent="0.2">
      <c r="B58" t="str">
        <f t="shared" ref="B58:B61" si="21">B2</f>
        <v>Req1</v>
      </c>
      <c r="C58">
        <f>(COUNTIF(AllData!$AA$2:$AA$44,"*"&amp;C$1&amp;"*")+COUNTIF(AllData!$Z$2:$Z$44,"*"&amp;C$1&amp;"*")+COUNTIF(AllData!$AB$2:$AB$44,"*"&amp;C$1&amp;"*"))/(43*3)</f>
        <v>0.47286821705426357</v>
      </c>
      <c r="D58">
        <f>(COUNTIF(AllData!$AA$2:$AA$44,"*"&amp;D$1&amp;"*")+COUNTIF(AllData!$Z$2:$Z$44,"*"&amp;D$1&amp;"*")+COUNTIF(AllData!$AB$2:$AB$44,"*"&amp;D$1&amp;"*"))/(43*3)</f>
        <v>0.24031007751937986</v>
      </c>
      <c r="E58">
        <f>(43-COUNTIF(AllData!$AA$2:$AA$44,"*"&amp;E$1&amp;"*")+43-COUNTIF(AllData!$Z$2:$Z$44,"*"&amp;E$1&amp;"*")+43-COUNTIF(AllData!$AB$2:$AB$44,"*"&amp;E$1&amp;"*"))/(43*3)</f>
        <v>0.93798449612403101</v>
      </c>
      <c r="F58">
        <f>(COUNTIF(AllData!$AA$2:$AA$44,"*"&amp;F$1&amp;"*")+COUNTIF(AllData!$Z$2:$Z$44,"*"&amp;F$1&amp;"*")+COUNTIF(AllData!$AB$2:$AB$44,"*"&amp;F$1&amp;"*"))/(43*3)</f>
        <v>0.30232558139534882</v>
      </c>
      <c r="G58">
        <f>(43-COUNTBLANK(AllData!$AA$2:$AA$44)+43-COUNTBLANK(AllData!$Z$2:$Z$44)+43-COUNTBLANK(AllData!$AB$2:$AB$44))/(43*3)</f>
        <v>0.8294573643410853</v>
      </c>
      <c r="H58">
        <f t="shared" si="14"/>
        <v>0.55658914728682174</v>
      </c>
    </row>
    <row r="59" spans="1:8" x14ac:dyDescent="0.2">
      <c r="B59" t="str">
        <f t="shared" si="21"/>
        <v>Req2</v>
      </c>
      <c r="C59">
        <f>(COUNTIF(AllData!$AJ$2:$AJ$44,"*"&amp;C$1&amp;"*")+COUNTIF(AllData!$AK$2:$AK$44,"*"&amp;C$1&amp;"*")+43-COUNTIF(AllData!$AI$2:$AI$44,"*"&amp;C$1&amp;"*"))/(43*3)</f>
        <v>0.51162790697674421</v>
      </c>
      <c r="D59">
        <f>(43-COUNTIF(AllData!$AJ$2:$AJ$44,"*"&amp;D$1&amp;"*")+43-COUNTIF(AllData!$AK$2:$AK$44,"*"&amp;D$1&amp;"*")+43-COUNTIF(AllData!$AI$2:$AI$44,"*"&amp;D$1&amp;"*"))/(43*3)</f>
        <v>0.80620155038759689</v>
      </c>
      <c r="E59">
        <f>(43-COUNTIF(AllData!$AJ$2:$AJ$44,"*"&amp;E$1&amp;"*")+43-COUNTIF(AllData!$AK$2:$AK$44,"*"&amp;E$1&amp;"*")+43-COUNTIF(AllData!$AI$2:$AI$44,"*"&amp;E$1&amp;"*"))/(43*3)</f>
        <v>0.87596899224806202</v>
      </c>
      <c r="F59">
        <f>(COUNTIF(AllData!$AJ$2:$AJ$44,"*"&amp;F$1&amp;"*")+43-COUNTIF(AllData!$AK$2:$AK$44,"*"&amp;F$1&amp;"*")+43-COUNTIF(AllData!$AI$2:$AI$44,"*"&amp;F$1&amp;"*"))/(43*3)</f>
        <v>0.71317829457364346</v>
      </c>
      <c r="G59">
        <f>(43-COUNTBLANK(AllData!$AJ$2:$AJ$44)+43-COUNTBLANK(AllData!$AK$2:$AK$44)+COUNTBLANK(AllData!$AI$2:$AI$44))/(43*3)</f>
        <v>0.69767441860465118</v>
      </c>
      <c r="H59">
        <f t="shared" si="14"/>
        <v>0.72093023255813959</v>
      </c>
    </row>
    <row r="60" spans="1:8" x14ac:dyDescent="0.2">
      <c r="B60" t="str">
        <f t="shared" si="21"/>
        <v>Req3</v>
      </c>
      <c r="C60">
        <f>(COUNTIF(AllData!$AC$2:$AC$44,"*"&amp;C$1&amp;"*")+COUNTIF(AllData!$AE$2:$AE$44,"*"&amp;C$1&amp;"*")+COUNTIF(AllData!$AD$2:$AD$44,"*"&amp;C$1&amp;"*"))/(43*3)</f>
        <v>0.34108527131782945</v>
      </c>
      <c r="D60">
        <f>(COUNTIF(AllData!$AC$2:$AC$44,"*"&amp;D$1&amp;"*")+COUNTIF(AllData!$AE$2:$AE$44,"*"&amp;D$1&amp;"*")+43-COUNTIF(AllData!$AD$2:$AD$44,"*"&amp;D$1&amp;"*"))/(43*3)</f>
        <v>0.41860465116279072</v>
      </c>
      <c r="E60">
        <f>(43-COUNTIF(AllData!$AC$2:$AC$44,"*"&amp;E$1&amp;"*")+43-COUNTIF(AllData!$AE$2:$AE$44,"*"&amp;E$1&amp;"*")+43-COUNTIF(AllData!$AD$2:$AD$44,"*"&amp;E$1&amp;"*"))/(43*3)</f>
        <v>0.82170542635658916</v>
      </c>
      <c r="F60">
        <f>(43-COUNTIF(AllData!$AC$2:$AC$44,"*"&amp;F$1&amp;"*")+43-COUNTIF(AllData!$AE$2:$AE$44,"*"&amp;F$1&amp;"*")+43-COUNTIF(AllData!$AD$2:$AD$44,"*"&amp;F$1&amp;"*"))/(43*3)</f>
        <v>0.83720930232558144</v>
      </c>
      <c r="G60">
        <f>(43-COUNTBLANK(AllData!$AC$2:$AC$44)+43-COUNTBLANK(AllData!$AE$2:$AE$44)+43-COUNTBLANK(AllData!$AD$2:$AD$44))/(43*3)</f>
        <v>0.72868217054263562</v>
      </c>
      <c r="H60">
        <f t="shared" si="14"/>
        <v>0.62945736434108535</v>
      </c>
    </row>
    <row r="61" spans="1:8" x14ac:dyDescent="0.2">
      <c r="B61" t="str">
        <f t="shared" si="21"/>
        <v>Req4</v>
      </c>
      <c r="C61">
        <f>(43-COUNTIF(AllData!$AH$2:$AH$44,"*"&amp;C$1&amp;"*")+43-COUNTIF(AllData!$AF$2:$AF$44,"*"&amp;C$1&amp;"*")+43-COUNTIF(AllData!$AG$2:$AG$44,"*"&amp;C$1&amp;"*"))/(43*3)</f>
        <v>0.72093023255813948</v>
      </c>
      <c r="D61">
        <f>(43-COUNTIF(AllData!$AH$2:$AH$44,"*"&amp;D$1&amp;"*")+43-COUNTIF(AllData!$AF$2:$AF$44,"*"&amp;D$1&amp;"*")+43-COUNTIF(AllData!$AG$2:$AG$44,"*"&amp;D$1&amp;"*"))/(43*3)</f>
        <v>0.75968992248062017</v>
      </c>
      <c r="E61">
        <f>(43-COUNTIF(AllData!$AH$2:$AH$44,"*"&amp;E$1&amp;"*")+43-COUNTIF(AllData!$AF$2:$AF$44,"*"&amp;E$1&amp;"*")+43-COUNTIF(AllData!$AG$2:$AG$44,"*"&amp;E$1&amp;"*"))/(43*3)</f>
        <v>0.84496124031007747</v>
      </c>
      <c r="F61">
        <f>(COUNTIF(AllData!$AH$2:$AH$44,"*"&amp;F$1&amp;"*")+43-COUNTIF(AllData!$AF$2:$AF$44,"*"&amp;F$1&amp;"*")+43-COUNTIF(AllData!$AG$2:$AG$44,"*"&amp;F$1&amp;"*"))/(43*3)</f>
        <v>0.72868217054263562</v>
      </c>
      <c r="G61">
        <f>(43-COUNTBLANK(AllData!$AH$2:$AH$44)+COUNTBLANK(AllData!$AF$2:$AF$44)+COUNTBLANK(AllData!$AG$2:$AG$44))/(43*3)</f>
        <v>0.46511627906976744</v>
      </c>
      <c r="H61">
        <f t="shared" si="14"/>
        <v>0.70387596899224802</v>
      </c>
    </row>
    <row r="62" spans="1:8" x14ac:dyDescent="0.2">
      <c r="B62" t="s">
        <v>262</v>
      </c>
      <c r="C62">
        <f>SUM(C40:C51)/(3*4*100)</f>
        <v>0.51162790697674421</v>
      </c>
      <c r="D62">
        <f t="shared" ref="D62:G62" si="22">SUM(D40:D51)/(3*4*100)</f>
        <v>0.556201550387597</v>
      </c>
      <c r="E62">
        <f t="shared" si="22"/>
        <v>0.87015503875968991</v>
      </c>
      <c r="F62">
        <f t="shared" si="22"/>
        <v>0.63759689922480622</v>
      </c>
      <c r="G62">
        <f t="shared" si="22"/>
        <v>0.68410852713178305</v>
      </c>
      <c r="H62">
        <f t="shared" si="14"/>
        <v>0.65193798449612417</v>
      </c>
    </row>
    <row r="63" spans="1:8" x14ac:dyDescent="0.2">
      <c r="A63" t="s">
        <v>58</v>
      </c>
      <c r="B63" t="str">
        <f>A2</f>
        <v>Free</v>
      </c>
      <c r="C63">
        <f>(COUNTIF(AllData!$AA$2:$AA$39,"*"&amp;C$1&amp;"*")+COUNTIF(AllData!$AJ$2:$AJ$39,"*"&amp;C$1&amp;"*")+COUNTIF(AllData!$AC$2:$AC$39,"*"&amp;C$1&amp;"*")+38-COUNTIF(AllData!$AH$2:$AH$39,"*"&amp;C$1&amp;"*"))/(4*38)</f>
        <v>0.50657894736842102</v>
      </c>
      <c r="D63">
        <f>(COUNTIF(AllData!$AA$2:$AA$39,"*"&amp;D$1&amp;"*")+38-COUNTIF(AllData!$AJ$2:$AJ$39,"*"&amp;D$1&amp;"*")+COUNTIF(AllData!$AC$2:$AC$39,"*"&amp;D$1&amp;"*")+38-COUNTIF(AllData!$AH$2:$AH$39,"*"&amp;D$1&amp;"*"))/(4*38)</f>
        <v>0.55921052631578949</v>
      </c>
      <c r="E63">
        <f>(38-COUNTIF(AllData!$AA$2:$AA$39,"*"&amp;E$1&amp;"*")+38-COUNTIF(AllData!$AJ$2:$AJ$39,"*"&amp;E$1&amp;"*")+38-COUNTIF(AllData!$AC$2:$AC$39,"*"&amp;E$1&amp;"*")+38-COUNTIF(AllData!$AH$2:$AH$39,"*"&amp;E$1&amp;"*"))/(4*38)</f>
        <v>0.88815789473684215</v>
      </c>
      <c r="F63">
        <f>(COUNTIF(AllData!$AA$2:$AA$39,"*"&amp;F$1&amp;"*")+COUNTIF(AllData!$AJ$2:$AJ$39,"*"&amp;F$1&amp;"*")+38-COUNTIF(AllData!$AC$2:$AC$39,"*"&amp;F$1&amp;"*")+COUNTIF(AllData!$AH$2:$AH$39,"*"&amp;F$1&amp;"*"))/(4*38)</f>
        <v>0.5</v>
      </c>
      <c r="G63">
        <f>(38-COUNTBLANK(AllData!$AA$2:$AA$39)+38-COUNTBLANK(AllData!$AJ$2:$AJ$39)+38-COUNTBLANK(AllData!$AC$2:$AC$39)+38-COUNTBLANK(AllData!$AH$2:$AH$39))/(4*38)</f>
        <v>0.80921052631578949</v>
      </c>
      <c r="H63">
        <f t="shared" si="14"/>
        <v>0.65263157894736845</v>
      </c>
    </row>
    <row r="64" spans="1:8" x14ac:dyDescent="0.2">
      <c r="B64" t="str">
        <f>A6</f>
        <v>EARS</v>
      </c>
      <c r="C64">
        <f>(COUNTIF(AllData!$Z$2:$Z$39,"*"&amp;C$1&amp;"*")+COUNTIF(AllData!$AK$2:$AK$39,"*"&amp;C$1&amp;"*")+COUNTIF(AllData!$AE$2:$AE$39,"*"&amp;C$1&amp;"*")+38-COUNTIF(AllData!$AF$2:$AF$39,"*"&amp;C$1&amp;"*"))/(4*38)</f>
        <v>0.48026315789473684</v>
      </c>
      <c r="D64">
        <f>(COUNTIF(AllData!$Z$2:$Z$39,"*"&amp;D$1&amp;"*")+38-COUNTIF(AllData!$AK$2:$AK$39,"*"&amp;D$1&amp;"*")+COUNTIF(AllData!$AE$2:$AE$39,"*"&amp;D$1&amp;"*")+38-COUNTIF(AllData!$AF$2:$AF$39,"*"&amp;D$1&amp;"*"))/(4*38)</f>
        <v>0.49342105263157893</v>
      </c>
      <c r="E64">
        <f>(38-COUNTIF(AllData!$Z$2:$Z$39,"*"&amp;E$1&amp;"*")+38-COUNTIF(AllData!$AK$2:$AK$39,"*"&amp;E$1&amp;"*")+38-COUNTIF(AllData!$AE$2:$AE$39,"*"&amp;E$1&amp;"*")+38-COUNTIF(AllData!$AF$2:$AF$39,"*"&amp;E$1&amp;"*"))/(4*38)</f>
        <v>0.82894736842105265</v>
      </c>
      <c r="F64">
        <f>(COUNTIF(AllData!$Z$2:$Z$39,"*"&amp;F$1&amp;"*")+38-COUNTIF(AllData!$AK$2:$AK$39,"*"&amp;F$1&amp;"*")+38-COUNTIF(AllData!$AE$2:$AE$39,"*"&amp;F$1&amp;"*")+38-COUNTIF(AllData!$AF$2:$AF$39,"*"&amp;F$1&amp;"*"))/(4*38)</f>
        <v>0.65789473684210531</v>
      </c>
      <c r="G64">
        <f>(38-COUNTBLANK(AllData!$Z$2:$Z$39)+38-COUNTBLANK(AllData!$AK$2:$AK$39)+38-COUNTBLANK(AllData!$AE$2:$AE$39)+COUNTBLANK(AllData!$AF$2:$AF$39))/(38*4)</f>
        <v>0.67763157894736847</v>
      </c>
      <c r="H64">
        <f t="shared" si="14"/>
        <v>0.62763157894736843</v>
      </c>
    </row>
    <row r="65" spans="1:8" x14ac:dyDescent="0.2">
      <c r="B65" t="str">
        <f>A10</f>
        <v>MASTER</v>
      </c>
      <c r="C65">
        <f>(COUNTIF(AllData!$AB$2:$AB$39,"*"&amp;C$1&amp;"*")+38-COUNTIF(AllData!$AI$2:$AI$39,"*"&amp;C$1&amp;"*")+COUNTIF(AllData!$AD$2:$AD$39,"*"&amp;C$1&amp;"*")+38-COUNTIF(AllData!$AG$2:$AG$39,"*"&amp;C$1&amp;"*"))/(38*4)</f>
        <v>0.54605263157894735</v>
      </c>
      <c r="D65">
        <f>(COUNTIF(AllData!$AB$2:$AB$39,"*"&amp;D$1&amp;"*")+38-COUNTIF(AllData!$AI$2:$AI$39,"*"&amp;D$1&amp;"*")+38-COUNTIF(AllData!$AD$2:$AD$39,"*"&amp;D$1&amp;"*")+38-COUNTIF(AllData!$AG$2:$AG$39,"*"&amp;D$1&amp;"*"))/(4*38)</f>
        <v>0.60526315789473684</v>
      </c>
      <c r="E65">
        <f>(38-COUNTIF(AllData!$AB$2:$AB$39,"*"&amp;E$1&amp;"*")+38-COUNTIF(AllData!$AI$2:$AI$39,"*"&amp;E$1&amp;"*")+38-COUNTIF(AllData!$AD$2:$AD$39,"*"&amp;E$1&amp;"*")+38-COUNTIF(AllData!$AG$2:$AG$39,"*"&amp;E$1&amp;"*"))/(38*4)</f>
        <v>0.85526315789473684</v>
      </c>
      <c r="F65">
        <f>(COUNTIF(AllData!$AB$2:$AB$39,"*"&amp;F$1&amp;"*")+38-COUNTIF(AllData!$AI$2:$AI$39,"*"&amp;F$1&amp;"*")+38-COUNTIF(AllData!$AD$2:$AD$39,"*"&amp;F$1&amp;"*")+38-COUNTIF(AllData!$AG$2:$AG$39,"*"&amp;F$1&amp;"*"))/(38*4)</f>
        <v>0.73026315789473684</v>
      </c>
      <c r="G65">
        <f>(38-COUNTBLANK(AllData!$AB$2:$AB$39)+COUNTBLANK(AllData!$AI$2:$AI$39)+38-COUNTBLANK(AllData!$AD$2:$AD$39)+COUNTBLANK(AllData!$AG$2:$AG$39))/(38*4)</f>
        <v>0.53289473684210531</v>
      </c>
      <c r="H65">
        <f t="shared" si="14"/>
        <v>0.65394736842105261</v>
      </c>
    </row>
    <row r="66" spans="1:8" x14ac:dyDescent="0.2">
      <c r="B66" t="str">
        <f t="shared" ref="B66:B69" si="23">B2</f>
        <v>Req1</v>
      </c>
      <c r="C66">
        <f>(COUNTIF(AllData!$AA$2:$AA$39,"*"&amp;C$1&amp;"*")+COUNTIF(AllData!$Z$2:$Z$39,"*"&amp;C$1&amp;"*")+COUNTIF(AllData!$AB$2:$AB$39,"*"&amp;C$1&amp;"*"))/(38*3)</f>
        <v>0.47368421052631576</v>
      </c>
      <c r="D66">
        <f>(COUNTIF(AllData!$AA$2:$AA$39,"*"&amp;D$1&amp;"*")+COUNTIF(AllData!$Z$2:$Z$39,"*"&amp;D$1&amp;"*")+COUNTIF(AllData!$AB$2:$AB$39,"*"&amp;D$1&amp;"*"))/(38*3)</f>
        <v>0.21052631578947367</v>
      </c>
      <c r="E66">
        <f>(38-COUNTIF(AllData!$AA$2:$AA$39,"*"&amp;E$1&amp;"*")+38-COUNTIF(AllData!$Z$2:$Z$39,"*"&amp;E$1&amp;"*")+38-COUNTIF(AllData!$AB$2:$AB$39,"*"&amp;E$1&amp;"*"))/(38*3)</f>
        <v>0.92982456140350878</v>
      </c>
      <c r="F66">
        <f>(COUNTIF(AllData!$AA$2:$AA$39,"*"&amp;F$1&amp;"*")+COUNTIF(AllData!$Z$2:$Z$39,"*"&amp;F$1&amp;"*")+COUNTIF(AllData!$AB$2:$AB$39,"*"&amp;F$1&amp;"*"))/(38*3)</f>
        <v>0.27192982456140352</v>
      </c>
      <c r="G66">
        <f>(38-COUNTBLANK(AllData!$AA$2:$AA$39)+38-COUNTBLANK(AllData!$Z$2:$Z$39)+38-COUNTBLANK(AllData!$AB$2:$AB$39))/(38*3)</f>
        <v>0.81578947368421051</v>
      </c>
      <c r="H66">
        <f t="shared" si="14"/>
        <v>0.54035087719298247</v>
      </c>
    </row>
    <row r="67" spans="1:8" x14ac:dyDescent="0.2">
      <c r="B67" t="str">
        <f t="shared" si="23"/>
        <v>Req2</v>
      </c>
      <c r="C67">
        <f>(COUNTIF(AllData!$AJ$2:$AJ$39,"*"&amp;C$1&amp;"*")+COUNTIF(AllData!$AK$2:$AK$39,"*"&amp;C$1&amp;"*")+38-COUNTIF(AllData!$AI$2:$AI$39,"*"&amp;C$1&amp;"*"))/(38*3)</f>
        <v>0.50877192982456143</v>
      </c>
      <c r="D67">
        <f>(38-COUNTIF(AllData!$AJ$2:$AJ$39,"*"&amp;D$1&amp;"*")+38-COUNTIF(AllData!$AK$2:$AK$39,"*"&amp;D$1&amp;"*")+38-COUNTIF(AllData!$AI$2:$AI$39,"*"&amp;D$1&amp;"*"))/(38*3)</f>
        <v>0.81578947368421051</v>
      </c>
      <c r="E67">
        <f>(38-COUNTIF(AllData!$AJ$2:$AJ$39,"*"&amp;E$1&amp;"*")+38-COUNTIF(AllData!$AK$2:$AK$39,"*"&amp;E$1&amp;"*")+38-COUNTIF(AllData!$AI$2:$AI$39,"*"&amp;E$1&amp;"*"))/(38*3)</f>
        <v>0.86842105263157898</v>
      </c>
      <c r="F67">
        <f>(COUNTIF(AllData!$AJ$2:$AJ$39,"*"&amp;F$1&amp;"*")+38-COUNTIF(AllData!$AK$2:$AK$39,"*"&amp;F$1&amp;"*")+38-COUNTIF(AllData!$AI$2:$AI$39,"*"&amp;F$1&amp;"*"))/(38*3)</f>
        <v>0.67543859649122806</v>
      </c>
      <c r="G67">
        <f>(38-COUNTBLANK(AllData!$AJ$2:$AJ$39)+38-COUNTBLANK(AllData!$AK$2:$AK$39)+COUNTBLANK(AllData!$AI$2:$AI$39))/(38*3)</f>
        <v>0.69298245614035092</v>
      </c>
      <c r="H67">
        <f t="shared" si="14"/>
        <v>0.71228070175438607</v>
      </c>
    </row>
    <row r="68" spans="1:8" x14ac:dyDescent="0.2">
      <c r="B68" t="str">
        <f t="shared" si="23"/>
        <v>Req3</v>
      </c>
      <c r="C68">
        <f>(COUNTIF(AllData!$AC$2:$AC$39,"*"&amp;C$1&amp;"*")+COUNTIF(AllData!$AE$2:$AE$39,"*"&amp;C$1&amp;"*")+COUNTIF(AllData!$AD$2:$AD$39,"*"&amp;C$1&amp;"*"))/(38*3)</f>
        <v>0.35964912280701755</v>
      </c>
      <c r="D68">
        <f>(COUNTIF(AllData!$AC$2:$AC$39,"*"&amp;D$1&amp;"*")+COUNTIF(AllData!$AE$2:$AE$39,"*"&amp;D$1&amp;"*")+38-COUNTIF(AllData!$AD$2:$AD$39,"*"&amp;D$1&amp;"*"))/(38*3)</f>
        <v>0.42982456140350878</v>
      </c>
      <c r="E68">
        <f>(38-COUNTIF(AllData!$AC$2:$AC$39,"*"&amp;E$1&amp;"*")+38-COUNTIF(AllData!$AE$2:$AE$39,"*"&amp;E$1&amp;"*")+38-COUNTIF(AllData!$AD$2:$AD$39,"*"&amp;E$1&amp;"*"))/(38*3)</f>
        <v>0.79824561403508776</v>
      </c>
      <c r="F68">
        <f>(38-COUNTIF(AllData!$AC$2:$AC$39,"*"&amp;F$1&amp;"*")+38-COUNTIF(AllData!$AE$2:$AE$39,"*"&amp;F$1&amp;"*")+38-COUNTIF(AllData!$AD$2:$AD$39,"*"&amp;F$1&amp;"*"))/(38*3)</f>
        <v>0.85087719298245612</v>
      </c>
      <c r="G68">
        <f>(38-COUNTBLANK(AllData!$AC$2:$AC$39)+38-COUNTBLANK(AllData!$AE$2:$AE$39)+38-COUNTBLANK(AllData!$AD$2:$AD$39))/(38*3)</f>
        <v>0.72807017543859653</v>
      </c>
      <c r="H68">
        <f t="shared" si="14"/>
        <v>0.63333333333333341</v>
      </c>
    </row>
    <row r="69" spans="1:8" x14ac:dyDescent="0.2">
      <c r="B69" t="str">
        <f t="shared" si="23"/>
        <v>Req4</v>
      </c>
      <c r="C69">
        <f>(38-COUNTIF(AllData!$AH$2:$AH$39,"*"&amp;C$1&amp;"*")+38-COUNTIF(AllData!$AF$2:$AF$39,"*"&amp;C$1&amp;"*")+38-COUNTIF(AllData!$AG$2:$AG$39,"*"&amp;C$1&amp;"*"))/(38*3)</f>
        <v>0.70175438596491224</v>
      </c>
      <c r="D69">
        <f>(38-COUNTIF(AllData!$AH$2:$AH$39,"*"&amp;D$1&amp;"*")+38-COUNTIF(AllData!$AF$2:$AF$39,"*"&amp;D$1&amp;"*")+38-COUNTIF(AllData!$AG$2:$AG$39,"*"&amp;D$1&amp;"*"))/(38*3)</f>
        <v>0.75438596491228072</v>
      </c>
      <c r="E69">
        <f>(38-COUNTIF(AllData!$AH$2:$AH$39,"*"&amp;E$1&amp;"*")+38-COUNTIF(AllData!$AF$2:$AF$39,"*"&amp;E$1&amp;"*")+38-COUNTIF(AllData!$AG$2:$AG$39,"*"&amp;E$1&amp;"*"))/(438*3)</f>
        <v>7.2298325722983253E-2</v>
      </c>
      <c r="F69">
        <f>(COUNTIF(AllData!$AH$2:$AH$39,"*"&amp;F$1&amp;"*")+38-COUNTIF(AllData!$AF$2:$AF$39,"*"&amp;F$1&amp;"*")+38-COUNTIF(AllData!$AG$2:$AG$39,"*"&amp;F$1&amp;"*"))/(38*3)</f>
        <v>0.7192982456140351</v>
      </c>
      <c r="G69">
        <f>(38-COUNTBLANK(AllData!$AH$2:$AH$39)+COUNTBLANK(AllData!$AF$2:$AF$39)+COUNTBLANK(AllData!$AG$2:$AG$39))/(38*3)</f>
        <v>0.45614035087719296</v>
      </c>
      <c r="H69">
        <f t="shared" si="14"/>
        <v>0.54077545461828092</v>
      </c>
    </row>
    <row r="70" spans="1:8" x14ac:dyDescent="0.2">
      <c r="A70" t="s">
        <v>264</v>
      </c>
      <c r="B70" t="str">
        <f>A2</f>
        <v>Free</v>
      </c>
      <c r="C70">
        <f>(COUNTIF(AllData!$AA$40:$AA$43,"*"&amp;C$1&amp;"*")+COUNTIF(AllData!$AJ$40:$AJ$43,"*"&amp;C$1&amp;"*")+COUNTIF(AllData!$AC$40:$AC$43,"*"&amp;C$1&amp;"*")+4-COUNTIF(AllData!$AH$40:$AH$43,"*"&amp;C$1&amp;"*"))/(4*4)</f>
        <v>0.5</v>
      </c>
      <c r="D70">
        <f>(COUNTIF(AllData!$AA$40:$AA$43,"*"&amp;D$1&amp;"*")+4-COUNTIF(AllData!$AJ$40:$AJ$43,"*"&amp;D$1&amp;"*")+COUNTIF(AllData!$AC$40:$AC$43,"*"&amp;D$1&amp;"*")+4-COUNTIF(AllData!$AH$40:$AH$43,"*"&amp;D$1&amp;"*"))/(4*4)</f>
        <v>0.5625</v>
      </c>
      <c r="E70">
        <f>(4-COUNTIF(AllData!$AA$40:$AA$43,"*"&amp;E$1&amp;"*")+4-COUNTIF(AllData!$AJ$40:$AJ$43,"*"&amp;E$1&amp;"*")+4-COUNTIF(AllData!$AC$40:$AC$43,"*"&amp;E$1&amp;"*")+4-COUNTIF(AllData!$AH$40:$AH$43,"*"&amp;E$1&amp;"*"))/(4*4)</f>
        <v>1</v>
      </c>
      <c r="F70">
        <f>(COUNTIF(AllData!$AA$40:$AA$43,"*"&amp;F$1&amp;"*")+COUNTIF(AllData!$AJ$40:$AJ$43,"*"&amp;F$1&amp;"*")+4-COUNTIF(AllData!$AC$40:$AC$43,"*"&amp;F$1&amp;"*")+COUNTIF(AllData!$AH$40:$AH$43,"*"&amp;F$1&amp;"*"))/(4*4)</f>
        <v>0.8125</v>
      </c>
      <c r="G70">
        <f>(4-COUNTBLANK(AllData!$AA$40:$AA$43)+4-COUNTBLANK(AllData!$AJ$40:$AJ$43)+4-COUNTBLANK(AllData!$AC$40:$AC$43)+4-COUNTBLANK(AllData!$AH$40:$AH$43))/(4*4)</f>
        <v>0.8125</v>
      </c>
      <c r="H70">
        <f t="shared" si="14"/>
        <v>0.73750000000000004</v>
      </c>
    </row>
    <row r="71" spans="1:8" x14ac:dyDescent="0.2">
      <c r="B71" t="str">
        <f>A6</f>
        <v>EARS</v>
      </c>
      <c r="C71">
        <f>(COUNTIF(AllData!$Z$40:$Z$43,"*"&amp;C$1&amp;"*")+COUNTIF(AllData!$AK$40:$AK$43,"*"&amp;C$1&amp;"*")+COUNTIF(AllData!$AE$40:$AE$43,"*"&amp;C$1&amp;"*")+4-COUNTIF(AllData!$AF$40:$AF$43,"*"&amp;C$1&amp;"*"))/(4*4)</f>
        <v>0.625</v>
      </c>
      <c r="D71">
        <f>(COUNTIF(AllData!$Z$40:$Z$43,"*"&amp;D$1&amp;"*")+4-COUNTIF(AllData!$AK$40:$AK$43,"*"&amp;D$1&amp;"*")+COUNTIF(AllData!$AE$40:$AE$43,"*"&amp;D$1&amp;"*")+4-COUNTIF(AllData!$AF$40:$AF$43,"*"&amp;D$1&amp;"*"))/(4*4)</f>
        <v>0.75</v>
      </c>
      <c r="E71">
        <f>(4-COUNTIF(AllData!$Z$40:$Z$43,"*"&amp;E$1&amp;"*")+4-COUNTIF(AllData!$AK$40:$AK$43,"*"&amp;E$1&amp;"*")+4-COUNTIF(AllData!$AE$40:$AE$43,"*"&amp;E$1&amp;"*")+4-COUNTIF(AllData!$AF$40:$AF$43,"*"&amp;E$1&amp;"*"))/(4*4)</f>
        <v>1</v>
      </c>
      <c r="F71">
        <f>(COUNTIF(AllData!$Z$40:$Z$43,"*"&amp;F$1&amp;"*")+4-COUNTIF(AllData!$AK$40:$AK$43,"*"&amp;F$1&amp;"*")+4-COUNTIF(AllData!$AE$40:$AE$43,"*"&amp;F$1&amp;"*")+4-COUNTIF(AllData!$AF$40:$AF$43,"*"&amp;F$1&amp;"*"))/(4*4)</f>
        <v>0.875</v>
      </c>
      <c r="G71">
        <f>(4-COUNTBLANK(AllData!$Z$40:$Z$43)+4-COUNTBLANK(AllData!$AK$40:$AK$43)+4-COUNTBLANK(AllData!$AE$40:$AE$43)+COUNTBLANK(AllData!$AF$40:$AF$43))/(4*4)</f>
        <v>0.9375</v>
      </c>
      <c r="H71">
        <f t="shared" si="14"/>
        <v>0.83750000000000002</v>
      </c>
    </row>
    <row r="72" spans="1:8" x14ac:dyDescent="0.2">
      <c r="B72" t="str">
        <f>A10</f>
        <v>MASTER</v>
      </c>
      <c r="C72">
        <f>(COUNTIF(AllData!$AB$40:$AB$43,"*"&amp;C$1&amp;"*")+4-COUNTIF(AllData!$AI$40:$AI$43,"*"&amp;C$1&amp;"*")+COUNTIF(AllData!$AD$40:$AD$43,"*"&amp;C$1&amp;"*")+4-COUNTIF(AllData!$AG$40:$AG$43,"*"&amp;C$1&amp;"*"))/(4*4)</f>
        <v>0.5625</v>
      </c>
      <c r="D72">
        <f>(COUNTIF(AllData!$AB$40:$AB$43,"*"&amp;D$1&amp;"*")+4-COUNTIF(AllData!$AI$40:$AI$43,"*"&amp;D$1&amp;"*")+4-COUNTIF(AllData!$AD$40:$AD$43,"*"&amp;D$1&amp;"*")+4-COUNTIF(AllData!$AG$40:$AG$43,"*"&amp;D$1&amp;"*"))/(4*4)</f>
        <v>0.5</v>
      </c>
      <c r="E72">
        <f>(4-COUNTIF(AllData!$AB$40:$AB$43,"*"&amp;E$1&amp;"*")+4-COUNTIF(AllData!$AI$40:$AI$43,"*"&amp;E$1&amp;"*")+4-COUNTIF(AllData!$AD$40:$AD$43,"*"&amp;E$1&amp;"*")+4-COUNTIF(AllData!$AG$40:$AG$43,"*"&amp;E$1&amp;"*"))/(4*4)</f>
        <v>0.9375</v>
      </c>
      <c r="F72">
        <f>(COUNTIF(AllData!$AB$40:$AB$43,"*"&amp;F$1&amp;"*")+4-COUNTIF(AllData!$AI$40:$AI$43,"*"&amp;F$1&amp;"*")+4-COUNTIF(AllData!$AD$40:$AD$43,"*"&amp;F$1&amp;"*")+4-COUNTIF(AllData!$AG$40:$AG$43,"*"&amp;F$1&amp;"*"))/(4*4)</f>
        <v>0.875</v>
      </c>
      <c r="G72">
        <f>(4-COUNTBLANK(AllData!$AB$40:$AB$43)+COUNTBLANK(AllData!$AI$40:$AI$43)+4-COUNTBLANK(AllData!$AD$40:$AD$43)+COUNTBLANK(AllData!$AG$40:$AG$43))/(4*4)</f>
        <v>0.4375</v>
      </c>
      <c r="H72">
        <f t="shared" si="14"/>
        <v>0.66249999999999998</v>
      </c>
    </row>
    <row r="73" spans="1:8" x14ac:dyDescent="0.2">
      <c r="B73" t="str">
        <f t="shared" ref="B73:B76" si="24">B2</f>
        <v>Req1</v>
      </c>
      <c r="H73">
        <f t="shared" si="14"/>
        <v>0</v>
      </c>
    </row>
    <row r="74" spans="1:8" x14ac:dyDescent="0.2">
      <c r="B74" t="str">
        <f t="shared" si="24"/>
        <v>Req2</v>
      </c>
      <c r="H74">
        <f t="shared" si="14"/>
        <v>0</v>
      </c>
    </row>
    <row r="75" spans="1:8" x14ac:dyDescent="0.2">
      <c r="B75" t="str">
        <f t="shared" si="24"/>
        <v>Req3</v>
      </c>
      <c r="H75">
        <f t="shared" si="14"/>
        <v>0</v>
      </c>
    </row>
    <row r="76" spans="1:8" x14ac:dyDescent="0.2">
      <c r="B76" t="str">
        <f t="shared" si="24"/>
        <v>Req4</v>
      </c>
      <c r="H76">
        <f t="shared" si="14"/>
        <v>0</v>
      </c>
    </row>
  </sheetData>
  <pageMargins left="0.7" right="0.7" top="0.78740157500000008" bottom="0.78740157500000008"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14</vt:i4>
      </vt:variant>
    </vt:vector>
  </HeadingPairs>
  <TitlesOfParts>
    <vt:vector size="14" baseType="lpstr">
      <vt:lpstr>AllData</vt:lpstr>
      <vt:lpstr>SubjectBackground</vt:lpstr>
      <vt:lpstr>completeness</vt:lpstr>
      <vt:lpstr>understanding</vt:lpstr>
      <vt:lpstr>preferred-notation</vt:lpstr>
      <vt:lpstr>writing-ease</vt:lpstr>
      <vt:lpstr>easy-to-write</vt:lpstr>
      <vt:lpstr>learning-needs-time</vt:lpstr>
      <vt:lpstr>learning-effort</vt:lpstr>
      <vt:lpstr>reading-ease</vt:lpstr>
      <vt:lpstr>SortedTexts</vt:lpstr>
      <vt:lpstr>Ranking</vt:lpstr>
      <vt:lpstr>Time</vt:lpstr>
      <vt:lpstr>QualityReview</vt:lpstr>
    </vt:vector>
  </TitlesOfParts>
  <Company>Siemens Industry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Braun, Christian (DF PL S&amp;SE DE CUS MOM APS CON)</dc:creator>
  <cp:lastModifiedBy>Katharina Großer</cp:lastModifiedBy>
  <cp:revision>1</cp:revision>
  <cp:lastPrinted>2024-04-12T12:26:59Z</cp:lastPrinted>
  <dcterms:created xsi:type="dcterms:W3CDTF">2019-01-02T14:55:49Z</dcterms:created>
  <dcterms:modified xsi:type="dcterms:W3CDTF">2024-04-12T15:36:58Z</dcterms:modified>
</cp:coreProperties>
</file>