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2.xml" ContentType="application/vnd.openxmlformats-officedocument.drawing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6BD1AA69-3394-4A65-8C4E-BB732AA51859}" xr6:coauthVersionLast="47" xr6:coauthVersionMax="47" xr10:uidLastSave="{00000000-0000-0000-0000-000000000000}"/>
  <bookViews>
    <workbookView xWindow="-98" yWindow="-98" windowWidth="20715" windowHeight="13155" tabRatio="908" firstSheet="6" activeTab="9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5" r:id="rId5"/>
    <sheet name="F_beta" sheetId="19" r:id="rId6"/>
    <sheet name="F_beta Analysis" sheetId="20" r:id="rId7"/>
    <sheet name="F_beta ANOVA" sheetId="21" r:id="rId8"/>
    <sheet name="F_beta Tuckey" sheetId="22" r:id="rId9"/>
    <sheet name="F_beta Label" sheetId="18" r:id="rId10"/>
    <sheet name="Recall" sheetId="7" r:id="rId11"/>
    <sheet name="Recall Analysis" sheetId="8" r:id="rId12"/>
    <sheet name="Recall ANOVA" sheetId="9" r:id="rId13"/>
    <sheet name="Recall Tuckey" sheetId="10" r:id="rId14"/>
    <sheet name="Recall Label" sheetId="16" r:id="rId15"/>
    <sheet name="Precision" sheetId="11" r:id="rId16"/>
    <sheet name="Precision Analysis" sheetId="12" r:id="rId17"/>
    <sheet name="Precision ANOVA" sheetId="13" r:id="rId18"/>
    <sheet name="Precision Tuckey" sheetId="14" r:id="rId19"/>
    <sheet name="Precision Label" sheetId="17" r:id="rId20"/>
  </sheets>
  <externalReferences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" i="22" l="1"/>
  <c r="F100" i="22"/>
  <c r="E100" i="22"/>
  <c r="C100" i="22"/>
  <c r="B100" i="22"/>
  <c r="A100" i="22"/>
  <c r="F99" i="22"/>
  <c r="E99" i="22"/>
  <c r="C99" i="22"/>
  <c r="B99" i="22"/>
  <c r="A99" i="22"/>
  <c r="F98" i="22"/>
  <c r="E98" i="22"/>
  <c r="C98" i="22"/>
  <c r="B98" i="22"/>
  <c r="A98" i="22"/>
  <c r="F97" i="22"/>
  <c r="E97" i="22"/>
  <c r="C97" i="22"/>
  <c r="B97" i="22"/>
  <c r="A97" i="22"/>
  <c r="F96" i="22"/>
  <c r="E96" i="22"/>
  <c r="C96" i="22"/>
  <c r="B96" i="22"/>
  <c r="A96" i="22"/>
  <c r="F95" i="22"/>
  <c r="E95" i="22"/>
  <c r="C95" i="22"/>
  <c r="B95" i="22"/>
  <c r="A95" i="22"/>
  <c r="F94" i="22"/>
  <c r="E94" i="22"/>
  <c r="C94" i="22"/>
  <c r="B94" i="22"/>
  <c r="A94" i="22"/>
  <c r="F93" i="22"/>
  <c r="E93" i="22"/>
  <c r="C93" i="22"/>
  <c r="B93" i="22"/>
  <c r="A93" i="22"/>
  <c r="F92" i="22"/>
  <c r="E92" i="22"/>
  <c r="C92" i="22"/>
  <c r="B92" i="22"/>
  <c r="A92" i="22"/>
  <c r="F91" i="22"/>
  <c r="E91" i="22"/>
  <c r="C91" i="22"/>
  <c r="B91" i="22"/>
  <c r="A91" i="22"/>
  <c r="F90" i="22"/>
  <c r="E90" i="22"/>
  <c r="C90" i="22"/>
  <c r="B90" i="22"/>
  <c r="A90" i="22"/>
  <c r="F89" i="22"/>
  <c r="E89" i="22"/>
  <c r="C89" i="22"/>
  <c r="B89" i="22"/>
  <c r="A89" i="22"/>
  <c r="F88" i="22"/>
  <c r="E88" i="22"/>
  <c r="C88" i="22"/>
  <c r="B88" i="22"/>
  <c r="A88" i="22"/>
  <c r="F87" i="22"/>
  <c r="E87" i="22"/>
  <c r="C87" i="22"/>
  <c r="B87" i="22"/>
  <c r="A87" i="22"/>
  <c r="F86" i="22"/>
  <c r="E86" i="22"/>
  <c r="C86" i="22"/>
  <c r="B86" i="22"/>
  <c r="A86" i="22"/>
  <c r="F85" i="22"/>
  <c r="E85" i="22"/>
  <c r="C85" i="22"/>
  <c r="B85" i="22"/>
  <c r="A85" i="22"/>
  <c r="F84" i="22"/>
  <c r="E84" i="22"/>
  <c r="C84" i="22"/>
  <c r="B84" i="22"/>
  <c r="A84" i="22"/>
  <c r="F83" i="22"/>
  <c r="E83" i="22"/>
  <c r="C83" i="22"/>
  <c r="B83" i="22"/>
  <c r="A83" i="22"/>
  <c r="F82" i="22"/>
  <c r="E82" i="22"/>
  <c r="C82" i="22"/>
  <c r="B82" i="22"/>
  <c r="A82" i="22"/>
  <c r="F81" i="22"/>
  <c r="E81" i="22"/>
  <c r="C81" i="22"/>
  <c r="B81" i="22"/>
  <c r="A81" i="22"/>
  <c r="F80" i="22"/>
  <c r="E80" i="22"/>
  <c r="C80" i="22"/>
  <c r="B80" i="22"/>
  <c r="A80" i="22"/>
  <c r="F79" i="22"/>
  <c r="E79" i="22"/>
  <c r="C79" i="22"/>
  <c r="B79" i="22"/>
  <c r="A79" i="22"/>
  <c r="F78" i="22"/>
  <c r="E78" i="22"/>
  <c r="C78" i="22"/>
  <c r="B78" i="22"/>
  <c r="A78" i="22"/>
  <c r="F77" i="22"/>
  <c r="E77" i="22"/>
  <c r="C77" i="22"/>
  <c r="B77" i="22"/>
  <c r="A77" i="22"/>
  <c r="F76" i="22"/>
  <c r="E76" i="22"/>
  <c r="C76" i="22"/>
  <c r="B76" i="22"/>
  <c r="A76" i="22"/>
  <c r="F75" i="22"/>
  <c r="E75" i="22"/>
  <c r="C75" i="22"/>
  <c r="B75" i="22"/>
  <c r="A75" i="22"/>
  <c r="F74" i="22"/>
  <c r="E74" i="22"/>
  <c r="C74" i="22"/>
  <c r="B74" i="22"/>
  <c r="A74" i="22"/>
  <c r="F73" i="22"/>
  <c r="E73" i="22"/>
  <c r="C73" i="22"/>
  <c r="B73" i="22"/>
  <c r="A73" i="22"/>
  <c r="F72" i="22"/>
  <c r="E72" i="22"/>
  <c r="C72" i="22"/>
  <c r="B72" i="22"/>
  <c r="A72" i="22"/>
  <c r="F71" i="22"/>
  <c r="E71" i="22"/>
  <c r="C71" i="22"/>
  <c r="B71" i="22"/>
  <c r="A71" i="22"/>
  <c r="F70" i="22"/>
  <c r="E70" i="22"/>
  <c r="C70" i="22"/>
  <c r="B70" i="22"/>
  <c r="A70" i="22"/>
  <c r="F69" i="22"/>
  <c r="E69" i="22"/>
  <c r="C69" i="22"/>
  <c r="B69" i="22"/>
  <c r="A69" i="22"/>
  <c r="F68" i="22"/>
  <c r="E68" i="22"/>
  <c r="C68" i="22"/>
  <c r="B68" i="22"/>
  <c r="A68" i="22"/>
  <c r="F67" i="22"/>
  <c r="E67" i="22"/>
  <c r="C67" i="22"/>
  <c r="B67" i="22"/>
  <c r="A67" i="22"/>
  <c r="F66" i="22"/>
  <c r="F101" i="22" s="1"/>
  <c r="A104" i="22" s="1"/>
  <c r="E66" i="22"/>
  <c r="E101" i="22" s="1"/>
  <c r="C66" i="22"/>
  <c r="B66" i="22"/>
  <c r="A66" i="22"/>
  <c r="F65" i="22"/>
  <c r="E65" i="22"/>
  <c r="C65" i="22"/>
  <c r="B65" i="22"/>
  <c r="A65" i="22"/>
  <c r="C61" i="22"/>
  <c r="F57" i="22"/>
  <c r="E57" i="22"/>
  <c r="C57" i="22"/>
  <c r="B57" i="22"/>
  <c r="A57" i="22"/>
  <c r="F56" i="22"/>
  <c r="E56" i="22"/>
  <c r="C56" i="22"/>
  <c r="B56" i="22"/>
  <c r="A56" i="22"/>
  <c r="F55" i="22"/>
  <c r="E55" i="22"/>
  <c r="C55" i="22"/>
  <c r="B55" i="22"/>
  <c r="A55" i="22"/>
  <c r="F54" i="22"/>
  <c r="E54" i="22"/>
  <c r="C54" i="22"/>
  <c r="B54" i="22"/>
  <c r="A54" i="22"/>
  <c r="F53" i="22"/>
  <c r="E53" i="22"/>
  <c r="C53" i="22"/>
  <c r="B53" i="22"/>
  <c r="A53" i="22"/>
  <c r="F52" i="22"/>
  <c r="E52" i="22"/>
  <c r="C52" i="22"/>
  <c r="B52" i="22"/>
  <c r="A52" i="22"/>
  <c r="F51" i="22"/>
  <c r="F58" i="22" s="1"/>
  <c r="A61" i="22" s="1"/>
  <c r="E51" i="22"/>
  <c r="E58" i="22" s="1"/>
  <c r="C51" i="22"/>
  <c r="B51" i="22"/>
  <c r="A51" i="22"/>
  <c r="F50" i="22"/>
  <c r="E50" i="22"/>
  <c r="C50" i="22"/>
  <c r="B50" i="22"/>
  <c r="A50" i="22"/>
  <c r="F49" i="22"/>
  <c r="E49" i="22"/>
  <c r="C49" i="22"/>
  <c r="B49" i="22"/>
  <c r="A49" i="22"/>
  <c r="F48" i="22"/>
  <c r="E48" i="22"/>
  <c r="C48" i="22"/>
  <c r="B48" i="22"/>
  <c r="A48" i="22"/>
  <c r="F47" i="22"/>
  <c r="E47" i="22"/>
  <c r="C47" i="22"/>
  <c r="B47" i="22"/>
  <c r="A47" i="22"/>
  <c r="C43" i="22"/>
  <c r="F39" i="22"/>
  <c r="E39" i="22"/>
  <c r="C39" i="22"/>
  <c r="B39" i="22"/>
  <c r="A39" i="22"/>
  <c r="F38" i="22"/>
  <c r="E38" i="22"/>
  <c r="C38" i="22"/>
  <c r="B38" i="22"/>
  <c r="A38" i="22"/>
  <c r="F37" i="22"/>
  <c r="E37" i="22"/>
  <c r="C37" i="22"/>
  <c r="B37" i="22"/>
  <c r="A37" i="22"/>
  <c r="F36" i="22"/>
  <c r="E36" i="22"/>
  <c r="C36" i="22"/>
  <c r="B36" i="22"/>
  <c r="A36" i="22"/>
  <c r="F35" i="22"/>
  <c r="E35" i="22"/>
  <c r="C35" i="22"/>
  <c r="B35" i="22"/>
  <c r="A35" i="22"/>
  <c r="F34" i="22"/>
  <c r="E34" i="22"/>
  <c r="C34" i="22"/>
  <c r="B34" i="22"/>
  <c r="A34" i="22"/>
  <c r="F33" i="22"/>
  <c r="E33" i="22"/>
  <c r="C33" i="22"/>
  <c r="B33" i="22"/>
  <c r="A33" i="22"/>
  <c r="F32" i="22"/>
  <c r="E32" i="22"/>
  <c r="C32" i="22"/>
  <c r="B32" i="22"/>
  <c r="A32" i="22"/>
  <c r="F31" i="22"/>
  <c r="E31" i="22"/>
  <c r="C31" i="22"/>
  <c r="B31" i="22"/>
  <c r="A31" i="22"/>
  <c r="F30" i="22"/>
  <c r="E30" i="22"/>
  <c r="C30" i="22"/>
  <c r="B30" i="22"/>
  <c r="A30" i="22"/>
  <c r="F29" i="22"/>
  <c r="E29" i="22"/>
  <c r="C29" i="22"/>
  <c r="B29" i="22"/>
  <c r="A29" i="22"/>
  <c r="F28" i="22"/>
  <c r="E28" i="22"/>
  <c r="C28" i="22"/>
  <c r="B28" i="22"/>
  <c r="A28" i="22"/>
  <c r="F27" i="22"/>
  <c r="E27" i="22"/>
  <c r="C27" i="22"/>
  <c r="B27" i="22"/>
  <c r="A27" i="22"/>
  <c r="F26" i="22"/>
  <c r="E26" i="22"/>
  <c r="C26" i="22"/>
  <c r="B26" i="22"/>
  <c r="A26" i="22"/>
  <c r="F25" i="22"/>
  <c r="E25" i="22"/>
  <c r="C25" i="22"/>
  <c r="B25" i="22"/>
  <c r="A25" i="22"/>
  <c r="F24" i="22"/>
  <c r="E24" i="22"/>
  <c r="C24" i="22"/>
  <c r="B24" i="22"/>
  <c r="A24" i="22"/>
  <c r="F23" i="22"/>
  <c r="E23" i="22"/>
  <c r="C23" i="22"/>
  <c r="B23" i="22"/>
  <c r="A23" i="22"/>
  <c r="F22" i="22"/>
  <c r="F40" i="22" s="1"/>
  <c r="A43" i="22" s="1"/>
  <c r="E22" i="22"/>
  <c r="E40" i="22" s="1"/>
  <c r="C22" i="22"/>
  <c r="B22" i="22"/>
  <c r="A22" i="22"/>
  <c r="C18" i="22"/>
  <c r="F14" i="22"/>
  <c r="E14" i="22"/>
  <c r="C14" i="22"/>
  <c r="B14" i="22"/>
  <c r="A14" i="22"/>
  <c r="F13" i="22"/>
  <c r="E13" i="22"/>
  <c r="C13" i="22"/>
  <c r="B13" i="22"/>
  <c r="A13" i="22"/>
  <c r="F12" i="22"/>
  <c r="E12" i="22"/>
  <c r="C12" i="22"/>
  <c r="B12" i="22"/>
  <c r="A12" i="22"/>
  <c r="F11" i="22"/>
  <c r="E11" i="22"/>
  <c r="C11" i="22"/>
  <c r="B11" i="22"/>
  <c r="A11" i="22"/>
  <c r="F10" i="22"/>
  <c r="E10" i="22"/>
  <c r="C10" i="22"/>
  <c r="B10" i="22"/>
  <c r="A10" i="22"/>
  <c r="F9" i="22"/>
  <c r="E9" i="22"/>
  <c r="C9" i="22"/>
  <c r="B9" i="22"/>
  <c r="A9" i="22"/>
  <c r="F8" i="22"/>
  <c r="E8" i="22"/>
  <c r="C8" i="22"/>
  <c r="B8" i="22"/>
  <c r="A8" i="22"/>
  <c r="F7" i="22"/>
  <c r="E7" i="22"/>
  <c r="C7" i="22"/>
  <c r="B7" i="22"/>
  <c r="A7" i="22"/>
  <c r="F6" i="22"/>
  <c r="E6" i="22"/>
  <c r="C6" i="22"/>
  <c r="B6" i="22"/>
  <c r="A6" i="22"/>
  <c r="F5" i="22"/>
  <c r="E5" i="22"/>
  <c r="C5" i="22"/>
  <c r="B5" i="22"/>
  <c r="A5" i="22"/>
  <c r="F4" i="22"/>
  <c r="E4" i="22"/>
  <c r="C4" i="22"/>
  <c r="B4" i="22"/>
  <c r="A4" i="22"/>
  <c r="F3" i="22"/>
  <c r="F15" i="22" s="1"/>
  <c r="A18" i="22" s="1"/>
  <c r="E3" i="22"/>
  <c r="E15" i="22" s="1"/>
  <c r="C3" i="22"/>
  <c r="B3" i="22"/>
  <c r="A3" i="22"/>
  <c r="D101" i="22"/>
  <c r="D58" i="22"/>
  <c r="D40" i="22"/>
  <c r="D15" i="22"/>
  <c r="G23" i="19"/>
  <c r="G22" i="19"/>
  <c r="G21" i="19"/>
  <c r="G20" i="19"/>
  <c r="G19" i="19"/>
  <c r="D23" i="19"/>
  <c r="D22" i="19"/>
  <c r="G22" i="20" s="1"/>
  <c r="D21" i="19"/>
  <c r="D20" i="19"/>
  <c r="D19" i="19"/>
  <c r="F86" i="21"/>
  <c r="E86" i="21"/>
  <c r="D86" i="21"/>
  <c r="C86" i="21"/>
  <c r="B86" i="21"/>
  <c r="A86" i="21"/>
  <c r="F85" i="21"/>
  <c r="E85" i="21"/>
  <c r="D85" i="21"/>
  <c r="C85" i="21"/>
  <c r="B85" i="21"/>
  <c r="A85" i="21"/>
  <c r="F84" i="21"/>
  <c r="E84" i="21"/>
  <c r="D84" i="21"/>
  <c r="C84" i="21"/>
  <c r="B84" i="21"/>
  <c r="A84" i="21"/>
  <c r="F83" i="21"/>
  <c r="E83" i="21"/>
  <c r="D83" i="21"/>
  <c r="C83" i="21"/>
  <c r="B83" i="21"/>
  <c r="A83" i="21"/>
  <c r="F82" i="21"/>
  <c r="E82" i="21"/>
  <c r="D82" i="21"/>
  <c r="C82" i="21"/>
  <c r="B82" i="21"/>
  <c r="A82" i="21"/>
  <c r="F81" i="21"/>
  <c r="E81" i="21"/>
  <c r="D81" i="21"/>
  <c r="C81" i="21"/>
  <c r="B81" i="21"/>
  <c r="A81" i="21"/>
  <c r="F80" i="21"/>
  <c r="E80" i="21"/>
  <c r="D80" i="21"/>
  <c r="C80" i="21"/>
  <c r="B80" i="21"/>
  <c r="A80" i="21"/>
  <c r="F79" i="21"/>
  <c r="E79" i="21"/>
  <c r="D79" i="21"/>
  <c r="C79" i="21"/>
  <c r="B79" i="21"/>
  <c r="A79" i="21"/>
  <c r="F78" i="21"/>
  <c r="E78" i="21"/>
  <c r="D78" i="21"/>
  <c r="C78" i="21"/>
  <c r="B78" i="21"/>
  <c r="A78" i="21"/>
  <c r="F77" i="21"/>
  <c r="E77" i="21"/>
  <c r="D77" i="21"/>
  <c r="C77" i="21"/>
  <c r="B77" i="21"/>
  <c r="A77" i="21"/>
  <c r="F76" i="21"/>
  <c r="E76" i="21"/>
  <c r="D76" i="21"/>
  <c r="C76" i="21"/>
  <c r="B76" i="21"/>
  <c r="A76" i="21"/>
  <c r="F75" i="21"/>
  <c r="E75" i="21"/>
  <c r="D75" i="21"/>
  <c r="C75" i="21"/>
  <c r="B75" i="21"/>
  <c r="A75" i="21"/>
  <c r="C74" i="21"/>
  <c r="B74" i="21"/>
  <c r="A74" i="21"/>
  <c r="F73" i="21"/>
  <c r="E73" i="21"/>
  <c r="D73" i="21"/>
  <c r="C73" i="21"/>
  <c r="B73" i="21"/>
  <c r="A73" i="21"/>
  <c r="F72" i="21"/>
  <c r="E72" i="21"/>
  <c r="D72" i="21"/>
  <c r="C72" i="21"/>
  <c r="B72" i="21"/>
  <c r="A72" i="21"/>
  <c r="C71" i="21"/>
  <c r="B71" i="21"/>
  <c r="A71" i="21"/>
  <c r="F70" i="21"/>
  <c r="E70" i="21"/>
  <c r="D70" i="21"/>
  <c r="C70" i="21"/>
  <c r="B70" i="21"/>
  <c r="A70" i="21"/>
  <c r="F69" i="21"/>
  <c r="E69" i="21"/>
  <c r="D69" i="21"/>
  <c r="C69" i="21"/>
  <c r="B69" i="21"/>
  <c r="A69" i="21"/>
  <c r="F68" i="21"/>
  <c r="E68" i="21"/>
  <c r="D68" i="21"/>
  <c r="C68" i="21"/>
  <c r="B68" i="21"/>
  <c r="A68" i="21"/>
  <c r="F67" i="21"/>
  <c r="E67" i="21"/>
  <c r="D67" i="21"/>
  <c r="C67" i="21"/>
  <c r="B67" i="21"/>
  <c r="A67" i="21"/>
  <c r="F66" i="21"/>
  <c r="E66" i="21"/>
  <c r="D66" i="21"/>
  <c r="C66" i="21"/>
  <c r="B66" i="21"/>
  <c r="A66" i="21"/>
  <c r="F65" i="21"/>
  <c r="E65" i="21"/>
  <c r="D65" i="21"/>
  <c r="C65" i="21"/>
  <c r="B65" i="21"/>
  <c r="A65" i="21"/>
  <c r="F64" i="21"/>
  <c r="E64" i="21"/>
  <c r="D64" i="21"/>
  <c r="C64" i="21"/>
  <c r="B64" i="21"/>
  <c r="A64" i="21"/>
  <c r="F63" i="21"/>
  <c r="E63" i="21"/>
  <c r="D63" i="21"/>
  <c r="C63" i="21"/>
  <c r="B63" i="21"/>
  <c r="A63" i="21"/>
  <c r="F62" i="21"/>
  <c r="E62" i="21"/>
  <c r="D62" i="21"/>
  <c r="C62" i="21"/>
  <c r="B62" i="21"/>
  <c r="A62" i="21"/>
  <c r="F61" i="21"/>
  <c r="E61" i="21"/>
  <c r="D61" i="21"/>
  <c r="C61" i="21"/>
  <c r="B61" i="21"/>
  <c r="A61" i="21"/>
  <c r="F60" i="21"/>
  <c r="E60" i="21"/>
  <c r="D60" i="21"/>
  <c r="C60" i="21"/>
  <c r="B60" i="21"/>
  <c r="A60" i="21"/>
  <c r="F59" i="21"/>
  <c r="E59" i="21"/>
  <c r="D59" i="21"/>
  <c r="C59" i="21"/>
  <c r="B59" i="21"/>
  <c r="A59" i="21"/>
  <c r="F58" i="21"/>
  <c r="E58" i="21"/>
  <c r="D58" i="21"/>
  <c r="C58" i="21"/>
  <c r="B58" i="21"/>
  <c r="A58" i="21"/>
  <c r="F57" i="21"/>
  <c r="E57" i="21"/>
  <c r="D57" i="21"/>
  <c r="C57" i="21"/>
  <c r="B57" i="21"/>
  <c r="A57" i="21"/>
  <c r="F56" i="21"/>
  <c r="E56" i="21"/>
  <c r="D56" i="21"/>
  <c r="C56" i="21"/>
  <c r="B56" i="21"/>
  <c r="A56" i="21"/>
  <c r="F55" i="21"/>
  <c r="E55" i="21"/>
  <c r="D55" i="21"/>
  <c r="C55" i="21"/>
  <c r="B55" i="21"/>
  <c r="A55" i="21"/>
  <c r="F54" i="21"/>
  <c r="E54" i="21"/>
  <c r="D54" i="21"/>
  <c r="C54" i="21"/>
  <c r="B54" i="21"/>
  <c r="A54" i="21"/>
  <c r="F53" i="21"/>
  <c r="E53" i="21"/>
  <c r="D53" i="21"/>
  <c r="C53" i="21"/>
  <c r="B53" i="21"/>
  <c r="A53" i="21"/>
  <c r="F52" i="21"/>
  <c r="E52" i="21"/>
  <c r="D52" i="21"/>
  <c r="C52" i="21"/>
  <c r="B52" i="21"/>
  <c r="A52" i="21"/>
  <c r="F51" i="21"/>
  <c r="E51" i="21"/>
  <c r="D51" i="21"/>
  <c r="C51" i="21"/>
  <c r="B51" i="21"/>
  <c r="A51" i="21"/>
  <c r="H37" i="20"/>
  <c r="G37" i="20"/>
  <c r="F37" i="20"/>
  <c r="E37" i="20"/>
  <c r="D37" i="20"/>
  <c r="K37" i="20" s="1"/>
  <c r="AI86" i="20" s="1"/>
  <c r="C37" i="20"/>
  <c r="B37" i="20"/>
  <c r="A37" i="20"/>
  <c r="A86" i="20" s="1"/>
  <c r="H36" i="20"/>
  <c r="G36" i="20"/>
  <c r="F36" i="20"/>
  <c r="E36" i="20"/>
  <c r="D36" i="20"/>
  <c r="K36" i="20" s="1"/>
  <c r="C36" i="20"/>
  <c r="B36" i="20"/>
  <c r="A36" i="20"/>
  <c r="A85" i="20" s="1"/>
  <c r="H35" i="20"/>
  <c r="G35" i="20"/>
  <c r="F35" i="20"/>
  <c r="E35" i="20"/>
  <c r="D35" i="20"/>
  <c r="C35" i="20"/>
  <c r="B35" i="20"/>
  <c r="A35" i="20"/>
  <c r="H34" i="20"/>
  <c r="G34" i="20"/>
  <c r="F34" i="20"/>
  <c r="E34" i="20"/>
  <c r="D34" i="20"/>
  <c r="M34" i="20" s="1"/>
  <c r="C34" i="20"/>
  <c r="B34" i="20"/>
  <c r="A34" i="20"/>
  <c r="A83" i="20" s="1"/>
  <c r="H33" i="20"/>
  <c r="G33" i="20"/>
  <c r="F33" i="20"/>
  <c r="E33" i="20"/>
  <c r="D33" i="20"/>
  <c r="L33" i="20" s="1"/>
  <c r="C33" i="20"/>
  <c r="B33" i="20"/>
  <c r="A33" i="20"/>
  <c r="H32" i="20"/>
  <c r="G32" i="20"/>
  <c r="F32" i="20"/>
  <c r="E32" i="20"/>
  <c r="D32" i="20"/>
  <c r="M32" i="20" s="1"/>
  <c r="C32" i="20"/>
  <c r="B32" i="20"/>
  <c r="A32" i="20"/>
  <c r="A81" i="20" s="1"/>
  <c r="H31" i="20"/>
  <c r="G31" i="20"/>
  <c r="F31" i="20"/>
  <c r="E31" i="20"/>
  <c r="D31" i="20"/>
  <c r="L31" i="20" s="1"/>
  <c r="C31" i="20"/>
  <c r="B31" i="20"/>
  <c r="A31" i="20"/>
  <c r="A80" i="20" s="1"/>
  <c r="H30" i="20"/>
  <c r="G30" i="20"/>
  <c r="F30" i="20"/>
  <c r="E30" i="20"/>
  <c r="D30" i="20"/>
  <c r="C30" i="20"/>
  <c r="B30" i="20"/>
  <c r="A30" i="20"/>
  <c r="A79" i="20" s="1"/>
  <c r="H29" i="20"/>
  <c r="G29" i="20"/>
  <c r="F29" i="20"/>
  <c r="E29" i="20"/>
  <c r="D29" i="20"/>
  <c r="C29" i="20"/>
  <c r="B29" i="20"/>
  <c r="O29" i="20" s="1"/>
  <c r="A29" i="20"/>
  <c r="A78" i="20" s="1"/>
  <c r="H28" i="20"/>
  <c r="G28" i="20"/>
  <c r="F28" i="20"/>
  <c r="E28" i="20"/>
  <c r="D28" i="20"/>
  <c r="M28" i="20" s="1"/>
  <c r="C28" i="20"/>
  <c r="B28" i="20"/>
  <c r="A28" i="20"/>
  <c r="A77" i="20" s="1"/>
  <c r="H27" i="20"/>
  <c r="G27" i="20"/>
  <c r="F27" i="20"/>
  <c r="E27" i="20"/>
  <c r="D27" i="20"/>
  <c r="C27" i="20"/>
  <c r="B27" i="20"/>
  <c r="A27" i="20"/>
  <c r="A76" i="20" s="1"/>
  <c r="H26" i="20"/>
  <c r="G26" i="20"/>
  <c r="F26" i="20"/>
  <c r="E26" i="20"/>
  <c r="D26" i="20"/>
  <c r="C26" i="20"/>
  <c r="B26" i="20"/>
  <c r="A26" i="20"/>
  <c r="N26" i="20" s="1"/>
  <c r="AJ4" i="20" s="1"/>
  <c r="H25" i="20"/>
  <c r="G25" i="20"/>
  <c r="E25" i="20"/>
  <c r="D25" i="20"/>
  <c r="C25" i="20"/>
  <c r="B25" i="20"/>
  <c r="A25" i="20"/>
  <c r="H24" i="20"/>
  <c r="G24" i="20"/>
  <c r="F24" i="20"/>
  <c r="E24" i="20"/>
  <c r="D24" i="20"/>
  <c r="M24" i="20" s="1"/>
  <c r="C24" i="20"/>
  <c r="B24" i="20"/>
  <c r="A24" i="20"/>
  <c r="A74" i="20" s="1"/>
  <c r="H23" i="20"/>
  <c r="G23" i="20"/>
  <c r="F23" i="20"/>
  <c r="E23" i="20"/>
  <c r="D23" i="20"/>
  <c r="M23" i="20" s="1"/>
  <c r="C23" i="20"/>
  <c r="B23" i="20"/>
  <c r="A23" i="20"/>
  <c r="N23" i="20" s="1"/>
  <c r="H22" i="20"/>
  <c r="F22" i="20"/>
  <c r="E22" i="20"/>
  <c r="D22" i="20"/>
  <c r="C22" i="20"/>
  <c r="B22" i="20"/>
  <c r="A22" i="20"/>
  <c r="H21" i="20"/>
  <c r="G21" i="20"/>
  <c r="F21" i="20"/>
  <c r="E21" i="20"/>
  <c r="D21" i="20"/>
  <c r="M21" i="20" s="1"/>
  <c r="C21" i="20"/>
  <c r="B21" i="20"/>
  <c r="A21" i="20"/>
  <c r="H20" i="20"/>
  <c r="G20" i="20"/>
  <c r="F20" i="20"/>
  <c r="E20" i="20"/>
  <c r="D20" i="20"/>
  <c r="C20" i="20"/>
  <c r="B20" i="20"/>
  <c r="O20" i="20" s="1"/>
  <c r="A20" i="20"/>
  <c r="N20" i="20" s="1"/>
  <c r="AJ6" i="20" s="1"/>
  <c r="H19" i="20"/>
  <c r="G19" i="20"/>
  <c r="F19" i="20"/>
  <c r="E19" i="20"/>
  <c r="D19" i="20"/>
  <c r="M19" i="20" s="1"/>
  <c r="C19" i="20"/>
  <c r="B19" i="20"/>
  <c r="A19" i="20"/>
  <c r="A70" i="20" s="1"/>
  <c r="H18" i="20"/>
  <c r="G18" i="20"/>
  <c r="F18" i="20"/>
  <c r="E18" i="20"/>
  <c r="D18" i="20"/>
  <c r="C18" i="20"/>
  <c r="B18" i="20"/>
  <c r="A18" i="20"/>
  <c r="H17" i="20"/>
  <c r="G17" i="20"/>
  <c r="F17" i="20"/>
  <c r="E17" i="20"/>
  <c r="D17" i="20"/>
  <c r="K17" i="20" s="1"/>
  <c r="C17" i="20"/>
  <c r="B17" i="20"/>
  <c r="O17" i="20" s="1"/>
  <c r="A17" i="20"/>
  <c r="A68" i="20" s="1"/>
  <c r="H16" i="20"/>
  <c r="G16" i="20"/>
  <c r="F16" i="20"/>
  <c r="E16" i="20"/>
  <c r="D16" i="20"/>
  <c r="J16" i="20" s="1"/>
  <c r="C16" i="20"/>
  <c r="B16" i="20"/>
  <c r="A16" i="20"/>
  <c r="A67" i="20" s="1"/>
  <c r="H15" i="20"/>
  <c r="G15" i="20"/>
  <c r="F15" i="20"/>
  <c r="E15" i="20"/>
  <c r="D15" i="20"/>
  <c r="C15" i="20"/>
  <c r="B15" i="20"/>
  <c r="A15" i="20"/>
  <c r="H14" i="20"/>
  <c r="G14" i="20"/>
  <c r="F14" i="20"/>
  <c r="E14" i="20"/>
  <c r="D14" i="20"/>
  <c r="J14" i="20" s="1"/>
  <c r="C14" i="20"/>
  <c r="B14" i="20"/>
  <c r="O14" i="20" s="1"/>
  <c r="A14" i="20"/>
  <c r="H13" i="20"/>
  <c r="G13" i="20"/>
  <c r="F13" i="20"/>
  <c r="E13" i="20"/>
  <c r="D13" i="20"/>
  <c r="C13" i="20"/>
  <c r="B13" i="20"/>
  <c r="A13" i="20"/>
  <c r="A64" i="20" s="1"/>
  <c r="H12" i="20"/>
  <c r="G12" i="20"/>
  <c r="F12" i="20"/>
  <c r="E12" i="20"/>
  <c r="D12" i="20"/>
  <c r="L12" i="20" s="1"/>
  <c r="C12" i="20"/>
  <c r="B12" i="20"/>
  <c r="A12" i="20"/>
  <c r="A63" i="20" s="1"/>
  <c r="H11" i="20"/>
  <c r="G11" i="20"/>
  <c r="F11" i="20"/>
  <c r="E11" i="20"/>
  <c r="D11" i="20"/>
  <c r="C11" i="20"/>
  <c r="B11" i="20"/>
  <c r="O11" i="20" s="1"/>
  <c r="AO2" i="20" s="1"/>
  <c r="A11" i="20"/>
  <c r="N11" i="20" s="1"/>
  <c r="H10" i="20"/>
  <c r="G10" i="20"/>
  <c r="F10" i="20"/>
  <c r="E10" i="20"/>
  <c r="D10" i="20"/>
  <c r="C10" i="20"/>
  <c r="B10" i="20"/>
  <c r="A10" i="20"/>
  <c r="A61" i="20" s="1"/>
  <c r="H9" i="20"/>
  <c r="G9" i="20"/>
  <c r="F9" i="20"/>
  <c r="E9" i="20"/>
  <c r="D9" i="20"/>
  <c r="J9" i="20" s="1"/>
  <c r="C9" i="20"/>
  <c r="B9" i="20"/>
  <c r="A9" i="20"/>
  <c r="A60" i="20" s="1"/>
  <c r="H8" i="20"/>
  <c r="G8" i="20"/>
  <c r="F8" i="20"/>
  <c r="E8" i="20"/>
  <c r="D8" i="20"/>
  <c r="C8" i="20"/>
  <c r="B8" i="20"/>
  <c r="A8" i="20"/>
  <c r="A59" i="20" s="1"/>
  <c r="H7" i="20"/>
  <c r="G7" i="20"/>
  <c r="F7" i="20"/>
  <c r="E7" i="20"/>
  <c r="D7" i="20"/>
  <c r="K7" i="20" s="1"/>
  <c r="C7" i="20"/>
  <c r="B7" i="20"/>
  <c r="A7" i="20"/>
  <c r="A58" i="20" s="1"/>
  <c r="H6" i="20"/>
  <c r="G6" i="20"/>
  <c r="F6" i="20"/>
  <c r="E6" i="20"/>
  <c r="D6" i="20"/>
  <c r="M6" i="20" s="1"/>
  <c r="C6" i="20"/>
  <c r="B6" i="20"/>
  <c r="A6" i="20"/>
  <c r="A57" i="20" s="1"/>
  <c r="H5" i="20"/>
  <c r="G5" i="20"/>
  <c r="F5" i="20"/>
  <c r="E5" i="20"/>
  <c r="D5" i="20"/>
  <c r="C5" i="20"/>
  <c r="B5" i="20"/>
  <c r="A5" i="20"/>
  <c r="N5" i="20" s="1"/>
  <c r="H4" i="20"/>
  <c r="G4" i="20"/>
  <c r="F4" i="20"/>
  <c r="E4" i="20"/>
  <c r="D4" i="20"/>
  <c r="C4" i="20"/>
  <c r="B4" i="20"/>
  <c r="A4" i="20"/>
  <c r="A55" i="20" s="1"/>
  <c r="H3" i="20"/>
  <c r="G3" i="20"/>
  <c r="F3" i="20"/>
  <c r="E3" i="20"/>
  <c r="D3" i="20"/>
  <c r="M3" i="20" s="1"/>
  <c r="C3" i="20"/>
  <c r="B3" i="20"/>
  <c r="A3" i="20"/>
  <c r="A54" i="20" s="1"/>
  <c r="H2" i="20"/>
  <c r="G2" i="20"/>
  <c r="F2" i="20"/>
  <c r="E2" i="20"/>
  <c r="D2" i="20"/>
  <c r="C2" i="20"/>
  <c r="B2" i="20"/>
  <c r="O2" i="20" s="1"/>
  <c r="AK2" i="20" s="1"/>
  <c r="A2" i="20"/>
  <c r="S2" i="20" s="1"/>
  <c r="AE2" i="20" s="1"/>
  <c r="M37" i="20"/>
  <c r="R35" i="20"/>
  <c r="O35" i="20"/>
  <c r="K33" i="20"/>
  <c r="J33" i="20"/>
  <c r="O32" i="20"/>
  <c r="N32" i="20"/>
  <c r="AJ8" i="20" s="1"/>
  <c r="J31" i="20"/>
  <c r="K31" i="20"/>
  <c r="M30" i="20"/>
  <c r="O26" i="20"/>
  <c r="K24" i="20"/>
  <c r="P23" i="20"/>
  <c r="AL6" i="20" s="1"/>
  <c r="O23" i="20"/>
  <c r="L21" i="20"/>
  <c r="T20" i="20"/>
  <c r="AF5" i="20" s="1"/>
  <c r="M20" i="20"/>
  <c r="L18" i="20"/>
  <c r="K18" i="20"/>
  <c r="L17" i="20"/>
  <c r="J17" i="20"/>
  <c r="M15" i="20"/>
  <c r="K15" i="20"/>
  <c r="K14" i="20"/>
  <c r="M10" i="20"/>
  <c r="L8" i="20"/>
  <c r="K8" i="20"/>
  <c r="J8" i="20"/>
  <c r="O8" i="20"/>
  <c r="AN2" i="20" s="1"/>
  <c r="O5" i="20"/>
  <c r="AL2" i="20" s="1"/>
  <c r="M4" i="20"/>
  <c r="T2" i="20"/>
  <c r="AF2" i="20" s="1"/>
  <c r="AN1" i="20"/>
  <c r="AK1" i="20"/>
  <c r="AG1" i="20"/>
  <c r="AF1" i="20"/>
  <c r="B5" i="19"/>
  <c r="C5" i="19"/>
  <c r="D5" i="19"/>
  <c r="E5" i="19"/>
  <c r="F5" i="19"/>
  <c r="G5" i="19"/>
  <c r="B6" i="19"/>
  <c r="J15" i="19" s="1"/>
  <c r="C6" i="19"/>
  <c r="K15" i="19" s="1"/>
  <c r="D6" i="19"/>
  <c r="E6" i="19"/>
  <c r="F6" i="19"/>
  <c r="G6" i="19"/>
  <c r="B7" i="19"/>
  <c r="C7" i="19"/>
  <c r="D7" i="19"/>
  <c r="L15" i="19" s="1"/>
  <c r="E7" i="19"/>
  <c r="F7" i="19"/>
  <c r="G7" i="19"/>
  <c r="B8" i="19"/>
  <c r="C8" i="19"/>
  <c r="D8" i="19"/>
  <c r="E8" i="19"/>
  <c r="F8" i="19"/>
  <c r="G8" i="19"/>
  <c r="O4" i="19" s="1"/>
  <c r="B9" i="19"/>
  <c r="C9" i="19"/>
  <c r="D9" i="19"/>
  <c r="L16" i="19" s="1"/>
  <c r="E9" i="19"/>
  <c r="M5" i="19" s="1"/>
  <c r="F9" i="19"/>
  <c r="G9" i="19"/>
  <c r="O16" i="19" s="1"/>
  <c r="B10" i="19"/>
  <c r="J5" i="19" s="1"/>
  <c r="C10" i="19"/>
  <c r="K5" i="19" s="1"/>
  <c r="D10" i="19"/>
  <c r="E10" i="19"/>
  <c r="F10" i="19"/>
  <c r="G10" i="19"/>
  <c r="B11" i="19"/>
  <c r="C11" i="19"/>
  <c r="D11" i="19"/>
  <c r="L5" i="19" s="1"/>
  <c r="E11" i="19"/>
  <c r="F11" i="19"/>
  <c r="G11" i="19"/>
  <c r="B12" i="19"/>
  <c r="C12" i="19"/>
  <c r="D12" i="19"/>
  <c r="E12" i="19"/>
  <c r="F12" i="19"/>
  <c r="N5" i="19" s="1"/>
  <c r="G12" i="19"/>
  <c r="B13" i="19"/>
  <c r="C13" i="19"/>
  <c r="D13" i="19"/>
  <c r="E13" i="19"/>
  <c r="F13" i="19"/>
  <c r="G13" i="19"/>
  <c r="B14" i="19"/>
  <c r="J6" i="19" s="1"/>
  <c r="C14" i="19"/>
  <c r="K17" i="19" s="1"/>
  <c r="D14" i="19"/>
  <c r="E14" i="19"/>
  <c r="M6" i="19" s="1"/>
  <c r="F14" i="19"/>
  <c r="G14" i="19"/>
  <c r="O6" i="19" s="1"/>
  <c r="B15" i="19"/>
  <c r="C15" i="19"/>
  <c r="D15" i="19"/>
  <c r="L17" i="19" s="1"/>
  <c r="E15" i="19"/>
  <c r="F15" i="19"/>
  <c r="G15" i="19"/>
  <c r="B16" i="19"/>
  <c r="C16" i="19"/>
  <c r="D16" i="19"/>
  <c r="E16" i="19"/>
  <c r="F16" i="19"/>
  <c r="N6" i="19" s="1"/>
  <c r="G16" i="19"/>
  <c r="B17" i="19"/>
  <c r="C17" i="19"/>
  <c r="D17" i="19"/>
  <c r="E17" i="19"/>
  <c r="F17" i="19"/>
  <c r="G17" i="19"/>
  <c r="B18" i="19"/>
  <c r="C18" i="19"/>
  <c r="D18" i="19"/>
  <c r="E18" i="19"/>
  <c r="F18" i="19"/>
  <c r="G18" i="19"/>
  <c r="B19" i="19"/>
  <c r="J7" i="19" s="1"/>
  <c r="C19" i="19"/>
  <c r="K7" i="19" s="1"/>
  <c r="E19" i="19"/>
  <c r="M18" i="19" s="1"/>
  <c r="F19" i="19"/>
  <c r="B20" i="19"/>
  <c r="C20" i="19"/>
  <c r="E20" i="19"/>
  <c r="F20" i="19"/>
  <c r="N7" i="19" s="1"/>
  <c r="B21" i="19"/>
  <c r="C21" i="19"/>
  <c r="E21" i="19"/>
  <c r="F21" i="19"/>
  <c r="B22" i="19"/>
  <c r="C22" i="19"/>
  <c r="E22" i="19"/>
  <c r="F22" i="19"/>
  <c r="B23" i="19"/>
  <c r="C23" i="19"/>
  <c r="E23" i="19"/>
  <c r="F23" i="19"/>
  <c r="B24" i="19"/>
  <c r="J19" i="19" s="1"/>
  <c r="C24" i="19"/>
  <c r="K8" i="19" s="1"/>
  <c r="D24" i="19"/>
  <c r="E24" i="19"/>
  <c r="M19" i="19" s="1"/>
  <c r="F24" i="19"/>
  <c r="N8" i="19" s="1"/>
  <c r="G24" i="19"/>
  <c r="O8" i="19" s="1"/>
  <c r="B25" i="19"/>
  <c r="C25" i="19"/>
  <c r="D25" i="19"/>
  <c r="E25" i="19"/>
  <c r="F25" i="19"/>
  <c r="G25" i="19"/>
  <c r="B26" i="19"/>
  <c r="C26" i="19"/>
  <c r="D26" i="19"/>
  <c r="E26" i="19"/>
  <c r="F26" i="19"/>
  <c r="G26" i="19"/>
  <c r="B27" i="19"/>
  <c r="C27" i="19"/>
  <c r="D27" i="19"/>
  <c r="L19" i="19" s="1"/>
  <c r="E27" i="19"/>
  <c r="M8" i="19" s="1"/>
  <c r="F27" i="19"/>
  <c r="G27" i="19"/>
  <c r="B28" i="19"/>
  <c r="C28" i="19"/>
  <c r="D28" i="19"/>
  <c r="E28" i="19"/>
  <c r="F28" i="19"/>
  <c r="G28" i="19"/>
  <c r="B29" i="19"/>
  <c r="C29" i="19"/>
  <c r="D29" i="19"/>
  <c r="L20" i="19" s="1"/>
  <c r="E29" i="19"/>
  <c r="M20" i="19" s="1"/>
  <c r="F29" i="19"/>
  <c r="G29" i="19"/>
  <c r="O20" i="19" s="1"/>
  <c r="B30" i="19"/>
  <c r="J9" i="19" s="1"/>
  <c r="C30" i="19"/>
  <c r="K9" i="19" s="1"/>
  <c r="D30" i="19"/>
  <c r="E30" i="19"/>
  <c r="F30" i="19"/>
  <c r="G30" i="19"/>
  <c r="B31" i="19"/>
  <c r="C31" i="19"/>
  <c r="D31" i="19"/>
  <c r="E31" i="19"/>
  <c r="F31" i="19"/>
  <c r="G31" i="19"/>
  <c r="B32" i="19"/>
  <c r="C32" i="19"/>
  <c r="D32" i="19"/>
  <c r="E32" i="19"/>
  <c r="F32" i="19"/>
  <c r="N20" i="19" s="1"/>
  <c r="G32" i="19"/>
  <c r="O9" i="19" s="1"/>
  <c r="B33" i="19"/>
  <c r="C33" i="19"/>
  <c r="D33" i="19"/>
  <c r="E33" i="19"/>
  <c r="F33" i="19"/>
  <c r="G33" i="19"/>
  <c r="C4" i="19"/>
  <c r="D4" i="19"/>
  <c r="L4" i="19" s="1"/>
  <c r="E4" i="19"/>
  <c r="F4" i="19"/>
  <c r="G4" i="19"/>
  <c r="B4" i="19"/>
  <c r="C2" i="18"/>
  <c r="N9" i="19"/>
  <c r="M9" i="19"/>
  <c r="L8" i="19"/>
  <c r="K19" i="19"/>
  <c r="J17" i="19"/>
  <c r="L9" i="19"/>
  <c r="M16" i="19"/>
  <c r="L7" i="19"/>
  <c r="K6" i="19"/>
  <c r="N4" i="19"/>
  <c r="H1" i="18"/>
  <c r="G1" i="18"/>
  <c r="F1" i="18"/>
  <c r="E1" i="18"/>
  <c r="D1" i="18"/>
  <c r="C1" i="18"/>
  <c r="C27" i="18"/>
  <c r="D27" i="18"/>
  <c r="N48" i="18" s="1"/>
  <c r="E27" i="18"/>
  <c r="F27" i="18"/>
  <c r="G27" i="18"/>
  <c r="H27" i="18"/>
  <c r="C28" i="18"/>
  <c r="D28" i="18"/>
  <c r="D61" i="18" s="1"/>
  <c r="E28" i="18"/>
  <c r="F28" i="18"/>
  <c r="G28" i="18"/>
  <c r="H28" i="18"/>
  <c r="C29" i="18"/>
  <c r="D29" i="18"/>
  <c r="D62" i="18" s="1"/>
  <c r="E29" i="18"/>
  <c r="F29" i="18"/>
  <c r="G29" i="18"/>
  <c r="H29" i="18"/>
  <c r="C30" i="18"/>
  <c r="D30" i="18"/>
  <c r="E30" i="18"/>
  <c r="D63" i="18" s="1"/>
  <c r="F30" i="18"/>
  <c r="G30" i="18"/>
  <c r="H30" i="18"/>
  <c r="C31" i="18"/>
  <c r="D31" i="18"/>
  <c r="E31" i="18"/>
  <c r="F31" i="18"/>
  <c r="G31" i="18"/>
  <c r="D64" i="18" s="1"/>
  <c r="H31" i="18"/>
  <c r="D26" i="18"/>
  <c r="E26" i="18"/>
  <c r="F26" i="18"/>
  <c r="G26" i="18"/>
  <c r="H26" i="18"/>
  <c r="C26" i="18"/>
  <c r="C21" i="18"/>
  <c r="D21" i="18"/>
  <c r="N47" i="18" s="1"/>
  <c r="E21" i="18"/>
  <c r="F21" i="18"/>
  <c r="G21" i="18"/>
  <c r="H21" i="18"/>
  <c r="C22" i="18"/>
  <c r="D22" i="18"/>
  <c r="D55" i="18" s="1"/>
  <c r="E22" i="18"/>
  <c r="F22" i="18"/>
  <c r="G22" i="18"/>
  <c r="H22" i="18"/>
  <c r="C23" i="18"/>
  <c r="D23" i="18"/>
  <c r="E23" i="18"/>
  <c r="F23" i="18"/>
  <c r="D56" i="18" s="1"/>
  <c r="G23" i="18"/>
  <c r="H23" i="18"/>
  <c r="C24" i="18"/>
  <c r="D24" i="18"/>
  <c r="E24" i="18"/>
  <c r="F24" i="18"/>
  <c r="D57" i="18" s="1"/>
  <c r="G24" i="18"/>
  <c r="H24" i="18"/>
  <c r="C25" i="18"/>
  <c r="D25" i="18"/>
  <c r="E25" i="18"/>
  <c r="F25" i="18"/>
  <c r="G25" i="18"/>
  <c r="D58" i="18" s="1"/>
  <c r="H25" i="18"/>
  <c r="D20" i="18"/>
  <c r="E20" i="18"/>
  <c r="F20" i="18"/>
  <c r="G20" i="18"/>
  <c r="H20" i="18"/>
  <c r="D53" i="18" s="1"/>
  <c r="C20" i="18"/>
  <c r="C15" i="18"/>
  <c r="O37" i="18" s="1"/>
  <c r="D15" i="18"/>
  <c r="E15" i="18"/>
  <c r="F15" i="18"/>
  <c r="C48" i="18" s="1"/>
  <c r="G15" i="18"/>
  <c r="D48" i="18" s="1"/>
  <c r="H15" i="18"/>
  <c r="C16" i="18"/>
  <c r="D16" i="18"/>
  <c r="D49" i="18" s="1"/>
  <c r="E16" i="18"/>
  <c r="F16" i="18"/>
  <c r="G16" i="18"/>
  <c r="H16" i="18"/>
  <c r="C17" i="18"/>
  <c r="D17" i="18"/>
  <c r="E17" i="18"/>
  <c r="F17" i="18"/>
  <c r="D50" i="18" s="1"/>
  <c r="G17" i="18"/>
  <c r="H17" i="18"/>
  <c r="C18" i="18"/>
  <c r="D18" i="18"/>
  <c r="D51" i="18" s="1"/>
  <c r="E18" i="18"/>
  <c r="F18" i="18"/>
  <c r="G18" i="18"/>
  <c r="H18" i="18"/>
  <c r="C19" i="18"/>
  <c r="D19" i="18"/>
  <c r="E19" i="18"/>
  <c r="F19" i="18"/>
  <c r="G19" i="18"/>
  <c r="D52" i="18" s="1"/>
  <c r="H19" i="18"/>
  <c r="D14" i="18"/>
  <c r="E14" i="18"/>
  <c r="F14" i="18"/>
  <c r="G14" i="18"/>
  <c r="H14" i="18"/>
  <c r="C14" i="18"/>
  <c r="C9" i="18"/>
  <c r="D9" i="18"/>
  <c r="E9" i="18"/>
  <c r="F9" i="18"/>
  <c r="D42" i="18" s="1"/>
  <c r="G9" i="18"/>
  <c r="C42" i="18" s="1"/>
  <c r="H9" i="18"/>
  <c r="N45" i="18" s="1"/>
  <c r="C10" i="18"/>
  <c r="D43" i="18" s="1"/>
  <c r="D10" i="18"/>
  <c r="E10" i="18"/>
  <c r="F10" i="18"/>
  <c r="G10" i="18"/>
  <c r="H10" i="18"/>
  <c r="C11" i="18"/>
  <c r="D44" i="18" s="1"/>
  <c r="D11" i="18"/>
  <c r="E11" i="18"/>
  <c r="F11" i="18"/>
  <c r="G11" i="18"/>
  <c r="H11" i="18"/>
  <c r="C12" i="18"/>
  <c r="D12" i="18"/>
  <c r="E12" i="18"/>
  <c r="F12" i="18"/>
  <c r="G12" i="18"/>
  <c r="H12" i="18"/>
  <c r="D45" i="18" s="1"/>
  <c r="C13" i="18"/>
  <c r="D13" i="18"/>
  <c r="E13" i="18"/>
  <c r="F13" i="18"/>
  <c r="G13" i="18"/>
  <c r="H13" i="18"/>
  <c r="D8" i="18"/>
  <c r="E8" i="18"/>
  <c r="F8" i="18"/>
  <c r="G8" i="18"/>
  <c r="H8" i="18"/>
  <c r="C8" i="18"/>
  <c r="C3" i="18"/>
  <c r="D3" i="18"/>
  <c r="E3" i="18"/>
  <c r="F3" i="18"/>
  <c r="G3" i="18"/>
  <c r="H3" i="18"/>
  <c r="D36" i="18" s="1"/>
  <c r="C4" i="18"/>
  <c r="C37" i="18" s="1"/>
  <c r="D4" i="18"/>
  <c r="E4" i="18"/>
  <c r="F4" i="18"/>
  <c r="G4" i="18"/>
  <c r="H4" i="18"/>
  <c r="C5" i="18"/>
  <c r="C38" i="18" s="1"/>
  <c r="D5" i="18"/>
  <c r="E5" i="18"/>
  <c r="F5" i="18"/>
  <c r="D38" i="18" s="1"/>
  <c r="G5" i="18"/>
  <c r="H5" i="18"/>
  <c r="C6" i="18"/>
  <c r="C39" i="18" s="1"/>
  <c r="D6" i="18"/>
  <c r="E6" i="18"/>
  <c r="F6" i="18"/>
  <c r="G6" i="18"/>
  <c r="H6" i="18"/>
  <c r="C7" i="18"/>
  <c r="D7" i="18"/>
  <c r="E7" i="18"/>
  <c r="D40" i="18" s="1"/>
  <c r="F7" i="18"/>
  <c r="G7" i="18"/>
  <c r="H7" i="18"/>
  <c r="D2" i="18"/>
  <c r="E2" i="18"/>
  <c r="F2" i="18"/>
  <c r="G2" i="18"/>
  <c r="H2" i="18"/>
  <c r="D39" i="18"/>
  <c r="D60" i="18"/>
  <c r="D54" i="18"/>
  <c r="D46" i="18"/>
  <c r="C46" i="18"/>
  <c r="D41" i="18"/>
  <c r="Q2" i="18"/>
  <c r="P2" i="18"/>
  <c r="O2" i="18"/>
  <c r="N2" i="18"/>
  <c r="M2" i="18"/>
  <c r="L2" i="18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G31" i="15"/>
  <c r="G30" i="15"/>
  <c r="G29" i="15"/>
  <c r="G28" i="15"/>
  <c r="G27" i="15"/>
  <c r="G26" i="15"/>
  <c r="G25" i="15"/>
  <c r="G24" i="15"/>
  <c r="G23" i="15"/>
  <c r="D56" i="15" s="1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F31" i="15"/>
  <c r="F30" i="15"/>
  <c r="F29" i="15"/>
  <c r="D62" i="15" s="1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D38" i="15" s="1"/>
  <c r="F4" i="15"/>
  <c r="F3" i="15"/>
  <c r="F2" i="15"/>
  <c r="F1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D31" i="15"/>
  <c r="D30" i="15"/>
  <c r="D29" i="15"/>
  <c r="D28" i="15"/>
  <c r="D27" i="15"/>
  <c r="D26" i="15"/>
  <c r="D25" i="15"/>
  <c r="D24" i="15"/>
  <c r="D23" i="15"/>
  <c r="C56" i="15" s="1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" i="15"/>
  <c r="C31" i="15"/>
  <c r="C30" i="15"/>
  <c r="C29" i="15"/>
  <c r="C28" i="15"/>
  <c r="C27" i="15"/>
  <c r="C26" i="15"/>
  <c r="C25" i="15"/>
  <c r="D58" i="15" s="1"/>
  <c r="C24" i="15"/>
  <c r="C23" i="15"/>
  <c r="C22" i="15"/>
  <c r="C21" i="15"/>
  <c r="C20" i="15"/>
  <c r="C19" i="15"/>
  <c r="C18" i="15"/>
  <c r="C17" i="15"/>
  <c r="D50" i="15" s="1"/>
  <c r="C16" i="15"/>
  <c r="C15" i="15"/>
  <c r="C14" i="15"/>
  <c r="C13" i="15"/>
  <c r="C12" i="15"/>
  <c r="C11" i="15"/>
  <c r="C10" i="15"/>
  <c r="C9" i="15"/>
  <c r="C42" i="15" s="1"/>
  <c r="C8" i="15"/>
  <c r="C7" i="15"/>
  <c r="C6" i="15"/>
  <c r="C5" i="15"/>
  <c r="C4" i="15"/>
  <c r="C3" i="15"/>
  <c r="C2" i="15"/>
  <c r="C1" i="15"/>
  <c r="C63" i="15"/>
  <c r="C61" i="15"/>
  <c r="D61" i="15"/>
  <c r="D55" i="15"/>
  <c r="C53" i="15"/>
  <c r="D47" i="15"/>
  <c r="D45" i="15"/>
  <c r="D44" i="15"/>
  <c r="D40" i="15"/>
  <c r="D37" i="15"/>
  <c r="C37" i="15"/>
  <c r="N48" i="16"/>
  <c r="N39" i="16"/>
  <c r="N47" i="16"/>
  <c r="N38" i="16"/>
  <c r="N46" i="16"/>
  <c r="N37" i="16"/>
  <c r="N45" i="16"/>
  <c r="N36" i="16"/>
  <c r="N44" i="16"/>
  <c r="N35" i="16"/>
  <c r="N48" i="17"/>
  <c r="N39" i="17"/>
  <c r="N47" i="17"/>
  <c r="N38" i="17"/>
  <c r="N46" i="17"/>
  <c r="N37" i="17"/>
  <c r="N45" i="17"/>
  <c r="N36" i="17"/>
  <c r="N44" i="17"/>
  <c r="N35" i="17"/>
  <c r="H31" i="16"/>
  <c r="H30" i="16"/>
  <c r="H29" i="16"/>
  <c r="H28" i="16"/>
  <c r="H27" i="16"/>
  <c r="H26" i="16"/>
  <c r="H25" i="16"/>
  <c r="H24" i="16"/>
  <c r="H23" i="16"/>
  <c r="H22" i="16"/>
  <c r="D55" i="16" s="1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D40" i="16" s="1"/>
  <c r="H6" i="16"/>
  <c r="H5" i="16"/>
  <c r="H4" i="16"/>
  <c r="H3" i="16"/>
  <c r="H2" i="16"/>
  <c r="H1" i="16"/>
  <c r="G31" i="16"/>
  <c r="G30" i="16"/>
  <c r="G29" i="16"/>
  <c r="C62" i="16" s="1"/>
  <c r="G28" i="16"/>
  <c r="G27" i="16"/>
  <c r="G26" i="16"/>
  <c r="G25" i="16"/>
  <c r="G24" i="16"/>
  <c r="G23" i="16"/>
  <c r="G22" i="16"/>
  <c r="G21" i="16"/>
  <c r="D54" i="16" s="1"/>
  <c r="G20" i="16"/>
  <c r="G19" i="16"/>
  <c r="G18" i="16"/>
  <c r="G17" i="16"/>
  <c r="G16" i="16"/>
  <c r="G15" i="16"/>
  <c r="G14" i="16"/>
  <c r="D47" i="16" s="1"/>
  <c r="G13" i="16"/>
  <c r="G12" i="16"/>
  <c r="G11" i="16"/>
  <c r="G10" i="16"/>
  <c r="G9" i="16"/>
  <c r="G8" i="16"/>
  <c r="G7" i="16"/>
  <c r="G6" i="16"/>
  <c r="G5" i="16"/>
  <c r="C38" i="16" s="1"/>
  <c r="G4" i="16"/>
  <c r="G3" i="16"/>
  <c r="G2" i="16"/>
  <c r="G1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D52" i="16" s="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6" i="16" s="1"/>
  <c r="F2" i="16"/>
  <c r="F1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E1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50" i="16" s="1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D1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D37" i="16" s="1"/>
  <c r="C3" i="16"/>
  <c r="C2" i="16"/>
  <c r="C1" i="16"/>
  <c r="C58" i="16"/>
  <c r="D61" i="16"/>
  <c r="D45" i="16"/>
  <c r="H29" i="17"/>
  <c r="E29" i="17"/>
  <c r="H23" i="17"/>
  <c r="E23" i="17"/>
  <c r="H17" i="17"/>
  <c r="E17" i="17"/>
  <c r="H11" i="17"/>
  <c r="O36" i="17" s="1"/>
  <c r="E11" i="17"/>
  <c r="H5" i="17"/>
  <c r="E5" i="17"/>
  <c r="O35" i="17" s="1"/>
  <c r="O39" i="17"/>
  <c r="O38" i="17"/>
  <c r="O37" i="17"/>
  <c r="D62" i="17"/>
  <c r="C62" i="17"/>
  <c r="D56" i="17"/>
  <c r="C56" i="17"/>
  <c r="D50" i="17"/>
  <c r="C50" i="17"/>
  <c r="D44" i="17"/>
  <c r="C44" i="17"/>
  <c r="C38" i="17"/>
  <c r="D38" i="17"/>
  <c r="D36" i="17"/>
  <c r="D37" i="17"/>
  <c r="D39" i="17"/>
  <c r="D40" i="17"/>
  <c r="D41" i="17"/>
  <c r="D42" i="17"/>
  <c r="D43" i="17"/>
  <c r="D45" i="17"/>
  <c r="D46" i="17"/>
  <c r="D47" i="17"/>
  <c r="D48" i="17"/>
  <c r="D49" i="17"/>
  <c r="D51" i="17"/>
  <c r="D52" i="17"/>
  <c r="D53" i="17"/>
  <c r="D54" i="17"/>
  <c r="D55" i="17"/>
  <c r="D57" i="17"/>
  <c r="D58" i="17"/>
  <c r="D59" i="17"/>
  <c r="D60" i="17"/>
  <c r="D61" i="17"/>
  <c r="D63" i="17"/>
  <c r="D64" i="17"/>
  <c r="C36" i="17"/>
  <c r="C37" i="17"/>
  <c r="C39" i="17"/>
  <c r="C40" i="17"/>
  <c r="C41" i="17"/>
  <c r="C42" i="17"/>
  <c r="C43" i="17"/>
  <c r="C45" i="17"/>
  <c r="C46" i="17"/>
  <c r="C47" i="17"/>
  <c r="C48" i="17"/>
  <c r="C49" i="17"/>
  <c r="C51" i="17"/>
  <c r="C52" i="17"/>
  <c r="C53" i="17"/>
  <c r="C54" i="17"/>
  <c r="C55" i="17"/>
  <c r="C57" i="17"/>
  <c r="C58" i="17"/>
  <c r="C59" i="17"/>
  <c r="C60" i="17"/>
  <c r="C61" i="17"/>
  <c r="C63" i="17"/>
  <c r="C64" i="17"/>
  <c r="H8" i="17"/>
  <c r="H14" i="17"/>
  <c r="H20" i="17"/>
  <c r="H26" i="17"/>
  <c r="H3" i="17"/>
  <c r="H9" i="17"/>
  <c r="H15" i="17"/>
  <c r="H21" i="17"/>
  <c r="H27" i="17"/>
  <c r="H4" i="17"/>
  <c r="H10" i="17"/>
  <c r="H16" i="17"/>
  <c r="H22" i="17"/>
  <c r="H28" i="17"/>
  <c r="H6" i="17"/>
  <c r="H12" i="17"/>
  <c r="H18" i="17"/>
  <c r="H24" i="17"/>
  <c r="H30" i="17"/>
  <c r="H7" i="17"/>
  <c r="H13" i="17"/>
  <c r="H19" i="17"/>
  <c r="H25" i="17"/>
  <c r="H31" i="17"/>
  <c r="G8" i="17"/>
  <c r="G14" i="17"/>
  <c r="G20" i="17"/>
  <c r="G26" i="17"/>
  <c r="G3" i="17"/>
  <c r="G9" i="17"/>
  <c r="G15" i="17"/>
  <c r="G21" i="17"/>
  <c r="G27" i="17"/>
  <c r="G4" i="17"/>
  <c r="G10" i="17"/>
  <c r="G16" i="17"/>
  <c r="G22" i="17"/>
  <c r="G28" i="17"/>
  <c r="G5" i="17"/>
  <c r="G11" i="17"/>
  <c r="G17" i="17"/>
  <c r="G23" i="17"/>
  <c r="G29" i="17"/>
  <c r="G6" i="17"/>
  <c r="G12" i="17"/>
  <c r="G18" i="17"/>
  <c r="G24" i="17"/>
  <c r="G30" i="17"/>
  <c r="G7" i="17"/>
  <c r="G13" i="17"/>
  <c r="G19" i="17"/>
  <c r="G25" i="17"/>
  <c r="G31" i="17"/>
  <c r="F8" i="17"/>
  <c r="F14" i="17"/>
  <c r="F20" i="17"/>
  <c r="F26" i="17"/>
  <c r="F3" i="17"/>
  <c r="F9" i="17"/>
  <c r="F15" i="17"/>
  <c r="F21" i="17"/>
  <c r="F27" i="17"/>
  <c r="F4" i="17"/>
  <c r="F10" i="17"/>
  <c r="F16" i="17"/>
  <c r="F22" i="17"/>
  <c r="F28" i="17"/>
  <c r="F5" i="17"/>
  <c r="F11" i="17"/>
  <c r="F17" i="17"/>
  <c r="F23" i="17"/>
  <c r="F29" i="17"/>
  <c r="F6" i="17"/>
  <c r="F12" i="17"/>
  <c r="F18" i="17"/>
  <c r="F24" i="17"/>
  <c r="F30" i="17"/>
  <c r="F7" i="17"/>
  <c r="F13" i="17"/>
  <c r="F19" i="17"/>
  <c r="F25" i="17"/>
  <c r="F31" i="17"/>
  <c r="E8" i="17"/>
  <c r="E14" i="17"/>
  <c r="E20" i="17"/>
  <c r="E26" i="17"/>
  <c r="E3" i="17"/>
  <c r="E9" i="17"/>
  <c r="E15" i="17"/>
  <c r="E21" i="17"/>
  <c r="E27" i="17"/>
  <c r="E4" i="17"/>
  <c r="E10" i="17"/>
  <c r="E16" i="17"/>
  <c r="E22" i="17"/>
  <c r="E28" i="17"/>
  <c r="E6" i="17"/>
  <c r="E12" i="17"/>
  <c r="E18" i="17"/>
  <c r="E24" i="17"/>
  <c r="E30" i="17"/>
  <c r="E7" i="17"/>
  <c r="E13" i="17"/>
  <c r="E19" i="17"/>
  <c r="E25" i="17"/>
  <c r="E31" i="17"/>
  <c r="D8" i="17"/>
  <c r="D14" i="17"/>
  <c r="D20" i="17"/>
  <c r="D26" i="17"/>
  <c r="D3" i="17"/>
  <c r="D9" i="17"/>
  <c r="D15" i="17"/>
  <c r="D21" i="17"/>
  <c r="D27" i="17"/>
  <c r="D4" i="17"/>
  <c r="D10" i="17"/>
  <c r="D16" i="17"/>
  <c r="D22" i="17"/>
  <c r="D28" i="17"/>
  <c r="D5" i="17"/>
  <c r="D11" i="17"/>
  <c r="D17" i="17"/>
  <c r="D23" i="17"/>
  <c r="D29" i="17"/>
  <c r="D6" i="17"/>
  <c r="D12" i="17"/>
  <c r="D18" i="17"/>
  <c r="D24" i="17"/>
  <c r="D30" i="17"/>
  <c r="D7" i="17"/>
  <c r="D13" i="17"/>
  <c r="D19" i="17"/>
  <c r="D25" i="17"/>
  <c r="D31" i="17"/>
  <c r="C8" i="17"/>
  <c r="C14" i="17"/>
  <c r="C20" i="17"/>
  <c r="C26" i="17"/>
  <c r="C3" i="17"/>
  <c r="C9" i="17"/>
  <c r="C15" i="17"/>
  <c r="C21" i="17"/>
  <c r="C27" i="17"/>
  <c r="C4" i="17"/>
  <c r="C10" i="17"/>
  <c r="C16" i="17"/>
  <c r="C22" i="17"/>
  <c r="C28" i="17"/>
  <c r="C5" i="17"/>
  <c r="C11" i="17"/>
  <c r="C17" i="17"/>
  <c r="C23" i="17"/>
  <c r="C29" i="17"/>
  <c r="C6" i="17"/>
  <c r="C12" i="17"/>
  <c r="C18" i="17"/>
  <c r="C24" i="17"/>
  <c r="C30" i="17"/>
  <c r="C7" i="17"/>
  <c r="C13" i="17"/>
  <c r="C19" i="17"/>
  <c r="C25" i="17"/>
  <c r="C31" i="17"/>
  <c r="C2" i="17"/>
  <c r="L7" i="3"/>
  <c r="H2" i="17"/>
  <c r="H1" i="17"/>
  <c r="G2" i="17"/>
  <c r="G1" i="17"/>
  <c r="F2" i="17"/>
  <c r="F1" i="17"/>
  <c r="E2" i="17"/>
  <c r="E1" i="17"/>
  <c r="D2" i="17"/>
  <c r="D1" i="17"/>
  <c r="C1" i="17"/>
  <c r="F100" i="14"/>
  <c r="E100" i="14"/>
  <c r="C100" i="14"/>
  <c r="B100" i="14"/>
  <c r="A100" i="14"/>
  <c r="F99" i="14"/>
  <c r="E99" i="14"/>
  <c r="C99" i="14"/>
  <c r="B99" i="14"/>
  <c r="A99" i="14"/>
  <c r="F98" i="14"/>
  <c r="E98" i="14"/>
  <c r="C98" i="14"/>
  <c r="B98" i="14"/>
  <c r="A98" i="14"/>
  <c r="F97" i="14"/>
  <c r="E97" i="14"/>
  <c r="C97" i="14"/>
  <c r="B97" i="14"/>
  <c r="A97" i="14"/>
  <c r="F96" i="14"/>
  <c r="E96" i="14"/>
  <c r="C96" i="14"/>
  <c r="B96" i="14"/>
  <c r="A96" i="14"/>
  <c r="F95" i="14"/>
  <c r="E95" i="14"/>
  <c r="C95" i="14"/>
  <c r="B95" i="14"/>
  <c r="A95" i="14"/>
  <c r="F94" i="14"/>
  <c r="E94" i="14"/>
  <c r="C94" i="14"/>
  <c r="B94" i="14"/>
  <c r="A94" i="14"/>
  <c r="F93" i="14"/>
  <c r="E93" i="14"/>
  <c r="C93" i="14"/>
  <c r="B93" i="14"/>
  <c r="A93" i="14"/>
  <c r="F92" i="14"/>
  <c r="E92" i="14"/>
  <c r="C92" i="14"/>
  <c r="B92" i="14"/>
  <c r="A92" i="14"/>
  <c r="F91" i="14"/>
  <c r="E91" i="14"/>
  <c r="C91" i="14"/>
  <c r="B91" i="14"/>
  <c r="A91" i="14"/>
  <c r="F90" i="14"/>
  <c r="E90" i="14"/>
  <c r="C90" i="14"/>
  <c r="B90" i="14"/>
  <c r="A90" i="14"/>
  <c r="F89" i="14"/>
  <c r="E89" i="14"/>
  <c r="C89" i="14"/>
  <c r="B89" i="14"/>
  <c r="A89" i="14"/>
  <c r="F88" i="14"/>
  <c r="E88" i="14"/>
  <c r="C88" i="14"/>
  <c r="B88" i="14"/>
  <c r="A88" i="14"/>
  <c r="F87" i="14"/>
  <c r="E87" i="14"/>
  <c r="C87" i="14"/>
  <c r="B87" i="14"/>
  <c r="A87" i="14"/>
  <c r="F86" i="14"/>
  <c r="E86" i="14"/>
  <c r="C86" i="14"/>
  <c r="B86" i="14"/>
  <c r="A86" i="14"/>
  <c r="F85" i="14"/>
  <c r="E85" i="14"/>
  <c r="C85" i="14"/>
  <c r="B85" i="14"/>
  <c r="A85" i="14"/>
  <c r="F84" i="14"/>
  <c r="E84" i="14"/>
  <c r="C84" i="14"/>
  <c r="B84" i="14"/>
  <c r="A84" i="14"/>
  <c r="F83" i="14"/>
  <c r="E83" i="14"/>
  <c r="C83" i="14"/>
  <c r="B83" i="14"/>
  <c r="A83" i="14"/>
  <c r="F82" i="14"/>
  <c r="E82" i="14"/>
  <c r="C82" i="14"/>
  <c r="B82" i="14"/>
  <c r="A82" i="14"/>
  <c r="F81" i="14"/>
  <c r="E81" i="14"/>
  <c r="C81" i="14"/>
  <c r="B81" i="14"/>
  <c r="A81" i="14"/>
  <c r="F80" i="14"/>
  <c r="E80" i="14"/>
  <c r="C80" i="14"/>
  <c r="B80" i="14"/>
  <c r="A80" i="14"/>
  <c r="F79" i="14"/>
  <c r="E79" i="14"/>
  <c r="C79" i="14"/>
  <c r="B79" i="14"/>
  <c r="A79" i="14"/>
  <c r="F78" i="14"/>
  <c r="E78" i="14"/>
  <c r="C78" i="14"/>
  <c r="B78" i="14"/>
  <c r="A78" i="14"/>
  <c r="F77" i="14"/>
  <c r="E77" i="14"/>
  <c r="C77" i="14"/>
  <c r="B77" i="14"/>
  <c r="A77" i="14"/>
  <c r="F76" i="14"/>
  <c r="E76" i="14"/>
  <c r="C76" i="14"/>
  <c r="B76" i="14"/>
  <c r="A76" i="14"/>
  <c r="F75" i="14"/>
  <c r="E75" i="14"/>
  <c r="C75" i="14"/>
  <c r="B75" i="14"/>
  <c r="A75" i="14"/>
  <c r="F74" i="14"/>
  <c r="E74" i="14"/>
  <c r="C74" i="14"/>
  <c r="B74" i="14"/>
  <c r="A74" i="14"/>
  <c r="F73" i="14"/>
  <c r="E73" i="14"/>
  <c r="C73" i="14"/>
  <c r="B73" i="14"/>
  <c r="A73" i="14"/>
  <c r="F72" i="14"/>
  <c r="E72" i="14"/>
  <c r="C72" i="14"/>
  <c r="B72" i="14"/>
  <c r="A72" i="14"/>
  <c r="F71" i="14"/>
  <c r="E71" i="14"/>
  <c r="C71" i="14"/>
  <c r="B71" i="14"/>
  <c r="A71" i="14"/>
  <c r="F70" i="14"/>
  <c r="E70" i="14"/>
  <c r="C70" i="14"/>
  <c r="B70" i="14"/>
  <c r="A70" i="14"/>
  <c r="F69" i="14"/>
  <c r="E69" i="14"/>
  <c r="C69" i="14"/>
  <c r="B69" i="14"/>
  <c r="A69" i="14"/>
  <c r="F68" i="14"/>
  <c r="E68" i="14"/>
  <c r="C68" i="14"/>
  <c r="B68" i="14"/>
  <c r="A68" i="14"/>
  <c r="F67" i="14"/>
  <c r="E67" i="14"/>
  <c r="C67" i="14"/>
  <c r="B67" i="14"/>
  <c r="A67" i="14"/>
  <c r="F66" i="14"/>
  <c r="E66" i="14"/>
  <c r="C66" i="14"/>
  <c r="B66" i="14"/>
  <c r="A66" i="14"/>
  <c r="F65" i="14"/>
  <c r="E65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F100" i="10"/>
  <c r="E100" i="10"/>
  <c r="C100" i="10"/>
  <c r="B100" i="10"/>
  <c r="A100" i="10"/>
  <c r="F99" i="10"/>
  <c r="E99" i="10"/>
  <c r="C99" i="10"/>
  <c r="B99" i="10"/>
  <c r="A99" i="10"/>
  <c r="F98" i="10"/>
  <c r="E98" i="10"/>
  <c r="C98" i="10"/>
  <c r="B98" i="10"/>
  <c r="A98" i="10"/>
  <c r="F97" i="10"/>
  <c r="E97" i="10"/>
  <c r="C97" i="10"/>
  <c r="B97" i="10"/>
  <c r="A97" i="10"/>
  <c r="F96" i="10"/>
  <c r="E96" i="10"/>
  <c r="C96" i="10"/>
  <c r="B96" i="10"/>
  <c r="A96" i="10"/>
  <c r="F95" i="10"/>
  <c r="E95" i="10"/>
  <c r="C95" i="10"/>
  <c r="B95" i="10"/>
  <c r="A95" i="10"/>
  <c r="F94" i="10"/>
  <c r="E94" i="10"/>
  <c r="C94" i="10"/>
  <c r="B94" i="10"/>
  <c r="A94" i="10"/>
  <c r="F93" i="10"/>
  <c r="E93" i="10"/>
  <c r="C93" i="10"/>
  <c r="B93" i="10"/>
  <c r="A93" i="10"/>
  <c r="F92" i="10"/>
  <c r="E92" i="10"/>
  <c r="C92" i="10"/>
  <c r="B92" i="10"/>
  <c r="A92" i="10"/>
  <c r="F91" i="10"/>
  <c r="E91" i="10"/>
  <c r="C91" i="10"/>
  <c r="B91" i="10"/>
  <c r="A91" i="10"/>
  <c r="F90" i="10"/>
  <c r="E90" i="10"/>
  <c r="C90" i="10"/>
  <c r="B90" i="10"/>
  <c r="A90" i="10"/>
  <c r="F89" i="10"/>
  <c r="E89" i="10"/>
  <c r="C89" i="10"/>
  <c r="B89" i="10"/>
  <c r="A89" i="10"/>
  <c r="F88" i="10"/>
  <c r="E88" i="10"/>
  <c r="C88" i="10"/>
  <c r="B88" i="10"/>
  <c r="A88" i="10"/>
  <c r="F87" i="10"/>
  <c r="E87" i="10"/>
  <c r="C87" i="10"/>
  <c r="B87" i="10"/>
  <c r="A87" i="10"/>
  <c r="F86" i="10"/>
  <c r="E86" i="10"/>
  <c r="C86" i="10"/>
  <c r="B86" i="10"/>
  <c r="A86" i="10"/>
  <c r="F85" i="10"/>
  <c r="E85" i="10"/>
  <c r="C85" i="10"/>
  <c r="B85" i="10"/>
  <c r="A85" i="10"/>
  <c r="F84" i="10"/>
  <c r="E84" i="10"/>
  <c r="C84" i="10"/>
  <c r="B84" i="10"/>
  <c r="A84" i="10"/>
  <c r="F83" i="10"/>
  <c r="E83" i="10"/>
  <c r="C83" i="10"/>
  <c r="B83" i="10"/>
  <c r="A83" i="10"/>
  <c r="F82" i="10"/>
  <c r="E82" i="10"/>
  <c r="C82" i="10"/>
  <c r="B82" i="10"/>
  <c r="A82" i="10"/>
  <c r="F81" i="10"/>
  <c r="E81" i="10"/>
  <c r="C81" i="10"/>
  <c r="B81" i="10"/>
  <c r="A81" i="10"/>
  <c r="F80" i="10"/>
  <c r="E80" i="10"/>
  <c r="C80" i="10"/>
  <c r="B80" i="10"/>
  <c r="A80" i="10"/>
  <c r="F79" i="10"/>
  <c r="E79" i="10"/>
  <c r="C79" i="10"/>
  <c r="B79" i="10"/>
  <c r="A79" i="10"/>
  <c r="F78" i="10"/>
  <c r="E78" i="10"/>
  <c r="C78" i="10"/>
  <c r="B78" i="10"/>
  <c r="A78" i="10"/>
  <c r="F77" i="10"/>
  <c r="E77" i="10"/>
  <c r="C77" i="10"/>
  <c r="B77" i="10"/>
  <c r="A77" i="10"/>
  <c r="F76" i="10"/>
  <c r="E76" i="10"/>
  <c r="C76" i="10"/>
  <c r="B76" i="10"/>
  <c r="A76" i="10"/>
  <c r="F75" i="10"/>
  <c r="E75" i="10"/>
  <c r="C75" i="10"/>
  <c r="B75" i="10"/>
  <c r="A75" i="10"/>
  <c r="F74" i="10"/>
  <c r="E74" i="10"/>
  <c r="C74" i="10"/>
  <c r="B74" i="10"/>
  <c r="A74" i="10"/>
  <c r="F73" i="10"/>
  <c r="E73" i="10"/>
  <c r="C73" i="10"/>
  <c r="B73" i="10"/>
  <c r="A73" i="10"/>
  <c r="F72" i="10"/>
  <c r="E72" i="10"/>
  <c r="C72" i="10"/>
  <c r="B72" i="10"/>
  <c r="A72" i="10"/>
  <c r="F71" i="10"/>
  <c r="E71" i="10"/>
  <c r="C71" i="10"/>
  <c r="B71" i="10"/>
  <c r="A71" i="10"/>
  <c r="F70" i="10"/>
  <c r="E70" i="10"/>
  <c r="C70" i="10"/>
  <c r="B70" i="10"/>
  <c r="A70" i="10"/>
  <c r="F69" i="10"/>
  <c r="E69" i="10"/>
  <c r="C69" i="10"/>
  <c r="B69" i="10"/>
  <c r="A69" i="10"/>
  <c r="F68" i="10"/>
  <c r="E68" i="10"/>
  <c r="C68" i="10"/>
  <c r="B68" i="10"/>
  <c r="A68" i="10"/>
  <c r="F67" i="10"/>
  <c r="E67" i="10"/>
  <c r="C67" i="10"/>
  <c r="B67" i="10"/>
  <c r="A67" i="10"/>
  <c r="F66" i="10"/>
  <c r="E66" i="10"/>
  <c r="C66" i="10"/>
  <c r="B66" i="10"/>
  <c r="A66" i="10"/>
  <c r="F65" i="10"/>
  <c r="E65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66" i="6"/>
  <c r="C67" i="6"/>
  <c r="F67" i="6"/>
  <c r="E70" i="6"/>
  <c r="A71" i="6"/>
  <c r="B71" i="6"/>
  <c r="E73" i="6"/>
  <c r="F73" i="6"/>
  <c r="B74" i="6"/>
  <c r="C74" i="6"/>
  <c r="C75" i="6"/>
  <c r="C77" i="6"/>
  <c r="A79" i="6"/>
  <c r="F80" i="6"/>
  <c r="F81" i="6"/>
  <c r="B82" i="6"/>
  <c r="C82" i="6"/>
  <c r="C83" i="6"/>
  <c r="C85" i="6"/>
  <c r="E85" i="6"/>
  <c r="E86" i="6"/>
  <c r="F88" i="6"/>
  <c r="F89" i="6"/>
  <c r="B90" i="6"/>
  <c r="A93" i="6"/>
  <c r="C93" i="6"/>
  <c r="B95" i="6"/>
  <c r="B96" i="6"/>
  <c r="F96" i="6"/>
  <c r="F97" i="6"/>
  <c r="B98" i="6"/>
  <c r="D101" i="6"/>
  <c r="B47" i="6"/>
  <c r="C47" i="6"/>
  <c r="B48" i="6"/>
  <c r="C48" i="6"/>
  <c r="B49" i="6"/>
  <c r="C49" i="6"/>
  <c r="B50" i="6"/>
  <c r="C50" i="6"/>
  <c r="B51" i="6"/>
  <c r="C51" i="6"/>
  <c r="B52" i="6"/>
  <c r="C52" i="6"/>
  <c r="A53" i="6"/>
  <c r="C53" i="6"/>
  <c r="A54" i="6"/>
  <c r="C54" i="6"/>
  <c r="A55" i="6"/>
  <c r="B55" i="6"/>
  <c r="A56" i="6"/>
  <c r="B56" i="6"/>
  <c r="A57" i="6"/>
  <c r="B57" i="6"/>
  <c r="D58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D40" i="6"/>
  <c r="C3" i="6"/>
  <c r="C4" i="6"/>
  <c r="C5" i="6"/>
  <c r="C6" i="6"/>
  <c r="C7" i="6"/>
  <c r="C8" i="6"/>
  <c r="C9" i="6"/>
  <c r="C10" i="6"/>
  <c r="C11" i="6"/>
  <c r="C12" i="6"/>
  <c r="C13" i="6"/>
  <c r="C14" i="6"/>
  <c r="D15" i="6"/>
  <c r="P35" i="4"/>
  <c r="Q32" i="4"/>
  <c r="P17" i="4"/>
  <c r="Q14" i="4"/>
  <c r="P23" i="4"/>
  <c r="P20" i="4"/>
  <c r="P11" i="4"/>
  <c r="P8" i="4"/>
  <c r="P29" i="4"/>
  <c r="P26" i="4"/>
  <c r="P5" i="4"/>
  <c r="P2" i="4"/>
  <c r="AN7" i="4"/>
  <c r="AN8" i="4"/>
  <c r="T32" i="4"/>
  <c r="T14" i="4"/>
  <c r="T20" i="4"/>
  <c r="T8" i="4"/>
  <c r="U26" i="4"/>
  <c r="AL3" i="4"/>
  <c r="AK4" i="4"/>
  <c r="AL4" i="4"/>
  <c r="AK5" i="4"/>
  <c r="AL5" i="4"/>
  <c r="AK6" i="4"/>
  <c r="AL6" i="4"/>
  <c r="AL7" i="4"/>
  <c r="AL8" i="4"/>
  <c r="AK3" i="4"/>
  <c r="AB47" i="12"/>
  <c r="AB46" i="12"/>
  <c r="AA46" i="12"/>
  <c r="AB45" i="12"/>
  <c r="AA45" i="12"/>
  <c r="Z45" i="12"/>
  <c r="AB44" i="12"/>
  <c r="AA44" i="12"/>
  <c r="Z44" i="12"/>
  <c r="Y44" i="12"/>
  <c r="AB43" i="12"/>
  <c r="AA43" i="12"/>
  <c r="Z43" i="12"/>
  <c r="Y43" i="12"/>
  <c r="X43" i="12"/>
  <c r="AB42" i="12"/>
  <c r="AA42" i="12"/>
  <c r="Z42" i="12"/>
  <c r="Y42" i="12"/>
  <c r="X42" i="12"/>
  <c r="AB47" i="8"/>
  <c r="AB46" i="8"/>
  <c r="AA46" i="8"/>
  <c r="AB45" i="8"/>
  <c r="AA45" i="8"/>
  <c r="Z45" i="8"/>
  <c r="AB44" i="8"/>
  <c r="AA44" i="8"/>
  <c r="Z44" i="8"/>
  <c r="Y44" i="8"/>
  <c r="AB43" i="8"/>
  <c r="AA43" i="8"/>
  <c r="Z43" i="8"/>
  <c r="Y43" i="8"/>
  <c r="X43" i="8"/>
  <c r="AB42" i="8"/>
  <c r="AA42" i="8"/>
  <c r="Z42" i="8"/>
  <c r="Y42" i="8"/>
  <c r="X42" i="8"/>
  <c r="AO8" i="12"/>
  <c r="AN8" i="12"/>
  <c r="AL8" i="12"/>
  <c r="AK8" i="12"/>
  <c r="AJ8" i="12"/>
  <c r="AO7" i="12"/>
  <c r="AN7" i="12"/>
  <c r="AL7" i="12"/>
  <c r="AK7" i="12"/>
  <c r="AJ7" i="12"/>
  <c r="AO6" i="12"/>
  <c r="AN6" i="12"/>
  <c r="AL6" i="12"/>
  <c r="AK6" i="12"/>
  <c r="AJ6" i="12"/>
  <c r="AO5" i="12"/>
  <c r="AN5" i="12"/>
  <c r="AL5" i="12"/>
  <c r="AK5" i="12"/>
  <c r="AJ5" i="12"/>
  <c r="AO4" i="12"/>
  <c r="AN4" i="12"/>
  <c r="AL4" i="12"/>
  <c r="AK4" i="12"/>
  <c r="AJ4" i="12"/>
  <c r="AO3" i="12"/>
  <c r="AN3" i="12"/>
  <c r="AL3" i="12"/>
  <c r="AK3" i="12"/>
  <c r="AJ3" i="12"/>
  <c r="AO2" i="12"/>
  <c r="AN2" i="12"/>
  <c r="AL2" i="12"/>
  <c r="AK2" i="12"/>
  <c r="AN1" i="12"/>
  <c r="AK1" i="12"/>
  <c r="AO8" i="8"/>
  <c r="AN8" i="8"/>
  <c r="AL8" i="8"/>
  <c r="AK8" i="8"/>
  <c r="AJ8" i="8"/>
  <c r="AO7" i="8"/>
  <c r="AN7" i="8"/>
  <c r="AL7" i="8"/>
  <c r="AK7" i="8"/>
  <c r="AJ7" i="8"/>
  <c r="AO6" i="8"/>
  <c r="AN6" i="8"/>
  <c r="AL6" i="8"/>
  <c r="AK6" i="8"/>
  <c r="AJ6" i="8"/>
  <c r="AO5" i="8"/>
  <c r="AN5" i="8"/>
  <c r="AL5" i="8"/>
  <c r="AK5" i="8"/>
  <c r="AJ5" i="8"/>
  <c r="AO4" i="8"/>
  <c r="AN4" i="8"/>
  <c r="AL4" i="8"/>
  <c r="AK4" i="8"/>
  <c r="AJ4" i="8"/>
  <c r="AO3" i="8"/>
  <c r="AN3" i="8"/>
  <c r="AL3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AN5" i="4"/>
  <c r="AN3" i="4"/>
  <c r="AN2" i="4"/>
  <c r="AO8" i="4"/>
  <c r="AO4" i="4"/>
  <c r="AO6" i="4"/>
  <c r="AO7" i="4"/>
  <c r="AO5" i="4"/>
  <c r="AO3" i="4"/>
  <c r="AO2" i="4"/>
  <c r="AN4" i="4"/>
  <c r="AN6" i="4"/>
  <c r="AL2" i="4"/>
  <c r="AK8" i="4"/>
  <c r="AK7" i="4"/>
  <c r="AK2" i="4"/>
  <c r="AJ8" i="4"/>
  <c r="AJ4" i="4"/>
  <c r="AJ6" i="4"/>
  <c r="AJ7" i="4"/>
  <c r="AJ5" i="4"/>
  <c r="AJ3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Q2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Q5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Q8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Q11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P14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Q17" i="4"/>
  <c r="D20" i="4"/>
  <c r="E20" i="4"/>
  <c r="F20" i="4"/>
  <c r="G20" i="4"/>
  <c r="H20" i="4"/>
  <c r="D21" i="4"/>
  <c r="E21" i="4"/>
  <c r="F21" i="4"/>
  <c r="G21" i="4"/>
  <c r="H21" i="4"/>
  <c r="Q20" i="4"/>
  <c r="D23" i="4"/>
  <c r="E23" i="4"/>
  <c r="F23" i="4"/>
  <c r="G23" i="4"/>
  <c r="H23" i="4"/>
  <c r="D24" i="4"/>
  <c r="E24" i="4"/>
  <c r="F24" i="4"/>
  <c r="G24" i="4"/>
  <c r="H24" i="4"/>
  <c r="Q23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Q26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Q29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P32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Q35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32" i="4"/>
  <c r="V26" i="4"/>
  <c r="V32" i="4"/>
  <c r="G46" i="4"/>
  <c r="U2" i="4"/>
  <c r="V2" i="4"/>
  <c r="B42" i="4"/>
  <c r="U8" i="4"/>
  <c r="V8" i="4"/>
  <c r="C42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2" i="4"/>
  <c r="E86" i="13"/>
  <c r="E85" i="13"/>
  <c r="E84" i="13"/>
  <c r="E83" i="13"/>
  <c r="E82" i="13"/>
  <c r="E81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D87" i="13"/>
  <c r="J13" i="13"/>
  <c r="I13" i="13"/>
  <c r="K13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Q35" i="12"/>
  <c r="P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Q32" i="12"/>
  <c r="P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Q29" i="12"/>
  <c r="P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Q26" i="12"/>
  <c r="P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Q23" i="12"/>
  <c r="P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Q20" i="12"/>
  <c r="P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Q17" i="12"/>
  <c r="P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Q14" i="12"/>
  <c r="P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Q11" i="12"/>
  <c r="P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Q8" i="12"/>
  <c r="P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Q5" i="12"/>
  <c r="P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Q2" i="12"/>
  <c r="P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85" i="9"/>
  <c r="E84" i="9"/>
  <c r="E83" i="9"/>
  <c r="E82" i="9"/>
  <c r="E81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D87" i="9"/>
  <c r="J13" i="9"/>
  <c r="I13" i="9"/>
  <c r="K13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Q35" i="8"/>
  <c r="P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Q32" i="8"/>
  <c r="P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Q29" i="8"/>
  <c r="P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Q26" i="8"/>
  <c r="P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Q23" i="8"/>
  <c r="P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Q20" i="8"/>
  <c r="P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Q17" i="8"/>
  <c r="P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Q14" i="8"/>
  <c r="P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Q11" i="8"/>
  <c r="P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Q8" i="8"/>
  <c r="P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Q5" i="8"/>
  <c r="P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Q2" i="8"/>
  <c r="P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G2" i="4"/>
  <c r="AF7" i="4"/>
  <c r="AF3" i="4"/>
  <c r="AF5" i="4"/>
  <c r="AF6" i="4"/>
  <c r="AF4" i="4"/>
  <c r="AF2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22" i="4"/>
  <c r="E22" i="4"/>
  <c r="F22" i="4"/>
  <c r="G22" i="4"/>
  <c r="H22" i="4"/>
  <c r="M22" i="4"/>
  <c r="D25" i="4"/>
  <c r="E25" i="4"/>
  <c r="F25" i="4"/>
  <c r="G25" i="4"/>
  <c r="H25" i="4"/>
  <c r="M25" i="4"/>
  <c r="J2" i="4"/>
  <c r="E51" i="5"/>
  <c r="E65" i="6" s="1"/>
  <c r="E57" i="5"/>
  <c r="E71" i="6" s="1"/>
  <c r="E63" i="5"/>
  <c r="E77" i="6" s="1"/>
  <c r="E69" i="5"/>
  <c r="E83" i="6" s="1"/>
  <c r="E75" i="5"/>
  <c r="E89" i="6" s="1"/>
  <c r="E81" i="5"/>
  <c r="E95" i="6" s="1"/>
  <c r="E52" i="5"/>
  <c r="E66" i="6" s="1"/>
  <c r="E58" i="5"/>
  <c r="E72" i="6" s="1"/>
  <c r="E64" i="5"/>
  <c r="E78" i="6" s="1"/>
  <c r="E70" i="5"/>
  <c r="E84" i="6" s="1"/>
  <c r="E76" i="5"/>
  <c r="E90" i="6" s="1"/>
  <c r="E82" i="5"/>
  <c r="E96" i="6" s="1"/>
  <c r="E53" i="5"/>
  <c r="E67" i="6" s="1"/>
  <c r="E59" i="5"/>
  <c r="E65" i="5"/>
  <c r="E79" i="6" s="1"/>
  <c r="E71" i="5"/>
  <c r="E77" i="5"/>
  <c r="E91" i="6" s="1"/>
  <c r="E83" i="5"/>
  <c r="E97" i="6" s="1"/>
  <c r="E54" i="5"/>
  <c r="E68" i="6" s="1"/>
  <c r="E60" i="5"/>
  <c r="E74" i="6" s="1"/>
  <c r="E66" i="5"/>
  <c r="E80" i="6" s="1"/>
  <c r="E72" i="5"/>
  <c r="E78" i="5"/>
  <c r="E92" i="6" s="1"/>
  <c r="E84" i="5"/>
  <c r="E98" i="6" s="1"/>
  <c r="E55" i="5"/>
  <c r="E69" i="6" s="1"/>
  <c r="E61" i="5"/>
  <c r="E75" i="6" s="1"/>
  <c r="E67" i="5"/>
  <c r="E81" i="6" s="1"/>
  <c r="E73" i="5"/>
  <c r="E87" i="6" s="1"/>
  <c r="E79" i="5"/>
  <c r="E93" i="6" s="1"/>
  <c r="E85" i="5"/>
  <c r="E99" i="6" s="1"/>
  <c r="E56" i="5"/>
  <c r="E62" i="5"/>
  <c r="E76" i="6" s="1"/>
  <c r="E68" i="5"/>
  <c r="E82" i="6" s="1"/>
  <c r="E74" i="5"/>
  <c r="E88" i="6" s="1"/>
  <c r="E80" i="5"/>
  <c r="E94" i="6" s="1"/>
  <c r="E86" i="5"/>
  <c r="E100" i="6" s="1"/>
  <c r="A51" i="5"/>
  <c r="A65" i="6" s="1"/>
  <c r="C51" i="5"/>
  <c r="C65" i="6" s="1"/>
  <c r="D51" i="5"/>
  <c r="F65" i="6" s="1"/>
  <c r="A52" i="5"/>
  <c r="A66" i="6" s="1"/>
  <c r="D52" i="5"/>
  <c r="F66" i="6" s="1"/>
  <c r="D53" i="5"/>
  <c r="D54" i="5"/>
  <c r="F68" i="6" s="1"/>
  <c r="D55" i="5"/>
  <c r="F69" i="6" s="1"/>
  <c r="D56" i="5"/>
  <c r="F70" i="6" s="1"/>
  <c r="D57" i="5"/>
  <c r="F71" i="6" s="1"/>
  <c r="D58" i="5"/>
  <c r="F72" i="6" s="1"/>
  <c r="D59" i="5"/>
  <c r="D60" i="5"/>
  <c r="F74" i="6" s="1"/>
  <c r="D61" i="5"/>
  <c r="F75" i="6" s="1"/>
  <c r="D62" i="5"/>
  <c r="F76" i="6" s="1"/>
  <c r="D63" i="5"/>
  <c r="F77" i="6" s="1"/>
  <c r="D64" i="5"/>
  <c r="F78" i="6" s="1"/>
  <c r="D65" i="5"/>
  <c r="F79" i="6" s="1"/>
  <c r="D66" i="5"/>
  <c r="D67" i="5"/>
  <c r="D68" i="5"/>
  <c r="F82" i="6" s="1"/>
  <c r="D69" i="5"/>
  <c r="F83" i="6" s="1"/>
  <c r="D70" i="5"/>
  <c r="F84" i="6" s="1"/>
  <c r="D71" i="5"/>
  <c r="F85" i="6" s="1"/>
  <c r="D72" i="5"/>
  <c r="F86" i="6" s="1"/>
  <c r="D73" i="5"/>
  <c r="F87" i="6" s="1"/>
  <c r="D74" i="5"/>
  <c r="D75" i="5"/>
  <c r="D76" i="5"/>
  <c r="F90" i="6" s="1"/>
  <c r="D77" i="5"/>
  <c r="F91" i="6" s="1"/>
  <c r="D78" i="5"/>
  <c r="F92" i="6" s="1"/>
  <c r="D79" i="5"/>
  <c r="F93" i="6" s="1"/>
  <c r="D80" i="5"/>
  <c r="F94" i="6" s="1"/>
  <c r="D81" i="5"/>
  <c r="F95" i="6" s="1"/>
  <c r="D82" i="5"/>
  <c r="D83" i="5"/>
  <c r="D84" i="5"/>
  <c r="F98" i="6" s="1"/>
  <c r="D85" i="5"/>
  <c r="F99" i="6" s="1"/>
  <c r="D86" i="5"/>
  <c r="F100" i="6" s="1"/>
  <c r="A53" i="5"/>
  <c r="A67" i="6" s="1"/>
  <c r="A54" i="5"/>
  <c r="A68" i="6" s="1"/>
  <c r="A55" i="5"/>
  <c r="A69" i="6" s="1"/>
  <c r="A56" i="5"/>
  <c r="A70" i="6" s="1"/>
  <c r="A57" i="5"/>
  <c r="A58" i="5"/>
  <c r="A72" i="6" s="1"/>
  <c r="A59" i="5"/>
  <c r="A73" i="6" s="1"/>
  <c r="A60" i="5"/>
  <c r="A74" i="6" s="1"/>
  <c r="A61" i="5"/>
  <c r="A75" i="6" s="1"/>
  <c r="A62" i="5"/>
  <c r="A76" i="6" s="1"/>
  <c r="A63" i="5"/>
  <c r="A77" i="6" s="1"/>
  <c r="A64" i="5"/>
  <c r="A78" i="6" s="1"/>
  <c r="A65" i="5"/>
  <c r="A66" i="5"/>
  <c r="A80" i="6" s="1"/>
  <c r="A67" i="5"/>
  <c r="A81" i="6" s="1"/>
  <c r="A68" i="5"/>
  <c r="A82" i="6" s="1"/>
  <c r="A69" i="5"/>
  <c r="A83" i="6" s="1"/>
  <c r="A70" i="5"/>
  <c r="A84" i="6" s="1"/>
  <c r="A71" i="5"/>
  <c r="A85" i="6" s="1"/>
  <c r="A72" i="5"/>
  <c r="A86" i="6" s="1"/>
  <c r="A73" i="5"/>
  <c r="A87" i="6" s="1"/>
  <c r="A74" i="5"/>
  <c r="A88" i="6" s="1"/>
  <c r="A75" i="5"/>
  <c r="A89" i="6" s="1"/>
  <c r="A76" i="5"/>
  <c r="A90" i="6" s="1"/>
  <c r="A77" i="5"/>
  <c r="A91" i="6" s="1"/>
  <c r="A78" i="5"/>
  <c r="A92" i="6" s="1"/>
  <c r="A79" i="5"/>
  <c r="A80" i="5"/>
  <c r="A94" i="6" s="1"/>
  <c r="A81" i="5"/>
  <c r="A95" i="6" s="1"/>
  <c r="A82" i="5"/>
  <c r="A96" i="6" s="1"/>
  <c r="A83" i="5"/>
  <c r="A97" i="6" s="1"/>
  <c r="A84" i="5"/>
  <c r="A98" i="6" s="1"/>
  <c r="A85" i="5"/>
  <c r="A99" i="6" s="1"/>
  <c r="A86" i="5"/>
  <c r="A100" i="6" s="1"/>
  <c r="C52" i="5"/>
  <c r="C53" i="5"/>
  <c r="C54" i="5"/>
  <c r="C68" i="6" s="1"/>
  <c r="C55" i="5"/>
  <c r="C69" i="6" s="1"/>
  <c r="C56" i="5"/>
  <c r="C70" i="6" s="1"/>
  <c r="C57" i="5"/>
  <c r="C71" i="6" s="1"/>
  <c r="C58" i="5"/>
  <c r="C72" i="6" s="1"/>
  <c r="C59" i="5"/>
  <c r="C73" i="6" s="1"/>
  <c r="C60" i="5"/>
  <c r="C61" i="5"/>
  <c r="C62" i="5"/>
  <c r="C76" i="6" s="1"/>
  <c r="C63" i="5"/>
  <c r="C64" i="5"/>
  <c r="C78" i="6" s="1"/>
  <c r="C65" i="5"/>
  <c r="C79" i="6" s="1"/>
  <c r="C66" i="5"/>
  <c r="C80" i="6" s="1"/>
  <c r="C67" i="5"/>
  <c r="C81" i="6" s="1"/>
  <c r="C68" i="5"/>
  <c r="C69" i="5"/>
  <c r="C70" i="5"/>
  <c r="C84" i="6" s="1"/>
  <c r="C71" i="5"/>
  <c r="C72" i="5"/>
  <c r="C86" i="6" s="1"/>
  <c r="C73" i="5"/>
  <c r="C87" i="6" s="1"/>
  <c r="C74" i="5"/>
  <c r="C88" i="6" s="1"/>
  <c r="C75" i="5"/>
  <c r="C89" i="6" s="1"/>
  <c r="C76" i="5"/>
  <c r="C90" i="6" s="1"/>
  <c r="C77" i="5"/>
  <c r="C91" i="6" s="1"/>
  <c r="C78" i="5"/>
  <c r="C92" i="6" s="1"/>
  <c r="C79" i="5"/>
  <c r="C80" i="5"/>
  <c r="C94" i="6" s="1"/>
  <c r="C81" i="5"/>
  <c r="C95" i="6" s="1"/>
  <c r="C82" i="5"/>
  <c r="C96" i="6" s="1"/>
  <c r="C83" i="5"/>
  <c r="C97" i="6" s="1"/>
  <c r="C84" i="5"/>
  <c r="C98" i="6" s="1"/>
  <c r="C85" i="5"/>
  <c r="C99" i="6" s="1"/>
  <c r="C86" i="5"/>
  <c r="C100" i="6" s="1"/>
  <c r="B51" i="5"/>
  <c r="B65" i="6" s="1"/>
  <c r="B52" i="5"/>
  <c r="B66" i="6" s="1"/>
  <c r="B53" i="5"/>
  <c r="B67" i="6" s="1"/>
  <c r="B54" i="5"/>
  <c r="B68" i="6" s="1"/>
  <c r="B55" i="5"/>
  <c r="B69" i="6" s="1"/>
  <c r="B56" i="5"/>
  <c r="B70" i="6" s="1"/>
  <c r="B57" i="5"/>
  <c r="B58" i="5"/>
  <c r="B72" i="6" s="1"/>
  <c r="B59" i="5"/>
  <c r="B73" i="6" s="1"/>
  <c r="B60" i="5"/>
  <c r="B61" i="5"/>
  <c r="B75" i="6" s="1"/>
  <c r="B62" i="5"/>
  <c r="B76" i="6" s="1"/>
  <c r="B63" i="5"/>
  <c r="B77" i="6" s="1"/>
  <c r="B64" i="5"/>
  <c r="B78" i="6" s="1"/>
  <c r="B65" i="5"/>
  <c r="B79" i="6" s="1"/>
  <c r="B66" i="5"/>
  <c r="B80" i="6" s="1"/>
  <c r="B67" i="5"/>
  <c r="B81" i="6" s="1"/>
  <c r="B68" i="5"/>
  <c r="B69" i="5"/>
  <c r="B83" i="6" s="1"/>
  <c r="B70" i="5"/>
  <c r="B84" i="6" s="1"/>
  <c r="B71" i="5"/>
  <c r="B85" i="6" s="1"/>
  <c r="B72" i="5"/>
  <c r="B86" i="6" s="1"/>
  <c r="B73" i="5"/>
  <c r="B87" i="6" s="1"/>
  <c r="B74" i="5"/>
  <c r="B88" i="6" s="1"/>
  <c r="B75" i="5"/>
  <c r="B89" i="6" s="1"/>
  <c r="B76" i="5"/>
  <c r="B77" i="5"/>
  <c r="B91" i="6" s="1"/>
  <c r="B78" i="5"/>
  <c r="B92" i="6" s="1"/>
  <c r="B79" i="5"/>
  <c r="B93" i="6" s="1"/>
  <c r="B80" i="5"/>
  <c r="B94" i="6" s="1"/>
  <c r="B81" i="5"/>
  <c r="B82" i="5"/>
  <c r="B83" i="5"/>
  <c r="B97" i="6" s="1"/>
  <c r="B84" i="5"/>
  <c r="B85" i="5"/>
  <c r="B99" i="6" s="1"/>
  <c r="B86" i="5"/>
  <c r="B100" i="6" s="1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2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E101" i="10"/>
  <c r="F101" i="10"/>
  <c r="E101" i="14"/>
  <c r="F101" i="14"/>
  <c r="G40" i="22"/>
  <c r="G15" i="22"/>
  <c r="G101" i="22"/>
  <c r="D104" i="22" s="1"/>
  <c r="G58" i="22"/>
  <c r="D61" i="22" s="1"/>
  <c r="D43" i="22"/>
  <c r="D18" i="22"/>
  <c r="A4" i="21" a="1"/>
  <c r="C12" i="21" a="1"/>
  <c r="B10" i="21" a="1"/>
  <c r="B10" i="9" a="1"/>
  <c r="G101" i="6"/>
  <c r="G101" i="14"/>
  <c r="A4" i="9" a="1"/>
  <c r="B10" i="5" a="1"/>
  <c r="G101" i="10"/>
  <c r="A4" i="13" a="1"/>
  <c r="C12" i="5" a="1"/>
  <c r="C12" i="13" a="1"/>
  <c r="B10" i="13" a="1"/>
  <c r="C12" i="9" a="1"/>
  <c r="A4" i="5" a="1"/>
  <c r="E43" i="22" l="1"/>
  <c r="I61" i="22"/>
  <c r="B61" i="22"/>
  <c r="G61" i="22"/>
  <c r="F61" i="22"/>
  <c r="I18" i="22"/>
  <c r="G18" i="22"/>
  <c r="F18" i="22"/>
  <c r="B18" i="22"/>
  <c r="E18" i="22"/>
  <c r="I43" i="22"/>
  <c r="F43" i="22"/>
  <c r="G43" i="22"/>
  <c r="B43" i="22"/>
  <c r="E61" i="22"/>
  <c r="B104" i="22"/>
  <c r="G104" i="22"/>
  <c r="I104" i="22"/>
  <c r="F104" i="22"/>
  <c r="E104" i="22"/>
  <c r="O7" i="19"/>
  <c r="F25" i="20"/>
  <c r="M25" i="20" s="1"/>
  <c r="E74" i="21"/>
  <c r="F74" i="21"/>
  <c r="D74" i="21"/>
  <c r="L18" i="19"/>
  <c r="K22" i="20"/>
  <c r="E71" i="21"/>
  <c r="F71" i="21"/>
  <c r="D71" i="21"/>
  <c r="E87" i="21"/>
  <c r="F87" i="21"/>
  <c r="B10" i="21"/>
  <c r="B11" i="21"/>
  <c r="C12" i="21"/>
  <c r="C14" i="21"/>
  <c r="C13" i="21"/>
  <c r="A6" i="21"/>
  <c r="A8" i="21"/>
  <c r="A5" i="21"/>
  <c r="A7" i="21"/>
  <c r="A4" i="21"/>
  <c r="A9" i="21"/>
  <c r="N2" i="20"/>
  <c r="AJ3" i="20" s="1"/>
  <c r="S20" i="20"/>
  <c r="AE5" i="20" s="1"/>
  <c r="S26" i="20"/>
  <c r="AE3" i="20" s="1"/>
  <c r="W74" i="20"/>
  <c r="J36" i="20"/>
  <c r="A62" i="20"/>
  <c r="S8" i="20"/>
  <c r="AE4" i="20" s="1"/>
  <c r="R17" i="20"/>
  <c r="L24" i="20"/>
  <c r="N29" i="20"/>
  <c r="S32" i="20"/>
  <c r="AE7" i="20" s="1"/>
  <c r="A73" i="20"/>
  <c r="V32" i="20"/>
  <c r="L34" i="20"/>
  <c r="L37" i="20"/>
  <c r="P29" i="20"/>
  <c r="AL4" i="20" s="1"/>
  <c r="Q29" i="20"/>
  <c r="AO4" i="20" s="1"/>
  <c r="L28" i="20"/>
  <c r="K28" i="20"/>
  <c r="J28" i="20"/>
  <c r="K27" i="20"/>
  <c r="Y83" i="20" s="1"/>
  <c r="J27" i="20"/>
  <c r="D55" i="20"/>
  <c r="L4" i="20"/>
  <c r="K4" i="20"/>
  <c r="J4" i="20"/>
  <c r="Q11" i="20"/>
  <c r="AO5" i="20" s="1"/>
  <c r="K11" i="20"/>
  <c r="T8" i="20"/>
  <c r="AF4" i="20" s="1"/>
  <c r="R11" i="20"/>
  <c r="U8" i="20"/>
  <c r="C43" i="20" s="1"/>
  <c r="P11" i="20"/>
  <c r="AL5" i="20" s="1"/>
  <c r="N14" i="20"/>
  <c r="AJ7" i="20" s="1"/>
  <c r="A65" i="20"/>
  <c r="S14" i="20"/>
  <c r="AE6" i="20" s="1"/>
  <c r="R5" i="20"/>
  <c r="J5" i="20"/>
  <c r="Q5" i="20"/>
  <c r="AO3" i="20" s="1"/>
  <c r="P5" i="20"/>
  <c r="AL3" i="20" s="1"/>
  <c r="M5" i="20"/>
  <c r="E86" i="20" s="1"/>
  <c r="L5" i="20"/>
  <c r="K5" i="20"/>
  <c r="A75" i="20"/>
  <c r="K2" i="20"/>
  <c r="V2" i="20"/>
  <c r="L2" i="20"/>
  <c r="U2" i="20"/>
  <c r="O79" i="20"/>
  <c r="O66" i="20"/>
  <c r="O74" i="20"/>
  <c r="L6" i="20"/>
  <c r="R26" i="20"/>
  <c r="J26" i="20"/>
  <c r="Q26" i="20"/>
  <c r="AN4" i="20" s="1"/>
  <c r="P26" i="20"/>
  <c r="AK4" i="20" s="1"/>
  <c r="V26" i="20"/>
  <c r="K26" i="20"/>
  <c r="T26" i="20"/>
  <c r="AF3" i="20" s="1"/>
  <c r="K20" i="20"/>
  <c r="T71" i="20" s="1"/>
  <c r="L25" i="20"/>
  <c r="J25" i="20"/>
  <c r="Q14" i="20"/>
  <c r="AN7" i="20" s="1"/>
  <c r="N17" i="20"/>
  <c r="K21" i="20"/>
  <c r="J21" i="20"/>
  <c r="L35" i="20"/>
  <c r="K9" i="20"/>
  <c r="I79" i="20" s="1"/>
  <c r="J12" i="20"/>
  <c r="P20" i="20"/>
  <c r="AK6" i="20" s="1"/>
  <c r="V20" i="20"/>
  <c r="U20" i="20"/>
  <c r="AG5" i="20" s="1"/>
  <c r="J20" i="20"/>
  <c r="Q20" i="20"/>
  <c r="AN6" i="20" s="1"/>
  <c r="L22" i="20"/>
  <c r="K25" i="20"/>
  <c r="K29" i="20"/>
  <c r="J29" i="20"/>
  <c r="R29" i="20"/>
  <c r="Q32" i="20"/>
  <c r="AN8" i="20" s="1"/>
  <c r="Q35" i="20"/>
  <c r="AO8" i="20" s="1"/>
  <c r="K10" i="20"/>
  <c r="J70" i="20" s="1"/>
  <c r="J10" i="20"/>
  <c r="J35" i="20"/>
  <c r="P32" i="20"/>
  <c r="AK8" i="20" s="1"/>
  <c r="R2" i="20"/>
  <c r="J2" i="20"/>
  <c r="Q2" i="20"/>
  <c r="AN3" i="20" s="1"/>
  <c r="P2" i="20"/>
  <c r="AK3" i="20" s="1"/>
  <c r="M2" i="20"/>
  <c r="B53" i="20" s="1"/>
  <c r="J6" i="20"/>
  <c r="J7" i="20"/>
  <c r="N8" i="20"/>
  <c r="AJ5" i="20" s="1"/>
  <c r="L9" i="20"/>
  <c r="K12" i="20"/>
  <c r="L71" i="20" s="1"/>
  <c r="Q75" i="20"/>
  <c r="A69" i="20"/>
  <c r="J18" i="20"/>
  <c r="R20" i="20"/>
  <c r="L26" i="20"/>
  <c r="J15" i="20"/>
  <c r="K23" i="20"/>
  <c r="R23" i="20"/>
  <c r="J23" i="20"/>
  <c r="Q23" i="20"/>
  <c r="AO6" i="20" s="1"/>
  <c r="X4" i="20" a="1"/>
  <c r="X4" i="20" s="1"/>
  <c r="L23" i="20"/>
  <c r="Q79" i="20"/>
  <c r="P79" i="20"/>
  <c r="W79" i="20"/>
  <c r="L30" i="20"/>
  <c r="J30" i="20"/>
  <c r="K30" i="20"/>
  <c r="AB80" i="20" s="1"/>
  <c r="U79" i="20"/>
  <c r="AB79" i="20"/>
  <c r="J79" i="20"/>
  <c r="P35" i="20"/>
  <c r="AL8" i="20" s="1"/>
  <c r="K35" i="20"/>
  <c r="J13" i="20"/>
  <c r="M13" i="20"/>
  <c r="K13" i="20"/>
  <c r="M71" i="20" s="1"/>
  <c r="X2" i="20" a="1"/>
  <c r="X2" i="20" s="1"/>
  <c r="P14" i="20"/>
  <c r="AK7" i="20" s="1"/>
  <c r="L20" i="20"/>
  <c r="J22" i="20"/>
  <c r="U26" i="20"/>
  <c r="AG3" i="20" s="1"/>
  <c r="N35" i="20"/>
  <c r="A84" i="20"/>
  <c r="L19" i="20"/>
  <c r="K19" i="20"/>
  <c r="D70" i="20" s="1"/>
  <c r="J19" i="20"/>
  <c r="T32" i="20"/>
  <c r="AF7" i="20" s="1"/>
  <c r="L32" i="20"/>
  <c r="R32" i="20"/>
  <c r="J32" i="20"/>
  <c r="K32" i="20"/>
  <c r="AD86" i="20" s="1"/>
  <c r="U32" i="20"/>
  <c r="K6" i="20"/>
  <c r="F86" i="20" s="1"/>
  <c r="V8" i="20"/>
  <c r="R8" i="20"/>
  <c r="L10" i="20"/>
  <c r="L11" i="20"/>
  <c r="J11" i="20"/>
  <c r="L13" i="20"/>
  <c r="L15" i="20"/>
  <c r="M26" i="20"/>
  <c r="O75" i="20" s="1"/>
  <c r="A71" i="20"/>
  <c r="T14" i="20"/>
  <c r="AF6" i="20" s="1"/>
  <c r="L14" i="20"/>
  <c r="R14" i="20"/>
  <c r="M18" i="20"/>
  <c r="M22" i="20"/>
  <c r="M74" i="20"/>
  <c r="J24" i="20"/>
  <c r="K34" i="20"/>
  <c r="J34" i="20"/>
  <c r="L3" i="20"/>
  <c r="K3" i="20"/>
  <c r="C79" i="20" s="1"/>
  <c r="B54" i="20"/>
  <c r="J3" i="20"/>
  <c r="Q8" i="20"/>
  <c r="AN5" i="20" s="1"/>
  <c r="P8" i="20"/>
  <c r="AK5" i="20" s="1"/>
  <c r="M8" i="20"/>
  <c r="H59" i="20" s="1"/>
  <c r="A66" i="20"/>
  <c r="K16" i="20"/>
  <c r="D67" i="20" s="1"/>
  <c r="C68" i="20"/>
  <c r="Q17" i="20"/>
  <c r="AO7" i="20" s="1"/>
  <c r="P17" i="20"/>
  <c r="AL7" i="20" s="1"/>
  <c r="M17" i="20"/>
  <c r="D80" i="20"/>
  <c r="P80" i="20"/>
  <c r="M31" i="20"/>
  <c r="O80" i="20" s="1"/>
  <c r="A82" i="20"/>
  <c r="L36" i="20"/>
  <c r="U86" i="20"/>
  <c r="M86" i="20"/>
  <c r="X86" i="20"/>
  <c r="O86" i="20"/>
  <c r="W86" i="20"/>
  <c r="D86" i="20"/>
  <c r="J37" i="20"/>
  <c r="C59" i="20"/>
  <c r="M9" i="20"/>
  <c r="M11" i="20"/>
  <c r="L7" i="20"/>
  <c r="M12" i="20"/>
  <c r="D44" i="20"/>
  <c r="M14" i="20"/>
  <c r="U14" i="20"/>
  <c r="L16" i="20"/>
  <c r="A72" i="20"/>
  <c r="L27" i="20"/>
  <c r="L29" i="20"/>
  <c r="M36" i="20"/>
  <c r="AH86" i="20" s="1"/>
  <c r="M33" i="20"/>
  <c r="AE82" i="20" s="1"/>
  <c r="M35" i="20"/>
  <c r="Z84" i="20" s="1"/>
  <c r="A53" i="20"/>
  <c r="A56" i="20"/>
  <c r="M7" i="20"/>
  <c r="V14" i="20"/>
  <c r="M16" i="20"/>
  <c r="O67" i="20" s="1"/>
  <c r="W76" i="20"/>
  <c r="O76" i="20"/>
  <c r="M27" i="20"/>
  <c r="Y86" i="20" s="1"/>
  <c r="M29" i="20"/>
  <c r="O78" i="20" s="1"/>
  <c r="C60" i="20"/>
  <c r="M7" i="19"/>
  <c r="N18" i="19"/>
  <c r="O18" i="19"/>
  <c r="J8" i="19"/>
  <c r="M4" i="19"/>
  <c r="J4" i="19"/>
  <c r="K4" i="19"/>
  <c r="O5" i="19"/>
  <c r="M15" i="19"/>
  <c r="M17" i="19"/>
  <c r="L6" i="19"/>
  <c r="N15" i="19"/>
  <c r="J16" i="19"/>
  <c r="N17" i="19"/>
  <c r="J18" i="19"/>
  <c r="N19" i="19"/>
  <c r="J20" i="19"/>
  <c r="O15" i="19"/>
  <c r="K16" i="19"/>
  <c r="O17" i="19"/>
  <c r="K18" i="19"/>
  <c r="O19" i="19"/>
  <c r="K20" i="19"/>
  <c r="N16" i="19"/>
  <c r="O39" i="18"/>
  <c r="N37" i="18"/>
  <c r="C43" i="18"/>
  <c r="N35" i="18"/>
  <c r="D37" i="18"/>
  <c r="O35" i="18"/>
  <c r="D35" i="18"/>
  <c r="C49" i="18"/>
  <c r="C53" i="18"/>
  <c r="C57" i="18"/>
  <c r="C61" i="18"/>
  <c r="C36" i="18"/>
  <c r="C40" i="18"/>
  <c r="C44" i="18"/>
  <c r="N46" i="18"/>
  <c r="C47" i="18"/>
  <c r="C50" i="18"/>
  <c r="C54" i="18"/>
  <c r="C58" i="18"/>
  <c r="C62" i="18"/>
  <c r="N36" i="18"/>
  <c r="N38" i="18"/>
  <c r="C41" i="18"/>
  <c r="N44" i="18"/>
  <c r="D47" i="18"/>
  <c r="O36" i="18"/>
  <c r="O38" i="18"/>
  <c r="C45" i="18"/>
  <c r="C51" i="18"/>
  <c r="C55" i="18"/>
  <c r="C59" i="18"/>
  <c r="C63" i="18"/>
  <c r="C35" i="18"/>
  <c r="D59" i="18"/>
  <c r="C52" i="18"/>
  <c r="C56" i="18"/>
  <c r="C60" i="18"/>
  <c r="C64" i="18"/>
  <c r="N39" i="18"/>
  <c r="D48" i="15"/>
  <c r="C64" i="15"/>
  <c r="D46" i="15"/>
  <c r="D54" i="15"/>
  <c r="C52" i="15"/>
  <c r="C60" i="15"/>
  <c r="D35" i="15"/>
  <c r="C39" i="15"/>
  <c r="D39" i="15"/>
  <c r="C35" i="15"/>
  <c r="C43" i="15"/>
  <c r="D51" i="15"/>
  <c r="D59" i="15"/>
  <c r="C46" i="15"/>
  <c r="C59" i="15"/>
  <c r="D43" i="15"/>
  <c r="O35" i="15"/>
  <c r="N48" i="15"/>
  <c r="D60" i="15"/>
  <c r="D41" i="15"/>
  <c r="D49" i="15"/>
  <c r="D57" i="15"/>
  <c r="N35" i="15"/>
  <c r="O39" i="15"/>
  <c r="D63" i="15"/>
  <c r="N45" i="15"/>
  <c r="N47" i="15"/>
  <c r="D42" i="15"/>
  <c r="O37" i="15"/>
  <c r="C49" i="15"/>
  <c r="C57" i="15"/>
  <c r="N39" i="15"/>
  <c r="D64" i="15"/>
  <c r="C36" i="15"/>
  <c r="C38" i="15"/>
  <c r="C40" i="15"/>
  <c r="C44" i="15"/>
  <c r="N46" i="15"/>
  <c r="D53" i="15"/>
  <c r="N37" i="15"/>
  <c r="D52" i="15"/>
  <c r="D36" i="15"/>
  <c r="C47" i="15"/>
  <c r="C50" i="15"/>
  <c r="C54" i="15"/>
  <c r="C58" i="15"/>
  <c r="C62" i="15"/>
  <c r="N36" i="15"/>
  <c r="N38" i="15"/>
  <c r="C41" i="15"/>
  <c r="N44" i="15"/>
  <c r="O36" i="15"/>
  <c r="O38" i="15"/>
  <c r="C45" i="15"/>
  <c r="C51" i="15"/>
  <c r="C55" i="15"/>
  <c r="C48" i="15"/>
  <c r="D39" i="16"/>
  <c r="C40" i="16"/>
  <c r="C43" i="16"/>
  <c r="C59" i="16"/>
  <c r="D38" i="16"/>
  <c r="C46" i="16"/>
  <c r="D62" i="16"/>
  <c r="C54" i="16"/>
  <c r="C47" i="16"/>
  <c r="D63" i="16"/>
  <c r="D56" i="16"/>
  <c r="D64" i="16"/>
  <c r="D44" i="16"/>
  <c r="D41" i="16"/>
  <c r="D57" i="16"/>
  <c r="D51" i="16"/>
  <c r="D42" i="16"/>
  <c r="D58" i="16"/>
  <c r="C50" i="16"/>
  <c r="D49" i="16"/>
  <c r="C63" i="16"/>
  <c r="D60" i="16"/>
  <c r="O38" i="16"/>
  <c r="D48" i="16"/>
  <c r="C48" i="16"/>
  <c r="C44" i="16"/>
  <c r="D36" i="16"/>
  <c r="C41" i="16"/>
  <c r="O35" i="16"/>
  <c r="O37" i="16"/>
  <c r="O39" i="16"/>
  <c r="D43" i="16"/>
  <c r="D46" i="16"/>
  <c r="C49" i="16"/>
  <c r="C53" i="16"/>
  <c r="C57" i="16"/>
  <c r="C61" i="16"/>
  <c r="D53" i="16"/>
  <c r="O36" i="16"/>
  <c r="C45" i="16"/>
  <c r="C51" i="16"/>
  <c r="C55" i="16"/>
  <c r="C35" i="16"/>
  <c r="C37" i="16"/>
  <c r="C39" i="16"/>
  <c r="C42" i="16"/>
  <c r="D59" i="16"/>
  <c r="D35" i="16"/>
  <c r="C52" i="16"/>
  <c r="C56" i="16"/>
  <c r="C60" i="16"/>
  <c r="C64" i="16"/>
  <c r="C35" i="17"/>
  <c r="D35" i="17"/>
  <c r="F101" i="6"/>
  <c r="E101" i="6"/>
  <c r="D87" i="5"/>
  <c r="J13" i="5" s="1"/>
  <c r="I13" i="5" s="1"/>
  <c r="K13" i="5" s="1"/>
  <c r="A8" i="5"/>
  <c r="A7" i="5"/>
  <c r="A4" i="5"/>
  <c r="A9" i="5"/>
  <c r="A5" i="5"/>
  <c r="A6" i="5"/>
  <c r="C12" i="5"/>
  <c r="C14" i="5"/>
  <c r="C13" i="5"/>
  <c r="B11" i="5"/>
  <c r="B10" i="5"/>
  <c r="C13" i="9"/>
  <c r="C14" i="9"/>
  <c r="C12" i="9"/>
  <c r="B10" i="13"/>
  <c r="B11" i="13"/>
  <c r="B10" i="9"/>
  <c r="B11" i="9"/>
  <c r="A8" i="9"/>
  <c r="A7" i="9"/>
  <c r="A6" i="9"/>
  <c r="A9" i="9"/>
  <c r="A5" i="9"/>
  <c r="A4" i="9"/>
  <c r="C14" i="13"/>
  <c r="C12" i="13"/>
  <c r="C13" i="13"/>
  <c r="A4" i="13"/>
  <c r="A7" i="13"/>
  <c r="A5" i="13"/>
  <c r="A9" i="13"/>
  <c r="A8" i="13"/>
  <c r="A6" i="13"/>
  <c r="J61" i="22" l="1"/>
  <c r="J104" i="22"/>
  <c r="J43" i="22"/>
  <c r="J18" i="22"/>
  <c r="D87" i="21"/>
  <c r="A41" i="21"/>
  <c r="A39" i="21"/>
  <c r="A23" i="21"/>
  <c r="A24" i="21"/>
  <c r="A40" i="21"/>
  <c r="D8" i="21"/>
  <c r="A25" i="21"/>
  <c r="A42" i="21"/>
  <c r="D42" i="21" s="1"/>
  <c r="A26" i="21"/>
  <c r="A43" i="21"/>
  <c r="A44" i="21"/>
  <c r="D9" i="21"/>
  <c r="A17" i="21"/>
  <c r="D17" i="21" s="1"/>
  <c r="A18" i="21"/>
  <c r="A30" i="21"/>
  <c r="A31" i="21"/>
  <c r="A32" i="21"/>
  <c r="D5" i="21"/>
  <c r="A33" i="21"/>
  <c r="A34" i="21"/>
  <c r="A35" i="21"/>
  <c r="A19" i="21"/>
  <c r="D19" i="21" s="1"/>
  <c r="A20" i="21"/>
  <c r="D6" i="21"/>
  <c r="B19" i="21"/>
  <c r="B46" i="21"/>
  <c r="B15" i="21"/>
  <c r="D10" i="21"/>
  <c r="B47" i="21"/>
  <c r="B21" i="21"/>
  <c r="B23" i="21"/>
  <c r="B45" i="21"/>
  <c r="D45" i="21" s="1"/>
  <c r="B17" i="21"/>
  <c r="B25" i="21"/>
  <c r="C42" i="21"/>
  <c r="C27" i="21"/>
  <c r="C36" i="21"/>
  <c r="C39" i="21"/>
  <c r="C45" i="21"/>
  <c r="D12" i="21"/>
  <c r="C48" i="21"/>
  <c r="C30" i="21"/>
  <c r="C33" i="21"/>
  <c r="J13" i="21"/>
  <c r="I13" i="21" s="1"/>
  <c r="B49" i="21"/>
  <c r="B26" i="21"/>
  <c r="B18" i="21"/>
  <c r="B50" i="21"/>
  <c r="B20" i="21"/>
  <c r="D11" i="21"/>
  <c r="B24" i="21"/>
  <c r="B22" i="21"/>
  <c r="B16" i="21"/>
  <c r="B48" i="21"/>
  <c r="D48" i="21" s="1"/>
  <c r="C50" i="21"/>
  <c r="C35" i="21"/>
  <c r="C44" i="21"/>
  <c r="C32" i="21"/>
  <c r="C29" i="21"/>
  <c r="D14" i="21"/>
  <c r="C47" i="21"/>
  <c r="C38" i="21"/>
  <c r="C41" i="21"/>
  <c r="A27" i="21"/>
  <c r="A28" i="21"/>
  <c r="A29" i="21"/>
  <c r="D29" i="21" s="1"/>
  <c r="D4" i="21"/>
  <c r="A16" i="21"/>
  <c r="A15" i="21"/>
  <c r="D15" i="21" s="1"/>
  <c r="D7" i="21"/>
  <c r="A22" i="21"/>
  <c r="A36" i="21"/>
  <c r="A38" i="21"/>
  <c r="A37" i="21"/>
  <c r="A21" i="21"/>
  <c r="C34" i="21"/>
  <c r="C43" i="21"/>
  <c r="C28" i="21"/>
  <c r="C31" i="21"/>
  <c r="C37" i="21"/>
  <c r="D13" i="21"/>
  <c r="C40" i="21"/>
  <c r="C46" i="21"/>
  <c r="C49" i="21"/>
  <c r="K85" i="20"/>
  <c r="AA80" i="20"/>
  <c r="AF85" i="20"/>
  <c r="AF120" i="20" s="1"/>
  <c r="R78" i="20"/>
  <c r="T85" i="20"/>
  <c r="F60" i="20"/>
  <c r="F95" i="20" s="1"/>
  <c r="T80" i="20"/>
  <c r="T115" i="20" s="1"/>
  <c r="AC81" i="20"/>
  <c r="AC116" i="20" s="1"/>
  <c r="AD81" i="20"/>
  <c r="D64" i="20"/>
  <c r="Y79" i="20"/>
  <c r="Q76" i="20"/>
  <c r="L78" i="20"/>
  <c r="L113" i="20" s="1"/>
  <c r="C67" i="20"/>
  <c r="C102" i="20" s="1"/>
  <c r="L85" i="20"/>
  <c r="J74" i="20"/>
  <c r="W81" i="20"/>
  <c r="B64" i="20"/>
  <c r="L79" i="20"/>
  <c r="L114" i="20" s="1"/>
  <c r="Q72" i="20"/>
  <c r="Q107" i="20" s="1"/>
  <c r="B57" i="20"/>
  <c r="B61" i="20"/>
  <c r="B96" i="20" s="1"/>
  <c r="AA81" i="20"/>
  <c r="X85" i="20"/>
  <c r="X120" i="20" s="1"/>
  <c r="C78" i="20"/>
  <c r="J81" i="20"/>
  <c r="V85" i="20"/>
  <c r="D61" i="20"/>
  <c r="D96" i="20" s="1"/>
  <c r="J85" i="20"/>
  <c r="J120" i="20" s="1"/>
  <c r="AA78" i="20"/>
  <c r="C83" i="20"/>
  <c r="C118" i="20" s="1"/>
  <c r="S81" i="20"/>
  <c r="S116" i="20" s="1"/>
  <c r="T81" i="20"/>
  <c r="P70" i="20"/>
  <c r="F75" i="20"/>
  <c r="H78" i="20"/>
  <c r="H113" i="20" s="1"/>
  <c r="D78" i="20"/>
  <c r="D113" i="20" s="1"/>
  <c r="J67" i="20"/>
  <c r="AC85" i="20"/>
  <c r="AC120" i="20" s="1"/>
  <c r="AC86" i="20"/>
  <c r="AC121" i="20" s="1"/>
  <c r="C76" i="20"/>
  <c r="F62" i="20"/>
  <c r="T78" i="20"/>
  <c r="AH85" i="20"/>
  <c r="U85" i="20"/>
  <c r="U120" i="20" s="1"/>
  <c r="M80" i="20"/>
  <c r="C80" i="20"/>
  <c r="C115" i="20" s="1"/>
  <c r="T74" i="20"/>
  <c r="T109" i="20" s="1"/>
  <c r="P72" i="20"/>
  <c r="C57" i="20"/>
  <c r="D76" i="20"/>
  <c r="O85" i="20"/>
  <c r="AC80" i="20"/>
  <c r="F81" i="20"/>
  <c r="F116" i="20" s="1"/>
  <c r="AD84" i="20"/>
  <c r="AD119" i="20" s="1"/>
  <c r="W83" i="20"/>
  <c r="W118" i="20" s="1"/>
  <c r="D43" i="20"/>
  <c r="F76" i="20"/>
  <c r="W85" i="20"/>
  <c r="L86" i="20"/>
  <c r="F80" i="20"/>
  <c r="F115" i="20" s="1"/>
  <c r="Q78" i="20"/>
  <c r="Q113" i="20" s="1"/>
  <c r="F74" i="20"/>
  <c r="G46" i="20"/>
  <c r="N46" i="20" s="1"/>
  <c r="Q71" i="20"/>
  <c r="F97" i="20"/>
  <c r="N68" i="20"/>
  <c r="N80" i="20"/>
  <c r="L65" i="20"/>
  <c r="J65" i="20"/>
  <c r="N78" i="20"/>
  <c r="N70" i="20"/>
  <c r="N85" i="20"/>
  <c r="N66" i="20"/>
  <c r="N74" i="20"/>
  <c r="N76" i="20"/>
  <c r="N69" i="20"/>
  <c r="N67" i="20"/>
  <c r="N79" i="20"/>
  <c r="N86" i="20"/>
  <c r="N82" i="20"/>
  <c r="H65" i="20"/>
  <c r="K65" i="20"/>
  <c r="N75" i="20"/>
  <c r="N65" i="20"/>
  <c r="G65" i="20"/>
  <c r="N71" i="20"/>
  <c r="N77" i="20"/>
  <c r="G74" i="20"/>
  <c r="G85" i="20"/>
  <c r="G78" i="20"/>
  <c r="G76" i="20"/>
  <c r="G59" i="20"/>
  <c r="G72" i="20"/>
  <c r="G82" i="20"/>
  <c r="G86" i="20"/>
  <c r="G69" i="20"/>
  <c r="G81" i="20"/>
  <c r="G75" i="20"/>
  <c r="G79" i="20"/>
  <c r="G68" i="20"/>
  <c r="G62" i="20"/>
  <c r="G80" i="20"/>
  <c r="F58" i="20"/>
  <c r="G58" i="20"/>
  <c r="G70" i="20"/>
  <c r="G66" i="20"/>
  <c r="E58" i="20"/>
  <c r="R113" i="20"/>
  <c r="I114" i="20"/>
  <c r="Z119" i="20"/>
  <c r="M106" i="20"/>
  <c r="W82" i="20"/>
  <c r="H82" i="20"/>
  <c r="C82" i="20"/>
  <c r="J82" i="20"/>
  <c r="U82" i="20"/>
  <c r="AD82" i="20"/>
  <c r="B82" i="20"/>
  <c r="AE86" i="20"/>
  <c r="AC82" i="20"/>
  <c r="O82" i="20"/>
  <c r="Y82" i="20"/>
  <c r="AE85" i="20"/>
  <c r="I82" i="20"/>
  <c r="D99" i="20"/>
  <c r="Y121" i="20"/>
  <c r="K120" i="20"/>
  <c r="K68" i="20"/>
  <c r="K82" i="20"/>
  <c r="K67" i="20"/>
  <c r="K78" i="20"/>
  <c r="E62" i="20"/>
  <c r="K79" i="20"/>
  <c r="D62" i="20"/>
  <c r="K62" i="20"/>
  <c r="K86" i="20"/>
  <c r="K81" i="20"/>
  <c r="C62" i="20"/>
  <c r="V120" i="20"/>
  <c r="O102" i="20"/>
  <c r="O120" i="20"/>
  <c r="O115" i="20"/>
  <c r="O110" i="20"/>
  <c r="F121" i="20"/>
  <c r="L121" i="20"/>
  <c r="D111" i="20"/>
  <c r="O113" i="20"/>
  <c r="O111" i="20"/>
  <c r="AH121" i="20"/>
  <c r="G61" i="20"/>
  <c r="E121" i="20"/>
  <c r="C94" i="20"/>
  <c r="AB115" i="20"/>
  <c r="Q106" i="20"/>
  <c r="B92" i="20"/>
  <c r="M77" i="20"/>
  <c r="I84" i="20"/>
  <c r="D102" i="20"/>
  <c r="C56" i="20"/>
  <c r="U121" i="20"/>
  <c r="Z80" i="20"/>
  <c r="E80" i="20"/>
  <c r="I68" i="20"/>
  <c r="L83" i="20"/>
  <c r="P83" i="20"/>
  <c r="C69" i="20"/>
  <c r="R69" i="20"/>
  <c r="J116" i="20"/>
  <c r="H81" i="20"/>
  <c r="S77" i="20"/>
  <c r="S76" i="20"/>
  <c r="S70" i="20"/>
  <c r="S83" i="20"/>
  <c r="S80" i="20"/>
  <c r="S86" i="20"/>
  <c r="S79" i="20"/>
  <c r="V79" i="20"/>
  <c r="Q110" i="20"/>
  <c r="C92" i="20"/>
  <c r="K43" i="20"/>
  <c r="AF86" i="20"/>
  <c r="C81" i="20"/>
  <c r="C58" i="20"/>
  <c r="C55" i="20"/>
  <c r="C74" i="20"/>
  <c r="C72" i="20"/>
  <c r="C77" i="20"/>
  <c r="C75" i="20"/>
  <c r="C65" i="20"/>
  <c r="C70" i="20"/>
  <c r="C66" i="20"/>
  <c r="C71" i="20"/>
  <c r="C86" i="20"/>
  <c r="N83" i="20"/>
  <c r="U83" i="20"/>
  <c r="X83" i="20"/>
  <c r="T116" i="20"/>
  <c r="P81" i="20"/>
  <c r="O70" i="20"/>
  <c r="C64" i="20"/>
  <c r="J114" i="20"/>
  <c r="X79" i="20"/>
  <c r="V86" i="20"/>
  <c r="V73" i="20"/>
  <c r="AC83" i="20"/>
  <c r="L69" i="20"/>
  <c r="L67" i="20"/>
  <c r="L66" i="20"/>
  <c r="L74" i="20"/>
  <c r="L68" i="20"/>
  <c r="L72" i="20"/>
  <c r="L76" i="20"/>
  <c r="L75" i="20"/>
  <c r="L84" i="20"/>
  <c r="L81" i="20"/>
  <c r="L63" i="20"/>
  <c r="H67" i="20"/>
  <c r="Q86" i="20"/>
  <c r="C61" i="20"/>
  <c r="F61" i="20"/>
  <c r="H71" i="20"/>
  <c r="E71" i="20"/>
  <c r="J72" i="20"/>
  <c r="I72" i="20"/>
  <c r="T82" i="20"/>
  <c r="T77" i="20"/>
  <c r="T86" i="20"/>
  <c r="T76" i="20"/>
  <c r="T75" i="20"/>
  <c r="T83" i="20"/>
  <c r="T79" i="20"/>
  <c r="V75" i="20"/>
  <c r="D57" i="20"/>
  <c r="D84" i="20"/>
  <c r="D58" i="20"/>
  <c r="D75" i="20"/>
  <c r="D72" i="20"/>
  <c r="D65" i="20"/>
  <c r="D85" i="20"/>
  <c r="D81" i="20"/>
  <c r="D59" i="20"/>
  <c r="D82" i="20"/>
  <c r="D79" i="20"/>
  <c r="D66" i="20"/>
  <c r="D60" i="20"/>
  <c r="D77" i="20"/>
  <c r="D56" i="20"/>
  <c r="D68" i="20"/>
  <c r="D74" i="20"/>
  <c r="K77" i="20"/>
  <c r="F77" i="20"/>
  <c r="R76" i="20"/>
  <c r="P115" i="20"/>
  <c r="J69" i="20"/>
  <c r="G47" i="20"/>
  <c r="AG7" i="20"/>
  <c r="R70" i="20"/>
  <c r="H79" i="20"/>
  <c r="R86" i="20"/>
  <c r="W111" i="20"/>
  <c r="T120" i="20"/>
  <c r="W120" i="20"/>
  <c r="W121" i="20"/>
  <c r="C111" i="20"/>
  <c r="E74" i="20"/>
  <c r="P114" i="20"/>
  <c r="H73" i="20"/>
  <c r="J73" i="20"/>
  <c r="AC84" i="20"/>
  <c r="H60" i="20"/>
  <c r="E61" i="20"/>
  <c r="P107" i="20"/>
  <c r="O114" i="20"/>
  <c r="D42" i="20"/>
  <c r="B42" i="20"/>
  <c r="AG2" i="20"/>
  <c r="G42" i="20"/>
  <c r="C42" i="20"/>
  <c r="U77" i="20"/>
  <c r="R77" i="20"/>
  <c r="AE84" i="20"/>
  <c r="E76" i="20"/>
  <c r="T113" i="20"/>
  <c r="R84" i="20"/>
  <c r="Q82" i="20"/>
  <c r="M115" i="20"/>
  <c r="B68" i="20"/>
  <c r="M109" i="20"/>
  <c r="M69" i="20"/>
  <c r="E81" i="20"/>
  <c r="E70" i="20"/>
  <c r="T84" i="20"/>
  <c r="B67" i="20"/>
  <c r="AA84" i="20"/>
  <c r="I85" i="20"/>
  <c r="D63" i="20"/>
  <c r="C85" i="20"/>
  <c r="Q80" i="20"/>
  <c r="U80" i="20"/>
  <c r="J68" i="20"/>
  <c r="C54" i="20"/>
  <c r="Z83" i="20"/>
  <c r="AD83" i="20"/>
  <c r="AF83" i="20"/>
  <c r="U74" i="20"/>
  <c r="D69" i="20"/>
  <c r="Q81" i="20"/>
  <c r="X81" i="20"/>
  <c r="Q70" i="20"/>
  <c r="H70" i="20"/>
  <c r="C73" i="20"/>
  <c r="H66" i="20"/>
  <c r="H80" i="20"/>
  <c r="H69" i="20"/>
  <c r="H86" i="20"/>
  <c r="AA79" i="20"/>
  <c r="W78" i="20"/>
  <c r="AA86" i="20"/>
  <c r="AA85" i="20"/>
  <c r="AA82" i="20"/>
  <c r="R71" i="20"/>
  <c r="T72" i="20"/>
  <c r="X80" i="20"/>
  <c r="X75" i="20"/>
  <c r="X76" i="20"/>
  <c r="X78" i="20"/>
  <c r="X82" i="20"/>
  <c r="F42" i="20"/>
  <c r="F43" i="20"/>
  <c r="O71" i="20"/>
  <c r="AG4" i="20"/>
  <c r="G43" i="20"/>
  <c r="W77" i="20"/>
  <c r="R80" i="20"/>
  <c r="B89" i="20"/>
  <c r="L106" i="20"/>
  <c r="H72" i="20"/>
  <c r="Q111" i="20"/>
  <c r="F84" i="20"/>
  <c r="L120" i="20"/>
  <c r="F109" i="20"/>
  <c r="Y118" i="20"/>
  <c r="D105" i="20"/>
  <c r="AG85" i="20"/>
  <c r="AG84" i="20"/>
  <c r="V78" i="20"/>
  <c r="G73" i="20"/>
  <c r="V84" i="20"/>
  <c r="V81" i="20"/>
  <c r="V80" i="20"/>
  <c r="Q73" i="20"/>
  <c r="T73" i="20"/>
  <c r="N84" i="20"/>
  <c r="F110" i="20"/>
  <c r="Z78" i="20"/>
  <c r="Z79" i="20"/>
  <c r="Z77" i="20"/>
  <c r="Q77" i="20"/>
  <c r="Z85" i="20"/>
  <c r="Z81" i="20"/>
  <c r="C95" i="20"/>
  <c r="E67" i="20"/>
  <c r="J102" i="20"/>
  <c r="H84" i="20"/>
  <c r="S84" i="20"/>
  <c r="O121" i="20"/>
  <c r="D83" i="20"/>
  <c r="I74" i="20"/>
  <c r="G45" i="20"/>
  <c r="P105" i="20"/>
  <c r="L64" i="20"/>
  <c r="AB84" i="20"/>
  <c r="G77" i="20"/>
  <c r="F45" i="20"/>
  <c r="O73" i="20"/>
  <c r="O69" i="20"/>
  <c r="B62" i="20"/>
  <c r="B78" i="20"/>
  <c r="B76" i="20"/>
  <c r="B86" i="20"/>
  <c r="B84" i="20"/>
  <c r="B75" i="20"/>
  <c r="B73" i="20"/>
  <c r="B55" i="20"/>
  <c r="B70" i="20"/>
  <c r="B81" i="20"/>
  <c r="B74" i="20"/>
  <c r="B72" i="20"/>
  <c r="B59" i="20"/>
  <c r="B63" i="20"/>
  <c r="B80" i="20"/>
  <c r="B58" i="20"/>
  <c r="B71" i="20"/>
  <c r="B56" i="20"/>
  <c r="R85" i="20"/>
  <c r="V82" i="20"/>
  <c r="X121" i="20"/>
  <c r="M83" i="20"/>
  <c r="S74" i="20"/>
  <c r="I69" i="20"/>
  <c r="R81" i="20"/>
  <c r="L70" i="20"/>
  <c r="S85" i="20"/>
  <c r="N73" i="20"/>
  <c r="E44" i="20"/>
  <c r="E43" i="20"/>
  <c r="E45" i="20"/>
  <c r="E42" i="20"/>
  <c r="E64" i="20"/>
  <c r="U114" i="20"/>
  <c r="C114" i="20"/>
  <c r="Y114" i="20"/>
  <c r="I73" i="20"/>
  <c r="S73" i="20"/>
  <c r="B66" i="20"/>
  <c r="Q74" i="20"/>
  <c r="H74" i="20"/>
  <c r="J77" i="20"/>
  <c r="I71" i="20"/>
  <c r="I86" i="20"/>
  <c r="I62" i="20"/>
  <c r="I80" i="20"/>
  <c r="I65" i="20"/>
  <c r="I61" i="20"/>
  <c r="I78" i="20"/>
  <c r="I70" i="20"/>
  <c r="I64" i="20"/>
  <c r="I76" i="20"/>
  <c r="I77" i="20"/>
  <c r="I67" i="20"/>
  <c r="I83" i="20"/>
  <c r="I60" i="20"/>
  <c r="U78" i="20"/>
  <c r="U81" i="20"/>
  <c r="U76" i="20"/>
  <c r="U75" i="20"/>
  <c r="U84" i="20"/>
  <c r="I75" i="20"/>
  <c r="O72" i="20"/>
  <c r="O77" i="20"/>
  <c r="Q85" i="20"/>
  <c r="L77" i="20"/>
  <c r="R79" i="20"/>
  <c r="R74" i="20"/>
  <c r="L82" i="20"/>
  <c r="B65" i="20"/>
  <c r="S78" i="20"/>
  <c r="V76" i="20"/>
  <c r="G84" i="20"/>
  <c r="X84" i="20"/>
  <c r="R82" i="20"/>
  <c r="AD85" i="20"/>
  <c r="I63" i="20"/>
  <c r="G60" i="20"/>
  <c r="Z86" i="20"/>
  <c r="AG86" i="20"/>
  <c r="L80" i="20"/>
  <c r="P78" i="20"/>
  <c r="P86" i="20"/>
  <c r="P74" i="20"/>
  <c r="P85" i="20"/>
  <c r="P73" i="20"/>
  <c r="P69" i="20"/>
  <c r="P67" i="20"/>
  <c r="G67" i="20"/>
  <c r="P82" i="20"/>
  <c r="P71" i="20"/>
  <c r="P77" i="20"/>
  <c r="P75" i="20"/>
  <c r="P68" i="20"/>
  <c r="C84" i="20"/>
  <c r="O83" i="20"/>
  <c r="V83" i="20"/>
  <c r="V74" i="20"/>
  <c r="Q69" i="20"/>
  <c r="P76" i="20"/>
  <c r="AD121" i="20"/>
  <c r="AB81" i="20"/>
  <c r="O81" i="20"/>
  <c r="S82" i="20"/>
  <c r="N72" i="20"/>
  <c r="M76" i="20"/>
  <c r="M67" i="20"/>
  <c r="G64" i="20"/>
  <c r="M75" i="20"/>
  <c r="M84" i="20"/>
  <c r="M73" i="20"/>
  <c r="H64" i="20"/>
  <c r="M85" i="20"/>
  <c r="M82" i="20"/>
  <c r="M81" i="20"/>
  <c r="M78" i="20"/>
  <c r="M70" i="20"/>
  <c r="M66" i="20"/>
  <c r="M72" i="20"/>
  <c r="M65" i="20"/>
  <c r="M68" i="20"/>
  <c r="M64" i="20"/>
  <c r="AB86" i="20"/>
  <c r="AB85" i="20"/>
  <c r="AB82" i="20"/>
  <c r="AB83" i="20"/>
  <c r="M79" i="20"/>
  <c r="U73" i="20"/>
  <c r="D73" i="20"/>
  <c r="J66" i="20"/>
  <c r="G63" i="20"/>
  <c r="Q83" i="20"/>
  <c r="H85" i="20"/>
  <c r="W84" i="20"/>
  <c r="J86" i="20"/>
  <c r="S71" i="20"/>
  <c r="W80" i="20"/>
  <c r="K72" i="20"/>
  <c r="S75" i="20"/>
  <c r="W75" i="20"/>
  <c r="O68" i="20"/>
  <c r="O84" i="20"/>
  <c r="E56" i="20"/>
  <c r="E75" i="20"/>
  <c r="E73" i="20"/>
  <c r="E66" i="20"/>
  <c r="E83" i="20"/>
  <c r="E82" i="20"/>
  <c r="E60" i="20"/>
  <c r="E85" i="20"/>
  <c r="E68" i="20"/>
  <c r="E65" i="20"/>
  <c r="E69" i="20"/>
  <c r="E79" i="20"/>
  <c r="E78" i="20"/>
  <c r="E57" i="20"/>
  <c r="E72" i="20"/>
  <c r="E59" i="20"/>
  <c r="K64" i="20"/>
  <c r="K75" i="20"/>
  <c r="K71" i="20"/>
  <c r="K80" i="20"/>
  <c r="K63" i="20"/>
  <c r="K76" i="20"/>
  <c r="K69" i="20"/>
  <c r="K70" i="20"/>
  <c r="K66" i="20"/>
  <c r="K74" i="20"/>
  <c r="H62" i="20"/>
  <c r="K84" i="20"/>
  <c r="Y80" i="20"/>
  <c r="Y76" i="20"/>
  <c r="Y85" i="20"/>
  <c r="Y81" i="20"/>
  <c r="Y78" i="20"/>
  <c r="Y84" i="20"/>
  <c r="Y77" i="20"/>
  <c r="H76" i="20"/>
  <c r="X77" i="20"/>
  <c r="R83" i="20"/>
  <c r="M121" i="20"/>
  <c r="H83" i="20"/>
  <c r="B99" i="20"/>
  <c r="R75" i="20"/>
  <c r="C113" i="20"/>
  <c r="F111" i="20"/>
  <c r="AA115" i="20"/>
  <c r="C103" i="20"/>
  <c r="F59" i="20"/>
  <c r="C63" i="20"/>
  <c r="AA116" i="20"/>
  <c r="J105" i="20"/>
  <c r="Q114" i="20"/>
  <c r="K73" i="20"/>
  <c r="I66" i="20"/>
  <c r="H77" i="20"/>
  <c r="S72" i="20"/>
  <c r="G83" i="20"/>
  <c r="B77" i="20"/>
  <c r="V77" i="20"/>
  <c r="P84" i="20"/>
  <c r="E84" i="20"/>
  <c r="B60" i="20"/>
  <c r="H63" i="20"/>
  <c r="D115" i="20"/>
  <c r="B83" i="20"/>
  <c r="E63" i="20"/>
  <c r="Q84" i="20"/>
  <c r="AF84" i="20"/>
  <c r="Z82" i="20"/>
  <c r="B85" i="20"/>
  <c r="G44" i="20"/>
  <c r="AG6" i="20"/>
  <c r="F44" i="20"/>
  <c r="D121" i="20"/>
  <c r="H68" i="20"/>
  <c r="K83" i="20"/>
  <c r="AA83" i="20"/>
  <c r="AE83" i="20"/>
  <c r="J109" i="20"/>
  <c r="B69" i="20"/>
  <c r="F78" i="20"/>
  <c r="F66" i="20"/>
  <c r="F85" i="20"/>
  <c r="F72" i="20"/>
  <c r="F65" i="20"/>
  <c r="F64" i="20"/>
  <c r="F79" i="20"/>
  <c r="F71" i="20"/>
  <c r="F68" i="20"/>
  <c r="F83" i="20"/>
  <c r="F73" i="20"/>
  <c r="F57" i="20"/>
  <c r="F63" i="20"/>
  <c r="F69" i="20"/>
  <c r="F82" i="20"/>
  <c r="F67" i="20"/>
  <c r="I81" i="20"/>
  <c r="W116" i="20"/>
  <c r="F70" i="20"/>
  <c r="B79" i="20"/>
  <c r="W114" i="20"/>
  <c r="R73" i="20"/>
  <c r="L73" i="20"/>
  <c r="H61" i="20"/>
  <c r="Q68" i="20"/>
  <c r="J83" i="20"/>
  <c r="J84" i="20"/>
  <c r="J63" i="20"/>
  <c r="J80" i="20"/>
  <c r="J78" i="20"/>
  <c r="J62" i="20"/>
  <c r="J71" i="20"/>
  <c r="J75" i="20"/>
  <c r="J64" i="20"/>
  <c r="J76" i="20"/>
  <c r="J61" i="20"/>
  <c r="D71" i="20"/>
  <c r="U72" i="20"/>
  <c r="N81" i="20"/>
  <c r="G71" i="20"/>
  <c r="H75" i="20"/>
  <c r="F46" i="20"/>
  <c r="O109" i="20"/>
  <c r="E77" i="20"/>
  <c r="R72" i="20"/>
  <c r="B54" i="14"/>
  <c r="B26" i="13"/>
  <c r="B14" i="14" s="1"/>
  <c r="B22" i="13"/>
  <c r="B10" i="14" s="1"/>
  <c r="B18" i="13"/>
  <c r="B6" i="14" s="1"/>
  <c r="D11" i="13"/>
  <c r="B24" i="13"/>
  <c r="B12" i="14" s="1"/>
  <c r="B48" i="13"/>
  <c r="B50" i="13"/>
  <c r="B20" i="13"/>
  <c r="B8" i="14" s="1"/>
  <c r="B49" i="13"/>
  <c r="B16" i="13"/>
  <c r="B4" i="14" s="1"/>
  <c r="C57" i="6"/>
  <c r="C29" i="5"/>
  <c r="C24" i="6" s="1"/>
  <c r="C35" i="5"/>
  <c r="C30" i="6" s="1"/>
  <c r="C44" i="5"/>
  <c r="C39" i="6" s="1"/>
  <c r="C32" i="5"/>
  <c r="C27" i="6" s="1"/>
  <c r="C47" i="5"/>
  <c r="D14" i="5"/>
  <c r="C38" i="5"/>
  <c r="C33" i="6" s="1"/>
  <c r="C41" i="5"/>
  <c r="C36" i="6" s="1"/>
  <c r="C50" i="5"/>
  <c r="C55" i="6"/>
  <c r="C27" i="5"/>
  <c r="C22" i="6" s="1"/>
  <c r="C42" i="5"/>
  <c r="C37" i="6" s="1"/>
  <c r="C39" i="5"/>
  <c r="C34" i="6" s="1"/>
  <c r="D12" i="5"/>
  <c r="C33" i="5"/>
  <c r="C28" i="6" s="1"/>
  <c r="C36" i="5"/>
  <c r="C31" i="6" s="1"/>
  <c r="C45" i="5"/>
  <c r="C30" i="5"/>
  <c r="C25" i="6" s="1"/>
  <c r="C48" i="5"/>
  <c r="A51" i="14"/>
  <c r="A23" i="13"/>
  <c r="A40" i="13"/>
  <c r="A41" i="13"/>
  <c r="D8" i="13"/>
  <c r="A24" i="13"/>
  <c r="A39" i="13"/>
  <c r="A48" i="10"/>
  <c r="A31" i="9"/>
  <c r="A18" i="9"/>
  <c r="A30" i="9"/>
  <c r="A17" i="9"/>
  <c r="D5" i="9"/>
  <c r="A32" i="9"/>
  <c r="A48" i="6"/>
  <c r="A17" i="5"/>
  <c r="A32" i="5"/>
  <c r="A30" i="5"/>
  <c r="D5" i="5"/>
  <c r="A18" i="5"/>
  <c r="A31" i="5"/>
  <c r="A47" i="10"/>
  <c r="A28" i="9"/>
  <c r="A29" i="9"/>
  <c r="A27" i="9"/>
  <c r="A15" i="9"/>
  <c r="D4" i="9"/>
  <c r="A16" i="9"/>
  <c r="A52" i="14"/>
  <c r="A25" i="13"/>
  <c r="A43" i="13"/>
  <c r="A42" i="13"/>
  <c r="A44" i="13"/>
  <c r="A26" i="13"/>
  <c r="D9" i="13"/>
  <c r="A17" i="13"/>
  <c r="A48" i="14"/>
  <c r="A31" i="13"/>
  <c r="D5" i="13"/>
  <c r="A18" i="13"/>
  <c r="A30" i="13"/>
  <c r="A32" i="13"/>
  <c r="A43" i="9"/>
  <c r="A26" i="9"/>
  <c r="D9" i="9"/>
  <c r="A44" i="9"/>
  <c r="A25" i="9"/>
  <c r="A42" i="9"/>
  <c r="A52" i="10"/>
  <c r="A49" i="6"/>
  <c r="A35" i="5"/>
  <c r="A34" i="5"/>
  <c r="A20" i="5"/>
  <c r="A33" i="5"/>
  <c r="D6" i="5"/>
  <c r="A19" i="5"/>
  <c r="A50" i="14"/>
  <c r="A21" i="13"/>
  <c r="A38" i="13"/>
  <c r="A36" i="13"/>
  <c r="A22" i="13"/>
  <c r="A37" i="13"/>
  <c r="D7" i="13"/>
  <c r="A49" i="10"/>
  <c r="A19" i="9"/>
  <c r="A34" i="9"/>
  <c r="D6" i="9"/>
  <c r="A35" i="9"/>
  <c r="A20" i="9"/>
  <c r="A33" i="9"/>
  <c r="A50" i="10"/>
  <c r="A21" i="9"/>
  <c r="A37" i="9"/>
  <c r="A22" i="9"/>
  <c r="D7" i="9"/>
  <c r="A38" i="9"/>
  <c r="A36" i="9"/>
  <c r="A52" i="6"/>
  <c r="A42" i="5"/>
  <c r="A44" i="5"/>
  <c r="A26" i="5"/>
  <c r="A25" i="5"/>
  <c r="A43" i="5"/>
  <c r="D9" i="5"/>
  <c r="A16" i="5"/>
  <c r="A28" i="5"/>
  <c r="A27" i="5"/>
  <c r="A47" i="6"/>
  <c r="A29" i="5"/>
  <c r="A15" i="5"/>
  <c r="D4" i="5"/>
  <c r="B53" i="14"/>
  <c r="B25" i="13"/>
  <c r="B13" i="14" s="1"/>
  <c r="B45" i="13"/>
  <c r="B19" i="13"/>
  <c r="B7" i="14" s="1"/>
  <c r="B46" i="13"/>
  <c r="B47" i="13"/>
  <c r="B15" i="13"/>
  <c r="B3" i="14" s="1"/>
  <c r="B21" i="13"/>
  <c r="B9" i="14" s="1"/>
  <c r="B23" i="13"/>
  <c r="B11" i="14" s="1"/>
  <c r="D10" i="13"/>
  <c r="B17" i="13"/>
  <c r="B5" i="14" s="1"/>
  <c r="C57" i="10"/>
  <c r="C44" i="9"/>
  <c r="C39" i="10" s="1"/>
  <c r="C32" i="9"/>
  <c r="C27" i="10" s="1"/>
  <c r="D14" i="9"/>
  <c r="C29" i="9"/>
  <c r="C24" i="10" s="1"/>
  <c r="C35" i="9"/>
  <c r="C30" i="10" s="1"/>
  <c r="C50" i="9"/>
  <c r="C47" i="9"/>
  <c r="C41" i="9"/>
  <c r="C36" i="10" s="1"/>
  <c r="C38" i="9"/>
  <c r="C33" i="10" s="1"/>
  <c r="A15" i="13"/>
  <c r="A29" i="13"/>
  <c r="A27" i="13"/>
  <c r="A28" i="13"/>
  <c r="A47" i="14"/>
  <c r="A16" i="13"/>
  <c r="D4" i="13"/>
  <c r="C56" i="10"/>
  <c r="C43" i="9"/>
  <c r="C38" i="10" s="1"/>
  <c r="C40" i="9"/>
  <c r="C35" i="10" s="1"/>
  <c r="C37" i="9"/>
  <c r="C32" i="10" s="1"/>
  <c r="C34" i="9"/>
  <c r="C29" i="10" s="1"/>
  <c r="C31" i="9"/>
  <c r="C26" i="10" s="1"/>
  <c r="C28" i="9"/>
  <c r="C23" i="10" s="1"/>
  <c r="C46" i="9"/>
  <c r="C49" i="9"/>
  <c r="D13" i="9"/>
  <c r="C43" i="13"/>
  <c r="C38" i="14" s="1"/>
  <c r="C56" i="14"/>
  <c r="D13" i="13"/>
  <c r="C31" i="13"/>
  <c r="C26" i="14" s="1"/>
  <c r="C46" i="13"/>
  <c r="C40" i="13"/>
  <c r="C35" i="14" s="1"/>
  <c r="C28" i="13"/>
  <c r="C23" i="14" s="1"/>
  <c r="C34" i="13"/>
  <c r="C29" i="14" s="1"/>
  <c r="C37" i="13"/>
  <c r="C32" i="14" s="1"/>
  <c r="C49" i="13"/>
  <c r="A51" i="10"/>
  <c r="A23" i="9"/>
  <c r="A40" i="9"/>
  <c r="A24" i="9"/>
  <c r="A39" i="9"/>
  <c r="A41" i="9"/>
  <c r="D8" i="9"/>
  <c r="C55" i="14"/>
  <c r="C42" i="13"/>
  <c r="C37" i="14" s="1"/>
  <c r="C39" i="13"/>
  <c r="C34" i="14" s="1"/>
  <c r="C33" i="13"/>
  <c r="C28" i="14" s="1"/>
  <c r="C45" i="13"/>
  <c r="C27" i="13"/>
  <c r="C22" i="14" s="1"/>
  <c r="D12" i="13"/>
  <c r="C30" i="13"/>
  <c r="C25" i="14" s="1"/>
  <c r="C36" i="13"/>
  <c r="C31" i="14" s="1"/>
  <c r="C48" i="13"/>
  <c r="B54" i="10"/>
  <c r="B48" i="9"/>
  <c r="B49" i="9"/>
  <c r="B50" i="9"/>
  <c r="B20" i="9"/>
  <c r="B8" i="10" s="1"/>
  <c r="B18" i="9"/>
  <c r="B6" i="10" s="1"/>
  <c r="B26" i="9"/>
  <c r="B14" i="10" s="1"/>
  <c r="B24" i="9"/>
  <c r="B12" i="10" s="1"/>
  <c r="B22" i="9"/>
  <c r="B10" i="10" s="1"/>
  <c r="D11" i="9"/>
  <c r="B16" i="9"/>
  <c r="B4" i="10" s="1"/>
  <c r="B54" i="6"/>
  <c r="B16" i="5"/>
  <c r="B4" i="6" s="1"/>
  <c r="B20" i="5"/>
  <c r="B8" i="6" s="1"/>
  <c r="B26" i="5"/>
  <c r="B14" i="6" s="1"/>
  <c r="B48" i="5"/>
  <c r="B50" i="5"/>
  <c r="B18" i="5"/>
  <c r="B6" i="6" s="1"/>
  <c r="B24" i="5"/>
  <c r="B12" i="6" s="1"/>
  <c r="D11" i="5"/>
  <c r="B49" i="5"/>
  <c r="D49" i="5" s="1"/>
  <c r="B22" i="5"/>
  <c r="B10" i="6" s="1"/>
  <c r="A50" i="6"/>
  <c r="A22" i="5"/>
  <c r="A37" i="5"/>
  <c r="A38" i="5"/>
  <c r="D7" i="5"/>
  <c r="A36" i="5"/>
  <c r="A21" i="5"/>
  <c r="C55" i="10"/>
  <c r="C42" i="9"/>
  <c r="C37" i="10" s="1"/>
  <c r="C48" i="9"/>
  <c r="C33" i="9"/>
  <c r="C28" i="10" s="1"/>
  <c r="C27" i="9"/>
  <c r="C22" i="10" s="1"/>
  <c r="C39" i="9"/>
  <c r="C34" i="10" s="1"/>
  <c r="D12" i="9"/>
  <c r="C30" i="9"/>
  <c r="C25" i="10" s="1"/>
  <c r="C45" i="9"/>
  <c r="C36" i="9"/>
  <c r="C31" i="10" s="1"/>
  <c r="B53" i="6"/>
  <c r="B15" i="5"/>
  <c r="B3" i="6" s="1"/>
  <c r="B25" i="5"/>
  <c r="B13" i="6" s="1"/>
  <c r="B17" i="5"/>
  <c r="B5" i="6" s="1"/>
  <c r="B23" i="5"/>
  <c r="B11" i="6" s="1"/>
  <c r="B46" i="5"/>
  <c r="D10" i="5"/>
  <c r="B21" i="5"/>
  <c r="B9" i="6" s="1"/>
  <c r="B45" i="5"/>
  <c r="B19" i="5"/>
  <c r="B7" i="6" s="1"/>
  <c r="B47" i="5"/>
  <c r="D47" i="5" s="1"/>
  <c r="A19" i="13"/>
  <c r="A33" i="13"/>
  <c r="A49" i="14"/>
  <c r="A34" i="13"/>
  <c r="D6" i="13"/>
  <c r="A20" i="13"/>
  <c r="A35" i="13"/>
  <c r="C57" i="14"/>
  <c r="C44" i="13"/>
  <c r="C39" i="14" s="1"/>
  <c r="C35" i="13"/>
  <c r="C30" i="14" s="1"/>
  <c r="C41" i="13"/>
  <c r="C36" i="14" s="1"/>
  <c r="C29" i="13"/>
  <c r="C24" i="14" s="1"/>
  <c r="C38" i="13"/>
  <c r="C33" i="14" s="1"/>
  <c r="C47" i="13"/>
  <c r="D14" i="13"/>
  <c r="C50" i="13"/>
  <c r="C32" i="13"/>
  <c r="C27" i="14" s="1"/>
  <c r="B53" i="10"/>
  <c r="B25" i="9"/>
  <c r="B13" i="10" s="1"/>
  <c r="B23" i="9"/>
  <c r="B11" i="10" s="1"/>
  <c r="B21" i="9"/>
  <c r="B9" i="10" s="1"/>
  <c r="B19" i="9"/>
  <c r="B7" i="10" s="1"/>
  <c r="B17" i="9"/>
  <c r="B5" i="10" s="1"/>
  <c r="B15" i="9"/>
  <c r="B3" i="10" s="1"/>
  <c r="B46" i="9"/>
  <c r="D46" i="9" s="1"/>
  <c r="B47" i="9"/>
  <c r="B45" i="9"/>
  <c r="D10" i="9"/>
  <c r="C56" i="6"/>
  <c r="C40" i="5"/>
  <c r="C35" i="6" s="1"/>
  <c r="C28" i="5"/>
  <c r="C23" i="6" s="1"/>
  <c r="C37" i="5"/>
  <c r="C32" i="6" s="1"/>
  <c r="C31" i="5"/>
  <c r="C26" i="6" s="1"/>
  <c r="C49" i="5"/>
  <c r="C43" i="5"/>
  <c r="C38" i="6" s="1"/>
  <c r="C46" i="5"/>
  <c r="C34" i="5"/>
  <c r="C29" i="6" s="1"/>
  <c r="D13" i="5"/>
  <c r="A51" i="6"/>
  <c r="A39" i="5"/>
  <c r="A23" i="5"/>
  <c r="A41" i="5"/>
  <c r="A40" i="5"/>
  <c r="A24" i="5"/>
  <c r="D8" i="5"/>
  <c r="H43" i="22"/>
  <c r="H61" i="22"/>
  <c r="H104" i="22"/>
  <c r="H18" i="22"/>
  <c r="G58" i="10"/>
  <c r="G58" i="14"/>
  <c r="G58" i="6"/>
  <c r="F12" i="21" l="1" a="1"/>
  <c r="F12" i="21" s="1"/>
  <c r="E12" i="21" a="1"/>
  <c r="E12" i="21" s="1"/>
  <c r="E45" i="21" a="1"/>
  <c r="E45" i="21" s="1"/>
  <c r="F45" i="21" a="1"/>
  <c r="F45" i="21" s="1"/>
  <c r="E6" i="21" a="1"/>
  <c r="E6" i="21" s="1"/>
  <c r="F6" i="21" a="1"/>
  <c r="F6" i="21" s="1"/>
  <c r="E42" i="21" a="1"/>
  <c r="E42" i="21" s="1"/>
  <c r="F42" i="21" a="1"/>
  <c r="F42" i="21" s="1"/>
  <c r="F48" i="21" a="1"/>
  <c r="F48" i="21" s="1"/>
  <c r="E48" i="21" a="1"/>
  <c r="E48" i="21" s="1"/>
  <c r="E8" i="21" a="1"/>
  <c r="E8" i="21" s="1"/>
  <c r="F8" i="21" a="1"/>
  <c r="F8" i="21" s="1"/>
  <c r="E17" i="21" a="1"/>
  <c r="E17" i="21" s="1"/>
  <c r="F17" i="21" a="1"/>
  <c r="F17" i="21" s="1"/>
  <c r="F14" i="21" a="1"/>
  <c r="F14" i="21" s="1"/>
  <c r="E14" i="21" a="1"/>
  <c r="E14" i="21" s="1"/>
  <c r="I7" i="21" s="1"/>
  <c r="E10" i="21" a="1"/>
  <c r="E10" i="21" s="1"/>
  <c r="F10" i="21" a="1"/>
  <c r="F10" i="21" s="1"/>
  <c r="E9" i="21" a="1"/>
  <c r="E9" i="21" s="1"/>
  <c r="F9" i="21" a="1"/>
  <c r="F9" i="21" s="1"/>
  <c r="E7" i="21" a="1"/>
  <c r="E7" i="21" s="1"/>
  <c r="F7" i="21" a="1"/>
  <c r="F7" i="21" s="1"/>
  <c r="E15" i="21" a="1"/>
  <c r="E15" i="21" s="1"/>
  <c r="F15" i="21" a="1"/>
  <c r="F15" i="21" s="1"/>
  <c r="D47" i="21"/>
  <c r="D35" i="21"/>
  <c r="D16" i="21"/>
  <c r="D21" i="21"/>
  <c r="E4" i="21" a="1"/>
  <c r="E4" i="21" s="1"/>
  <c r="F4" i="21" a="1"/>
  <c r="F4" i="21" s="1"/>
  <c r="F29" i="21" a="1"/>
  <c r="F29" i="21" s="1"/>
  <c r="E29" i="21" a="1"/>
  <c r="E29" i="21" s="1"/>
  <c r="E11" i="21" a="1"/>
  <c r="E11" i="21" s="1"/>
  <c r="F11" i="21" a="1"/>
  <c r="F11" i="21" s="1"/>
  <c r="E5" i="21" a="1"/>
  <c r="E5" i="21" s="1"/>
  <c r="F5" i="21" a="1"/>
  <c r="F5" i="21" s="1"/>
  <c r="F19" i="21" a="1"/>
  <c r="F19" i="21" s="1"/>
  <c r="E19" i="21" a="1"/>
  <c r="E19" i="21" s="1"/>
  <c r="D37" i="21"/>
  <c r="F13" i="21" a="1"/>
  <c r="F13" i="21" s="1"/>
  <c r="E13" i="21" a="1"/>
  <c r="E13" i="21" s="1"/>
  <c r="K13" i="21"/>
  <c r="D31" i="21"/>
  <c r="D20" i="21"/>
  <c r="D30" i="21"/>
  <c r="D25" i="21"/>
  <c r="D22" i="21"/>
  <c r="D49" i="21"/>
  <c r="D18" i="21"/>
  <c r="D40" i="21"/>
  <c r="D34" i="21"/>
  <c r="D24" i="21"/>
  <c r="D33" i="21"/>
  <c r="D44" i="21"/>
  <c r="D23" i="21"/>
  <c r="D43" i="21"/>
  <c r="D39" i="21"/>
  <c r="D38" i="21"/>
  <c r="D28" i="21"/>
  <c r="D46" i="21"/>
  <c r="D36" i="21"/>
  <c r="D27" i="21"/>
  <c r="D50" i="21"/>
  <c r="D32" i="21"/>
  <c r="D26" i="21"/>
  <c r="D41" i="21"/>
  <c r="X43" i="20"/>
  <c r="Y43" i="20"/>
  <c r="H103" i="20"/>
  <c r="E95" i="20"/>
  <c r="P103" i="20"/>
  <c r="I110" i="20"/>
  <c r="M42" i="20"/>
  <c r="AA42" i="20"/>
  <c r="E96" i="20"/>
  <c r="Q121" i="20"/>
  <c r="S112" i="20"/>
  <c r="N112" i="20"/>
  <c r="N116" i="20"/>
  <c r="F103" i="20"/>
  <c r="K111" i="20"/>
  <c r="Q118" i="20"/>
  <c r="P120" i="20"/>
  <c r="I97" i="20"/>
  <c r="B119" i="20"/>
  <c r="AA120" i="20"/>
  <c r="J104" i="20"/>
  <c r="L109" i="20"/>
  <c r="L118" i="20"/>
  <c r="K117" i="20"/>
  <c r="U117" i="20"/>
  <c r="G117" i="20"/>
  <c r="N106" i="20"/>
  <c r="N113" i="20"/>
  <c r="R107" i="20"/>
  <c r="J113" i="20"/>
  <c r="R108" i="20"/>
  <c r="F102" i="20"/>
  <c r="F106" i="20"/>
  <c r="B104" i="20"/>
  <c r="B120" i="20"/>
  <c r="H98" i="20"/>
  <c r="G118" i="20"/>
  <c r="X112" i="20"/>
  <c r="Y115" i="20"/>
  <c r="K98" i="20"/>
  <c r="E113" i="20"/>
  <c r="E118" i="20"/>
  <c r="S110" i="20"/>
  <c r="G98" i="20"/>
  <c r="AB121" i="20"/>
  <c r="M116" i="20"/>
  <c r="M102" i="20"/>
  <c r="P111" i="20"/>
  <c r="P112" i="20"/>
  <c r="P109" i="20"/>
  <c r="AD120" i="20"/>
  <c r="R109" i="20"/>
  <c r="U110" i="20"/>
  <c r="I111" i="20"/>
  <c r="I121" i="20"/>
  <c r="Z45" i="20"/>
  <c r="S109" i="20"/>
  <c r="V117" i="20"/>
  <c r="B107" i="20"/>
  <c r="B121" i="20"/>
  <c r="AB119" i="20"/>
  <c r="D118" i="20"/>
  <c r="Z114" i="20"/>
  <c r="V116" i="20"/>
  <c r="R115" i="20"/>
  <c r="X113" i="20"/>
  <c r="AA121" i="20"/>
  <c r="H105" i="20"/>
  <c r="Z118" i="20"/>
  <c r="AA119" i="20"/>
  <c r="B103" i="20"/>
  <c r="AC119" i="20"/>
  <c r="R121" i="20"/>
  <c r="D103" i="20"/>
  <c r="D116" i="20"/>
  <c r="V110" i="20"/>
  <c r="I107" i="20"/>
  <c r="L101" i="20"/>
  <c r="N118" i="20"/>
  <c r="C107" i="20"/>
  <c r="S114" i="20"/>
  <c r="I103" i="20"/>
  <c r="K121" i="20"/>
  <c r="K103" i="20"/>
  <c r="AE120" i="20"/>
  <c r="J117" i="20"/>
  <c r="G97" i="20"/>
  <c r="G107" i="20"/>
  <c r="G100" i="20"/>
  <c r="N102" i="20"/>
  <c r="J100" i="20"/>
  <c r="G106" i="20"/>
  <c r="M105" i="20"/>
  <c r="P108" i="20"/>
  <c r="I115" i="20"/>
  <c r="B110" i="20"/>
  <c r="F119" i="20"/>
  <c r="K112" i="20"/>
  <c r="AF121" i="20"/>
  <c r="AD117" i="20"/>
  <c r="N121" i="20"/>
  <c r="L108" i="20"/>
  <c r="R110" i="20"/>
  <c r="W110" i="20"/>
  <c r="I98" i="20"/>
  <c r="I108" i="20"/>
  <c r="I109" i="20"/>
  <c r="I120" i="20"/>
  <c r="D94" i="20"/>
  <c r="V114" i="20"/>
  <c r="K116" i="20"/>
  <c r="I117" i="20"/>
  <c r="G115" i="20"/>
  <c r="N114" i="20"/>
  <c r="E112" i="20"/>
  <c r="D106" i="20"/>
  <c r="J115" i="20"/>
  <c r="F117" i="20"/>
  <c r="F114" i="20"/>
  <c r="Z117" i="20"/>
  <c r="B95" i="20"/>
  <c r="S107" i="20"/>
  <c r="H111" i="20"/>
  <c r="K119" i="20"/>
  <c r="K115" i="20"/>
  <c r="E114" i="20"/>
  <c r="E101" i="20"/>
  <c r="K107" i="20"/>
  <c r="J101" i="20"/>
  <c r="M117" i="20"/>
  <c r="M111" i="20"/>
  <c r="Q104" i="20"/>
  <c r="P106" i="20"/>
  <c r="P121" i="20"/>
  <c r="R117" i="20"/>
  <c r="R114" i="20"/>
  <c r="U111" i="20"/>
  <c r="I99" i="20"/>
  <c r="I106" i="20"/>
  <c r="L43" i="20"/>
  <c r="Z43" i="20"/>
  <c r="M118" i="20"/>
  <c r="R120" i="20"/>
  <c r="B109" i="20"/>
  <c r="B111" i="20"/>
  <c r="L99" i="20"/>
  <c r="E102" i="20"/>
  <c r="Z113" i="20"/>
  <c r="V119" i="20"/>
  <c r="H107" i="20"/>
  <c r="W112" i="20"/>
  <c r="X111" i="20"/>
  <c r="W113" i="20"/>
  <c r="Q105" i="20"/>
  <c r="B102" i="20"/>
  <c r="E111" i="20"/>
  <c r="K42" i="20"/>
  <c r="Y42" i="20"/>
  <c r="J108" i="20"/>
  <c r="D91" i="20"/>
  <c r="D120" i="20"/>
  <c r="T114" i="20"/>
  <c r="J107" i="20"/>
  <c r="L116" i="20"/>
  <c r="L102" i="20"/>
  <c r="C99" i="20"/>
  <c r="C121" i="20"/>
  <c r="C109" i="20"/>
  <c r="S121" i="20"/>
  <c r="E115" i="20"/>
  <c r="I119" i="20"/>
  <c r="Y117" i="20"/>
  <c r="C117" i="20"/>
  <c r="G103" i="20"/>
  <c r="G94" i="20"/>
  <c r="N104" i="20"/>
  <c r="L100" i="20"/>
  <c r="J106" i="20"/>
  <c r="V112" i="20"/>
  <c r="O103" i="20"/>
  <c r="AB117" i="20"/>
  <c r="I102" i="20"/>
  <c r="R116" i="20"/>
  <c r="H119" i="20"/>
  <c r="AA117" i="20"/>
  <c r="D98" i="20"/>
  <c r="D117" i="20"/>
  <c r="X118" i="20"/>
  <c r="F93" i="20"/>
  <c r="AB44" i="20"/>
  <c r="N44" i="20"/>
  <c r="E92" i="20"/>
  <c r="M113" i="20"/>
  <c r="L117" i="20"/>
  <c r="I104" i="20"/>
  <c r="X117" i="20"/>
  <c r="D92" i="20"/>
  <c r="C112" i="20"/>
  <c r="F99" i="20"/>
  <c r="Y112" i="20"/>
  <c r="E108" i="20"/>
  <c r="M120" i="20"/>
  <c r="P113" i="20"/>
  <c r="I105" i="20"/>
  <c r="J112" i="20"/>
  <c r="L44" i="20"/>
  <c r="Z44" i="20"/>
  <c r="B91" i="20"/>
  <c r="B116" i="20"/>
  <c r="B113" i="20"/>
  <c r="G108" i="20"/>
  <c r="N43" i="20"/>
  <c r="AB43" i="20"/>
  <c r="AA114" i="20"/>
  <c r="X116" i="20"/>
  <c r="J103" i="20"/>
  <c r="T119" i="20"/>
  <c r="AE119" i="20"/>
  <c r="H108" i="20"/>
  <c r="D112" i="20"/>
  <c r="D100" i="20"/>
  <c r="T118" i="20"/>
  <c r="E106" i="20"/>
  <c r="L119" i="20"/>
  <c r="L104" i="20"/>
  <c r="O105" i="20"/>
  <c r="C106" i="20"/>
  <c r="C90" i="20"/>
  <c r="S115" i="20"/>
  <c r="Z115" i="20"/>
  <c r="D97" i="20"/>
  <c r="O117" i="20"/>
  <c r="H117" i="20"/>
  <c r="E93" i="20"/>
  <c r="G114" i="20"/>
  <c r="G111" i="20"/>
  <c r="N110" i="20"/>
  <c r="N111" i="20"/>
  <c r="N115" i="20"/>
  <c r="H96" i="20"/>
  <c r="Y120" i="20"/>
  <c r="M45" i="20"/>
  <c r="AA45" i="20"/>
  <c r="AB42" i="20"/>
  <c r="N42" i="20"/>
  <c r="T112" i="20"/>
  <c r="C110" i="20"/>
  <c r="K102" i="20"/>
  <c r="J97" i="20"/>
  <c r="R118" i="20"/>
  <c r="AB120" i="20"/>
  <c r="L42" i="20"/>
  <c r="Z42" i="20"/>
  <c r="V115" i="20"/>
  <c r="C108" i="20"/>
  <c r="T117" i="20"/>
  <c r="H116" i="20"/>
  <c r="F104" i="20"/>
  <c r="H112" i="20"/>
  <c r="K106" i="20"/>
  <c r="D108" i="20"/>
  <c r="P117" i="20"/>
  <c r="L112" i="20"/>
  <c r="J119" i="20"/>
  <c r="F98" i="20"/>
  <c r="AE118" i="20"/>
  <c r="Q119" i="20"/>
  <c r="P119" i="20"/>
  <c r="I101" i="20"/>
  <c r="C98" i="20"/>
  <c r="Y119" i="20"/>
  <c r="K109" i="20"/>
  <c r="K110" i="20"/>
  <c r="E100" i="20"/>
  <c r="E110" i="20"/>
  <c r="S106" i="20"/>
  <c r="U108" i="20"/>
  <c r="M100" i="20"/>
  <c r="H99" i="20"/>
  <c r="S117" i="20"/>
  <c r="V118" i="20"/>
  <c r="G102" i="20"/>
  <c r="L115" i="20"/>
  <c r="G119" i="20"/>
  <c r="Q120" i="20"/>
  <c r="U113" i="20"/>
  <c r="I113" i="20"/>
  <c r="H109" i="20"/>
  <c r="N108" i="20"/>
  <c r="B106" i="20"/>
  <c r="B105" i="20"/>
  <c r="B97" i="20"/>
  <c r="V113" i="20"/>
  <c r="X115" i="20"/>
  <c r="H121" i="20"/>
  <c r="Q116" i="20"/>
  <c r="U115" i="20"/>
  <c r="E105" i="20"/>
  <c r="R112" i="20"/>
  <c r="H114" i="20"/>
  <c r="D95" i="20"/>
  <c r="D107" i="20"/>
  <c r="T110" i="20"/>
  <c r="H106" i="20"/>
  <c r="L110" i="20"/>
  <c r="AC118" i="20"/>
  <c r="P116" i="20"/>
  <c r="C101" i="20"/>
  <c r="C93" i="20"/>
  <c r="S118" i="20"/>
  <c r="G96" i="20"/>
  <c r="K114" i="20"/>
  <c r="AC117" i="20"/>
  <c r="W117" i="20"/>
  <c r="G101" i="20"/>
  <c r="G110" i="20"/>
  <c r="G113" i="20"/>
  <c r="K100" i="20"/>
  <c r="N109" i="20"/>
  <c r="N103" i="20"/>
  <c r="F118" i="20"/>
  <c r="E107" i="20"/>
  <c r="M110" i="20"/>
  <c r="B100" i="20"/>
  <c r="E99" i="20"/>
  <c r="Q112" i="20"/>
  <c r="AB47" i="20"/>
  <c r="L103" i="20"/>
  <c r="P118" i="20"/>
  <c r="Y44" i="20"/>
  <c r="AB46" i="20"/>
  <c r="G121" i="20"/>
  <c r="I116" i="20"/>
  <c r="B112" i="20"/>
  <c r="E117" i="20"/>
  <c r="G99" i="20"/>
  <c r="U119" i="20"/>
  <c r="B94" i="20"/>
  <c r="AD118" i="20"/>
  <c r="D109" i="20"/>
  <c r="U118" i="20"/>
  <c r="AF119" i="20"/>
  <c r="H97" i="20"/>
  <c r="W115" i="20"/>
  <c r="N107" i="20"/>
  <c r="X119" i="20"/>
  <c r="J111" i="20"/>
  <c r="B114" i="20"/>
  <c r="F100" i="20"/>
  <c r="AA46" i="20"/>
  <c r="J99" i="20"/>
  <c r="J118" i="20"/>
  <c r="F105" i="20"/>
  <c r="F107" i="20"/>
  <c r="AA118" i="20"/>
  <c r="E98" i="20"/>
  <c r="K108" i="20"/>
  <c r="F94" i="20"/>
  <c r="H118" i="20"/>
  <c r="Y113" i="20"/>
  <c r="K101" i="20"/>
  <c r="K99" i="20"/>
  <c r="E103" i="20"/>
  <c r="J121" i="20"/>
  <c r="M114" i="20"/>
  <c r="M107" i="20"/>
  <c r="M108" i="20"/>
  <c r="O116" i="20"/>
  <c r="O118" i="20"/>
  <c r="AG121" i="20"/>
  <c r="V111" i="20"/>
  <c r="O112" i="20"/>
  <c r="I96" i="20"/>
  <c r="Q109" i="20"/>
  <c r="S120" i="20"/>
  <c r="B93" i="20"/>
  <c r="B90" i="20"/>
  <c r="O104" i="20"/>
  <c r="AB45" i="20"/>
  <c r="N45" i="20"/>
  <c r="Z116" i="20"/>
  <c r="N119" i="20"/>
  <c r="O106" i="20"/>
  <c r="T107" i="20"/>
  <c r="H104" i="20"/>
  <c r="D104" i="20"/>
  <c r="Q115" i="20"/>
  <c r="E116" i="20"/>
  <c r="U112" i="20"/>
  <c r="R105" i="20"/>
  <c r="R111" i="20"/>
  <c r="D101" i="20"/>
  <c r="D110" i="20"/>
  <c r="T111" i="20"/>
  <c r="F96" i="20"/>
  <c r="L111" i="20"/>
  <c r="C105" i="20"/>
  <c r="C116" i="20"/>
  <c r="M112" i="20"/>
  <c r="E97" i="20"/>
  <c r="AE121" i="20"/>
  <c r="G105" i="20"/>
  <c r="G116" i="20"/>
  <c r="G120" i="20"/>
  <c r="H100" i="20"/>
  <c r="N101" i="20"/>
  <c r="F101" i="20"/>
  <c r="K104" i="20"/>
  <c r="H120" i="20"/>
  <c r="G95" i="20"/>
  <c r="S108" i="20"/>
  <c r="B98" i="20"/>
  <c r="Q108" i="20"/>
  <c r="H101" i="20"/>
  <c r="R119" i="20"/>
  <c r="D119" i="20"/>
  <c r="X114" i="20"/>
  <c r="C97" i="20"/>
  <c r="N105" i="20"/>
  <c r="F113" i="20"/>
  <c r="P110" i="20"/>
  <c r="I112" i="20"/>
  <c r="G112" i="20"/>
  <c r="H95" i="20"/>
  <c r="H102" i="20"/>
  <c r="J98" i="20"/>
  <c r="E119" i="20"/>
  <c r="E104" i="20"/>
  <c r="M103" i="20"/>
  <c r="V109" i="20"/>
  <c r="U116" i="20"/>
  <c r="H110" i="20"/>
  <c r="J110" i="20"/>
  <c r="F108" i="20"/>
  <c r="F120" i="20"/>
  <c r="K118" i="20"/>
  <c r="M44" i="20"/>
  <c r="AA44" i="20"/>
  <c r="B118" i="20"/>
  <c r="Y116" i="20"/>
  <c r="K105" i="20"/>
  <c r="E94" i="20"/>
  <c r="E120" i="20"/>
  <c r="O119" i="20"/>
  <c r="W119" i="20"/>
  <c r="AB118" i="20"/>
  <c r="M101" i="20"/>
  <c r="M119" i="20"/>
  <c r="AB116" i="20"/>
  <c r="C119" i="20"/>
  <c r="P104" i="20"/>
  <c r="Z121" i="20"/>
  <c r="S113" i="20"/>
  <c r="O107" i="20"/>
  <c r="I118" i="20"/>
  <c r="I100" i="20"/>
  <c r="B101" i="20"/>
  <c r="L105" i="20"/>
  <c r="B115" i="20"/>
  <c r="B108" i="20"/>
  <c r="O108" i="20"/>
  <c r="S119" i="20"/>
  <c r="Z120" i="20"/>
  <c r="T108" i="20"/>
  <c r="AG120" i="20"/>
  <c r="M43" i="20"/>
  <c r="AA43" i="20"/>
  <c r="R106" i="20"/>
  <c r="H115" i="20"/>
  <c r="U109" i="20"/>
  <c r="C120" i="20"/>
  <c r="M104" i="20"/>
  <c r="Q117" i="20"/>
  <c r="X42" i="20"/>
  <c r="J42" i="20"/>
  <c r="E109" i="20"/>
  <c r="F112" i="20"/>
  <c r="D114" i="20"/>
  <c r="D93" i="20"/>
  <c r="T121" i="20"/>
  <c r="C96" i="20"/>
  <c r="L107" i="20"/>
  <c r="V121" i="20"/>
  <c r="C100" i="20"/>
  <c r="S111" i="20"/>
  <c r="C104" i="20"/>
  <c r="C91" i="20"/>
  <c r="K113" i="20"/>
  <c r="B117" i="20"/>
  <c r="G104" i="20"/>
  <c r="G109" i="20"/>
  <c r="N117" i="20"/>
  <c r="N120" i="20"/>
  <c r="D45" i="9"/>
  <c r="D49" i="9"/>
  <c r="D48" i="9"/>
  <c r="D45" i="13"/>
  <c r="D48" i="5"/>
  <c r="A34" i="6"/>
  <c r="D39" i="5"/>
  <c r="F45" i="9" a="1"/>
  <c r="F45" i="9" s="1"/>
  <c r="E45" i="9" a="1"/>
  <c r="E45" i="9" s="1"/>
  <c r="D46" i="5"/>
  <c r="A9" i="6"/>
  <c r="D21" i="5"/>
  <c r="F55" i="14"/>
  <c r="E12" i="13" a="1"/>
  <c r="E12" i="13" s="1"/>
  <c r="F12" i="13" a="1"/>
  <c r="F12" i="13" s="1"/>
  <c r="A36" i="10"/>
  <c r="D41" i="9"/>
  <c r="F56" i="10"/>
  <c r="E13" i="9" a="1"/>
  <c r="E13" i="9" s="1"/>
  <c r="E56" i="10" s="1"/>
  <c r="F13" i="9" a="1"/>
  <c r="F13" i="9" s="1"/>
  <c r="A3" i="14"/>
  <c r="D15" i="13"/>
  <c r="D47" i="13"/>
  <c r="A24" i="6"/>
  <c r="D29" i="5"/>
  <c r="A14" i="6"/>
  <c r="D26" i="5"/>
  <c r="A32" i="10"/>
  <c r="D37" i="9"/>
  <c r="A7" i="10"/>
  <c r="D19" i="9"/>
  <c r="A25" i="14"/>
  <c r="D30" i="13"/>
  <c r="A39" i="14"/>
  <c r="D44" i="13"/>
  <c r="A22" i="10"/>
  <c r="D27" i="9"/>
  <c r="A27" i="6"/>
  <c r="D32" i="5"/>
  <c r="A26" i="10"/>
  <c r="D31" i="9"/>
  <c r="D50" i="13"/>
  <c r="A33" i="6"/>
  <c r="D38" i="5"/>
  <c r="A4" i="14"/>
  <c r="D16" i="13"/>
  <c r="A28" i="6"/>
  <c r="D33" i="5"/>
  <c r="A26" i="14"/>
  <c r="D31" i="13"/>
  <c r="A27" i="10"/>
  <c r="D32" i="9"/>
  <c r="F56" i="6"/>
  <c r="F13" i="5" a="1"/>
  <c r="F13" i="5" s="1"/>
  <c r="E13" i="5" a="1"/>
  <c r="E13" i="5" s="1"/>
  <c r="E56" i="6" s="1"/>
  <c r="D45" i="5"/>
  <c r="D22" i="5"/>
  <c r="A10" i="6"/>
  <c r="F49" i="14"/>
  <c r="E6" i="13" a="1"/>
  <c r="E6" i="13" s="1"/>
  <c r="E49" i="14" s="1"/>
  <c r="F6" i="13" a="1"/>
  <c r="F6" i="13" s="1"/>
  <c r="A12" i="6"/>
  <c r="D24" i="5"/>
  <c r="A35" i="6"/>
  <c r="D40" i="5"/>
  <c r="E49" i="5" a="1"/>
  <c r="E49" i="5" s="1"/>
  <c r="F49" i="5" a="1"/>
  <c r="F49" i="5" s="1"/>
  <c r="A36" i="6"/>
  <c r="D41" i="5"/>
  <c r="D47" i="9"/>
  <c r="A28" i="14"/>
  <c r="D33" i="13"/>
  <c r="F55" i="10"/>
  <c r="F12" i="9" a="1"/>
  <c r="F12" i="9" s="1"/>
  <c r="E12" i="9" a="1"/>
  <c r="E12" i="9" s="1"/>
  <c r="A31" i="6"/>
  <c r="D36" i="5"/>
  <c r="F54" i="6"/>
  <c r="F11" i="5" a="1"/>
  <c r="F11" i="5" s="1"/>
  <c r="E11" i="5" a="1"/>
  <c r="E11" i="5" s="1"/>
  <c r="E54" i="6" s="1"/>
  <c r="D50" i="9"/>
  <c r="D39" i="9"/>
  <c r="A34" i="10"/>
  <c r="D46" i="13"/>
  <c r="A39" i="6"/>
  <c r="D44" i="5"/>
  <c r="A9" i="10"/>
  <c r="D21" i="9"/>
  <c r="A7" i="6"/>
  <c r="D19" i="5"/>
  <c r="A37" i="10"/>
  <c r="D42" i="9"/>
  <c r="A6" i="14"/>
  <c r="D18" i="13"/>
  <c r="D42" i="13"/>
  <c r="A37" i="14"/>
  <c r="A24" i="10"/>
  <c r="D29" i="9"/>
  <c r="A5" i="6"/>
  <c r="D17" i="5"/>
  <c r="D48" i="13"/>
  <c r="A11" i="6"/>
  <c r="D23" i="5"/>
  <c r="F46" i="9" a="1"/>
  <c r="F46" i="9" s="1"/>
  <c r="E46" i="9" a="1"/>
  <c r="E46" i="9" s="1"/>
  <c r="A7" i="14"/>
  <c r="D19" i="13"/>
  <c r="F50" i="6"/>
  <c r="F7" i="5" a="1"/>
  <c r="F7" i="5" s="1"/>
  <c r="E7" i="5" a="1"/>
  <c r="E7" i="5" s="1"/>
  <c r="E50" i="6" s="1"/>
  <c r="F49" i="9" a="1"/>
  <c r="F49" i="9" s="1"/>
  <c r="E49" i="9" a="1"/>
  <c r="E49" i="9" s="1"/>
  <c r="A12" i="10"/>
  <c r="D24" i="9"/>
  <c r="F47" i="14"/>
  <c r="E4" i="13" a="1"/>
  <c r="E4" i="13" s="1"/>
  <c r="F4" i="13" a="1"/>
  <c r="F4" i="13" s="1"/>
  <c r="A22" i="6"/>
  <c r="D27" i="5"/>
  <c r="D42" i="5"/>
  <c r="A37" i="6"/>
  <c r="F50" i="14"/>
  <c r="E7" i="13" a="1"/>
  <c r="E7" i="13" s="1"/>
  <c r="E50" i="14" s="1"/>
  <c r="F7" i="13" a="1"/>
  <c r="F7" i="13" s="1"/>
  <c r="F49" i="6"/>
  <c r="F6" i="5" a="1"/>
  <c r="F6" i="5" s="1"/>
  <c r="E6" i="5" a="1"/>
  <c r="E6" i="5" s="1"/>
  <c r="E49" i="6" s="1"/>
  <c r="A13" i="10"/>
  <c r="D25" i="9"/>
  <c r="F48" i="14"/>
  <c r="F5" i="13" a="1"/>
  <c r="F5" i="13" s="1"/>
  <c r="E5" i="13" a="1"/>
  <c r="E5" i="13" s="1"/>
  <c r="E48" i="14" s="1"/>
  <c r="A38" i="14"/>
  <c r="D43" i="13"/>
  <c r="A23" i="10"/>
  <c r="D28" i="9"/>
  <c r="A34" i="14"/>
  <c r="D39" i="13"/>
  <c r="F54" i="14"/>
  <c r="F11" i="13" a="1"/>
  <c r="F11" i="13" s="1"/>
  <c r="E11" i="13" a="1"/>
  <c r="E11" i="13" s="1"/>
  <c r="E54" i="14" s="1"/>
  <c r="E47" i="5" a="1"/>
  <c r="E47" i="5" s="1"/>
  <c r="F47" i="5" a="1"/>
  <c r="F47" i="5" s="1"/>
  <c r="F45" i="13" a="1"/>
  <c r="F45" i="13" s="1"/>
  <c r="E45" i="13" a="1"/>
  <c r="E45" i="13" s="1"/>
  <c r="A23" i="6"/>
  <c r="D28" i="5"/>
  <c r="D33" i="9"/>
  <c r="A28" i="10"/>
  <c r="A32" i="14"/>
  <c r="D37" i="13"/>
  <c r="A39" i="10"/>
  <c r="D44" i="9"/>
  <c r="A13" i="14"/>
  <c r="D25" i="13"/>
  <c r="A12" i="14"/>
  <c r="D24" i="13"/>
  <c r="A30" i="14"/>
  <c r="D35" i="13"/>
  <c r="A32" i="6"/>
  <c r="D37" i="5"/>
  <c r="D50" i="5"/>
  <c r="A11" i="10"/>
  <c r="D23" i="9"/>
  <c r="F10" i="13" a="1"/>
  <c r="F10" i="13" s="1"/>
  <c r="E10" i="13" a="1"/>
  <c r="E10" i="13" s="1"/>
  <c r="F53" i="14"/>
  <c r="A4" i="6"/>
  <c r="D16" i="5"/>
  <c r="A31" i="10"/>
  <c r="D36" i="9"/>
  <c r="A8" i="10"/>
  <c r="D20" i="9"/>
  <c r="A10" i="14"/>
  <c r="D22" i="13"/>
  <c r="A8" i="6"/>
  <c r="D20" i="5"/>
  <c r="F52" i="10"/>
  <c r="F9" i="9" a="1"/>
  <c r="F9" i="9" s="1"/>
  <c r="E9" i="9" a="1"/>
  <c r="E9" i="9" s="1"/>
  <c r="E52" i="10" s="1"/>
  <c r="A26" i="6"/>
  <c r="D31" i="5"/>
  <c r="E5" i="9" a="1"/>
  <c r="E5" i="9" s="1"/>
  <c r="E48" i="10" s="1"/>
  <c r="F48" i="10"/>
  <c r="F5" i="9" a="1"/>
  <c r="F5" i="9" s="1"/>
  <c r="F51" i="14"/>
  <c r="F8" i="13" a="1"/>
  <c r="F8" i="13" s="1"/>
  <c r="E8" i="13" a="1"/>
  <c r="E8" i="13" s="1"/>
  <c r="E51" i="14" s="1"/>
  <c r="E48" i="5" a="1"/>
  <c r="E48" i="5" s="1"/>
  <c r="F48" i="5" a="1"/>
  <c r="F48" i="5" s="1"/>
  <c r="F56" i="14"/>
  <c r="F13" i="13" a="1"/>
  <c r="F13" i="13" s="1"/>
  <c r="E13" i="13" a="1"/>
  <c r="E13" i="13" s="1"/>
  <c r="E56" i="14" s="1"/>
  <c r="A23" i="14"/>
  <c r="D28" i="13"/>
  <c r="F52" i="6"/>
  <c r="E9" i="5" a="1"/>
  <c r="E9" i="5" s="1"/>
  <c r="E52" i="6" s="1"/>
  <c r="F9" i="5" a="1"/>
  <c r="F9" i="5" s="1"/>
  <c r="A33" i="10"/>
  <c r="D38" i="9"/>
  <c r="A30" i="10"/>
  <c r="D35" i="9"/>
  <c r="D36" i="13"/>
  <c r="A31" i="14"/>
  <c r="D34" i="5"/>
  <c r="A29" i="6"/>
  <c r="A14" i="10"/>
  <c r="D26" i="9"/>
  <c r="A5" i="14"/>
  <c r="D17" i="13"/>
  <c r="A4" i="10"/>
  <c r="D16" i="9"/>
  <c r="A6" i="6"/>
  <c r="D18" i="5"/>
  <c r="A5" i="10"/>
  <c r="D17" i="9"/>
  <c r="A36" i="14"/>
  <c r="D41" i="13"/>
  <c r="F54" i="10"/>
  <c r="F11" i="9" a="1"/>
  <c r="F11" i="9" s="1"/>
  <c r="E11" i="9" a="1"/>
  <c r="E11" i="9" s="1"/>
  <c r="E54" i="10" s="1"/>
  <c r="D27" i="13"/>
  <c r="A22" i="14"/>
  <c r="F47" i="6"/>
  <c r="E4" i="5" a="1"/>
  <c r="E4" i="5" s="1"/>
  <c r="F4" i="5" a="1"/>
  <c r="F4" i="5" s="1"/>
  <c r="A38" i="6"/>
  <c r="D43" i="5"/>
  <c r="F50" i="10"/>
  <c r="E7" i="9" a="1"/>
  <c r="E7" i="9" s="1"/>
  <c r="E50" i="10" s="1"/>
  <c r="F7" i="9" a="1"/>
  <c r="F7" i="9" s="1"/>
  <c r="F49" i="10"/>
  <c r="F6" i="9" a="1"/>
  <c r="F6" i="9" s="1"/>
  <c r="E6" i="9" a="1"/>
  <c r="E6" i="9" s="1"/>
  <c r="E49" i="10" s="1"/>
  <c r="A33" i="14"/>
  <c r="D38" i="13"/>
  <c r="A30" i="6"/>
  <c r="D35" i="5"/>
  <c r="A38" i="10"/>
  <c r="D43" i="9"/>
  <c r="F52" i="14"/>
  <c r="F9" i="13" a="1"/>
  <c r="F9" i="13" s="1"/>
  <c r="E9" i="13" a="1"/>
  <c r="E9" i="13" s="1"/>
  <c r="E52" i="14" s="1"/>
  <c r="F47" i="10"/>
  <c r="F4" i="9" a="1"/>
  <c r="F4" i="9" s="1"/>
  <c r="E4" i="9" a="1"/>
  <c r="E4" i="9" s="1"/>
  <c r="F48" i="6"/>
  <c r="E5" i="5" a="1"/>
  <c r="E5" i="5" s="1"/>
  <c r="E48" i="6" s="1"/>
  <c r="F5" i="5" a="1"/>
  <c r="F5" i="5" s="1"/>
  <c r="A25" i="10"/>
  <c r="D30" i="9"/>
  <c r="A35" i="14"/>
  <c r="D40" i="13"/>
  <c r="F55" i="6"/>
  <c r="E12" i="5" a="1"/>
  <c r="E12" i="5" s="1"/>
  <c r="F12" i="5" a="1"/>
  <c r="F12" i="5" s="1"/>
  <c r="F57" i="6"/>
  <c r="E14" i="5" a="1"/>
  <c r="E14" i="5" s="1"/>
  <c r="E57" i="6" s="1"/>
  <c r="F14" i="5" a="1"/>
  <c r="F14" i="5" s="1"/>
  <c r="D49" i="13"/>
  <c r="E48" i="9" a="1"/>
  <c r="E48" i="9" s="1"/>
  <c r="F48" i="9" a="1"/>
  <c r="F48" i="9" s="1"/>
  <c r="A35" i="10"/>
  <c r="D40" i="9"/>
  <c r="F57" i="14"/>
  <c r="F14" i="13" a="1"/>
  <c r="F14" i="13" s="1"/>
  <c r="E14" i="13" a="1"/>
  <c r="E14" i="13" s="1"/>
  <c r="E57" i="14" s="1"/>
  <c r="A8" i="14"/>
  <c r="D20" i="13"/>
  <c r="E8" i="5" a="1"/>
  <c r="E8" i="5" s="1"/>
  <c r="E51" i="6" s="1"/>
  <c r="F8" i="5" a="1"/>
  <c r="F8" i="5" s="1"/>
  <c r="F51" i="6"/>
  <c r="F53" i="10"/>
  <c r="F10" i="9" a="1"/>
  <c r="F10" i="9" s="1"/>
  <c r="E10" i="9" a="1"/>
  <c r="E10" i="9" s="1"/>
  <c r="D34" i="13"/>
  <c r="A29" i="14"/>
  <c r="F53" i="6"/>
  <c r="F10" i="5" a="1"/>
  <c r="F10" i="5" s="1"/>
  <c r="E10" i="5" a="1"/>
  <c r="E10" i="5" s="1"/>
  <c r="I6" i="5" s="1"/>
  <c r="F51" i="10"/>
  <c r="E8" i="9" a="1"/>
  <c r="E8" i="9" s="1"/>
  <c r="E51" i="10" s="1"/>
  <c r="F8" i="9" a="1"/>
  <c r="F8" i="9" s="1"/>
  <c r="A24" i="14"/>
  <c r="D29" i="13"/>
  <c r="F57" i="10"/>
  <c r="F14" i="9" a="1"/>
  <c r="F14" i="9" s="1"/>
  <c r="E14" i="9" a="1"/>
  <c r="E14" i="9" s="1"/>
  <c r="E57" i="10" s="1"/>
  <c r="A3" i="6"/>
  <c r="D15" i="5"/>
  <c r="D25" i="5"/>
  <c r="A13" i="6"/>
  <c r="A10" i="10"/>
  <c r="D22" i="9"/>
  <c r="A29" i="10"/>
  <c r="D34" i="9"/>
  <c r="A9" i="14"/>
  <c r="D21" i="13"/>
  <c r="A27" i="14"/>
  <c r="D32" i="13"/>
  <c r="A14" i="14"/>
  <c r="D26" i="13"/>
  <c r="A3" i="10"/>
  <c r="D15" i="9"/>
  <c r="A25" i="6"/>
  <c r="D30" i="5"/>
  <c r="A6" i="10"/>
  <c r="D18" i="9"/>
  <c r="D23" i="13"/>
  <c r="A11" i="14"/>
  <c r="G40" i="14"/>
  <c r="G40" i="10"/>
  <c r="G40" i="6"/>
  <c r="G15" i="10"/>
  <c r="G15" i="14"/>
  <c r="G15" i="6"/>
  <c r="J6" i="21" l="1"/>
  <c r="J5" i="21"/>
  <c r="F36" i="21" a="1"/>
  <c r="F36" i="21" s="1"/>
  <c r="E36" i="21" a="1"/>
  <c r="E36" i="21" s="1"/>
  <c r="F41" i="21" a="1"/>
  <c r="F41" i="21" s="1"/>
  <c r="E41" i="21" a="1"/>
  <c r="E41" i="21" s="1"/>
  <c r="E38" i="21" a="1"/>
  <c r="E38" i="21" s="1"/>
  <c r="F38" i="21" a="1"/>
  <c r="F38" i="21" s="1"/>
  <c r="F30" i="21" a="1"/>
  <c r="F30" i="21" s="1"/>
  <c r="E30" i="21" a="1"/>
  <c r="E30" i="21" s="1"/>
  <c r="E32" i="21" a="1"/>
  <c r="E32" i="21" s="1"/>
  <c r="F32" i="21" a="1"/>
  <c r="F32" i="21" s="1"/>
  <c r="E39" i="21" a="1"/>
  <c r="E39" i="21" s="1"/>
  <c r="F39" i="21" a="1"/>
  <c r="F39" i="21" s="1"/>
  <c r="E31" i="21" a="1"/>
  <c r="E31" i="21" s="1"/>
  <c r="F31" i="21" a="1"/>
  <c r="F31" i="21" s="1"/>
  <c r="F16" i="21" a="1"/>
  <c r="F16" i="21" s="1"/>
  <c r="E16" i="21" a="1"/>
  <c r="E16" i="21" s="1"/>
  <c r="E37" i="21" a="1"/>
  <c r="E37" i="21" s="1"/>
  <c r="F37" i="21" a="1"/>
  <c r="F37" i="21" s="1"/>
  <c r="F50" i="21" a="1"/>
  <c r="F50" i="21" s="1"/>
  <c r="E50" i="21" a="1"/>
  <c r="E50" i="21" s="1"/>
  <c r="F43" i="21" a="1"/>
  <c r="F43" i="21" s="1"/>
  <c r="E43" i="21" a="1"/>
  <c r="E43" i="21" s="1"/>
  <c r="F40" i="21" a="1"/>
  <c r="F40" i="21" s="1"/>
  <c r="E40" i="21" a="1"/>
  <c r="E40" i="21" s="1"/>
  <c r="F35" i="21" a="1"/>
  <c r="F35" i="21" s="1"/>
  <c r="E35" i="21" a="1"/>
  <c r="E35" i="21" s="1"/>
  <c r="F44" i="21" a="1"/>
  <c r="F44" i="21" s="1"/>
  <c r="E44" i="21" a="1"/>
  <c r="E44" i="21" s="1"/>
  <c r="F49" i="21" a="1"/>
  <c r="F49" i="21" s="1"/>
  <c r="E49" i="21" a="1"/>
  <c r="E49" i="21" s="1"/>
  <c r="E46" i="21" a="1"/>
  <c r="E46" i="21" s="1"/>
  <c r="F46" i="21" a="1"/>
  <c r="F46" i="21" s="1"/>
  <c r="E33" i="21" a="1"/>
  <c r="E33" i="21" s="1"/>
  <c r="F33" i="21" a="1"/>
  <c r="F33" i="21" s="1"/>
  <c r="E22" i="21" a="1"/>
  <c r="E22" i="21" s="1"/>
  <c r="F22" i="21" a="1"/>
  <c r="F22" i="21" s="1"/>
  <c r="F28" i="21" a="1"/>
  <c r="F28" i="21" s="1"/>
  <c r="E28" i="21" a="1"/>
  <c r="E28" i="21" s="1"/>
  <c r="F24" i="21" a="1"/>
  <c r="F24" i="21" s="1"/>
  <c r="E24" i="21" a="1"/>
  <c r="E24" i="21" s="1"/>
  <c r="F25" i="21" a="1"/>
  <c r="F25" i="21" s="1"/>
  <c r="E25" i="21" a="1"/>
  <c r="E25" i="21" s="1"/>
  <c r="F34" i="21" a="1"/>
  <c r="F34" i="21" s="1"/>
  <c r="E34" i="21" a="1"/>
  <c r="E34" i="21" s="1"/>
  <c r="F26" i="21" a="1"/>
  <c r="F26" i="21" s="1"/>
  <c r="E26" i="21" a="1"/>
  <c r="E26" i="21" s="1"/>
  <c r="J8" i="21"/>
  <c r="F20" i="21" a="1"/>
  <c r="F20" i="21" s="1"/>
  <c r="E20" i="21" a="1"/>
  <c r="E20" i="21" s="1"/>
  <c r="E21" i="21" a="1"/>
  <c r="E21" i="21" s="1"/>
  <c r="F21" i="21" a="1"/>
  <c r="F21" i="21" s="1"/>
  <c r="E27" i="21" a="1"/>
  <c r="E27" i="21" s="1"/>
  <c r="F27" i="21" a="1"/>
  <c r="F27" i="21" s="1"/>
  <c r="E23" i="21" a="1"/>
  <c r="E23" i="21" s="1"/>
  <c r="F23" i="21" a="1"/>
  <c r="F23" i="21" s="1"/>
  <c r="E18" i="21" a="1"/>
  <c r="E18" i="21" s="1"/>
  <c r="F18" i="21" a="1"/>
  <c r="F18" i="21" s="1"/>
  <c r="E47" i="21" a="1"/>
  <c r="E47" i="21" s="1"/>
  <c r="F47" i="21" a="1"/>
  <c r="F47" i="21" s="1"/>
  <c r="J7" i="21"/>
  <c r="I5" i="21"/>
  <c r="J12" i="21"/>
  <c r="I6" i="21"/>
  <c r="S44" i="20"/>
  <c r="T44" i="20"/>
  <c r="C126" i="20"/>
  <c r="R43" i="20"/>
  <c r="R42" i="20"/>
  <c r="B124" i="20"/>
  <c r="D128" i="20" s="1"/>
  <c r="S42" i="20"/>
  <c r="T45" i="20"/>
  <c r="C125" i="20"/>
  <c r="D126" i="20"/>
  <c r="S43" i="20"/>
  <c r="B125" i="20"/>
  <c r="U43" i="20"/>
  <c r="Q42" i="20"/>
  <c r="U46" i="20"/>
  <c r="T43" i="20"/>
  <c r="U45" i="20"/>
  <c r="B126" i="20"/>
  <c r="U44" i="20"/>
  <c r="T42" i="20"/>
  <c r="U42" i="20"/>
  <c r="I6" i="13"/>
  <c r="I6" i="9"/>
  <c r="I7" i="13"/>
  <c r="I5" i="13"/>
  <c r="I7" i="9"/>
  <c r="I7" i="5"/>
  <c r="F23" i="14"/>
  <c r="E28" i="13" a="1"/>
  <c r="E28" i="13" s="1"/>
  <c r="E23" i="14" s="1"/>
  <c r="F28" i="13" a="1"/>
  <c r="F28" i="13" s="1"/>
  <c r="F31" i="10"/>
  <c r="E36" i="9" a="1"/>
  <c r="E36" i="9" s="1"/>
  <c r="E31" i="10" s="1"/>
  <c r="F36" i="9" a="1"/>
  <c r="F36" i="9" s="1"/>
  <c r="F13" i="6"/>
  <c r="F25" i="5" a="1"/>
  <c r="F25" i="5" s="1"/>
  <c r="E25" i="5" a="1"/>
  <c r="E25" i="5" s="1"/>
  <c r="E13" i="6" s="1"/>
  <c r="F29" i="14"/>
  <c r="F34" i="13" a="1"/>
  <c r="F34" i="13" s="1"/>
  <c r="E34" i="13" a="1"/>
  <c r="E34" i="13" s="1"/>
  <c r="E29" i="14" s="1"/>
  <c r="E47" i="10"/>
  <c r="J5" i="9"/>
  <c r="F58" i="6"/>
  <c r="F5" i="10"/>
  <c r="F17" i="9" a="1"/>
  <c r="F17" i="9" s="1"/>
  <c r="E17" i="9" a="1"/>
  <c r="E17" i="9" s="1"/>
  <c r="E5" i="10" s="1"/>
  <c r="F26" i="9" a="1"/>
  <c r="F26" i="9" s="1"/>
  <c r="E26" i="9" a="1"/>
  <c r="E26" i="9" s="1"/>
  <c r="E14" i="10" s="1"/>
  <c r="F14" i="10"/>
  <c r="F33" i="10"/>
  <c r="F38" i="9" a="1"/>
  <c r="F38" i="9" s="1"/>
  <c r="E38" i="9" a="1"/>
  <c r="E38" i="9" s="1"/>
  <c r="E33" i="10" s="1"/>
  <c r="F34" i="14"/>
  <c r="E39" i="13" a="1"/>
  <c r="E39" i="13" s="1"/>
  <c r="E34" i="14" s="1"/>
  <c r="F39" i="13" a="1"/>
  <c r="F39" i="13" s="1"/>
  <c r="F19" i="13" a="1"/>
  <c r="F19" i="13" s="1"/>
  <c r="F7" i="14"/>
  <c r="E19" i="13" a="1"/>
  <c r="E19" i="13" s="1"/>
  <c r="E7" i="14" s="1"/>
  <c r="E30" i="5" a="1"/>
  <c r="E30" i="5" s="1"/>
  <c r="E25" i="6" s="1"/>
  <c r="F25" i="6"/>
  <c r="F30" i="5" a="1"/>
  <c r="F30" i="5" s="1"/>
  <c r="F9" i="14"/>
  <c r="E21" i="13" a="1"/>
  <c r="E21" i="13" s="1"/>
  <c r="E9" i="14" s="1"/>
  <c r="F21" i="13" a="1"/>
  <c r="F21" i="13" s="1"/>
  <c r="F3" i="6"/>
  <c r="E15" i="5" a="1"/>
  <c r="E15" i="5" s="1"/>
  <c r="E3" i="6" s="1"/>
  <c r="F15" i="5" a="1"/>
  <c r="F15" i="5" s="1"/>
  <c r="E53" i="10"/>
  <c r="J6" i="9"/>
  <c r="E49" i="13" a="1"/>
  <c r="E49" i="13" s="1"/>
  <c r="F49" i="13" a="1"/>
  <c r="F49" i="13" s="1"/>
  <c r="F35" i="14"/>
  <c r="F40" i="13" a="1"/>
  <c r="F40" i="13" s="1"/>
  <c r="E40" i="13" a="1"/>
  <c r="E40" i="13" s="1"/>
  <c r="E35" i="14" s="1"/>
  <c r="I5" i="9"/>
  <c r="F30" i="6"/>
  <c r="E35" i="5" a="1"/>
  <c r="E35" i="5" s="1"/>
  <c r="E30" i="6" s="1"/>
  <c r="F35" i="5" a="1"/>
  <c r="F35" i="5" s="1"/>
  <c r="F10" i="14"/>
  <c r="E22" i="13" a="1"/>
  <c r="E22" i="13" s="1"/>
  <c r="E10" i="14" s="1"/>
  <c r="F22" i="13" a="1"/>
  <c r="F22" i="13" s="1"/>
  <c r="F13" i="10"/>
  <c r="E25" i="9" a="1"/>
  <c r="E25" i="9" s="1"/>
  <c r="E13" i="10" s="1"/>
  <c r="F25" i="9" a="1"/>
  <c r="F25" i="9" s="1"/>
  <c r="F12" i="10"/>
  <c r="F24" i="9" a="1"/>
  <c r="F24" i="9" s="1"/>
  <c r="E24" i="9" a="1"/>
  <c r="E24" i="9" s="1"/>
  <c r="E12" i="10" s="1"/>
  <c r="F24" i="10"/>
  <c r="F29" i="9" a="1"/>
  <c r="F29" i="9" s="1"/>
  <c r="E29" i="9" a="1"/>
  <c r="E29" i="9" s="1"/>
  <c r="E24" i="10" s="1"/>
  <c r="F7" i="6"/>
  <c r="E19" i="5" a="1"/>
  <c r="E19" i="5" s="1"/>
  <c r="E7" i="6" s="1"/>
  <c r="F19" i="5" a="1"/>
  <c r="F19" i="5" s="1"/>
  <c r="F34" i="10"/>
  <c r="E39" i="9" a="1"/>
  <c r="E39" i="9" s="1"/>
  <c r="E34" i="10" s="1"/>
  <c r="F39" i="9" a="1"/>
  <c r="F39" i="9" s="1"/>
  <c r="F39" i="14"/>
  <c r="E44" i="13" a="1"/>
  <c r="E44" i="13" s="1"/>
  <c r="E39" i="14" s="1"/>
  <c r="F44" i="13" a="1"/>
  <c r="F44" i="13" s="1"/>
  <c r="F14" i="6"/>
  <c r="E26" i="5" a="1"/>
  <c r="E26" i="5" s="1"/>
  <c r="E14" i="6" s="1"/>
  <c r="F26" i="5" a="1"/>
  <c r="F26" i="5" s="1"/>
  <c r="F9" i="6"/>
  <c r="E21" i="5" a="1"/>
  <c r="E21" i="5" s="1"/>
  <c r="E9" i="6" s="1"/>
  <c r="F21" i="5" a="1"/>
  <c r="F21" i="5" s="1"/>
  <c r="F28" i="10"/>
  <c r="E33" i="9" a="1"/>
  <c r="E33" i="9" s="1"/>
  <c r="E28" i="10" s="1"/>
  <c r="F33" i="9" a="1"/>
  <c r="F33" i="9" s="1"/>
  <c r="F18" i="9" a="1"/>
  <c r="F18" i="9" s="1"/>
  <c r="F6" i="10"/>
  <c r="E18" i="9" a="1"/>
  <c r="E18" i="9" s="1"/>
  <c r="E6" i="10" s="1"/>
  <c r="F8" i="14"/>
  <c r="F20" i="13" a="1"/>
  <c r="F20" i="13" s="1"/>
  <c r="E20" i="13" a="1"/>
  <c r="E20" i="13" s="1"/>
  <c r="E8" i="14" s="1"/>
  <c r="F22" i="14"/>
  <c r="F27" i="13" a="1"/>
  <c r="F27" i="13" s="1"/>
  <c r="E27" i="13" a="1"/>
  <c r="E27" i="13" s="1"/>
  <c r="E22" i="14" s="1"/>
  <c r="F6" i="6"/>
  <c r="E18" i="5" a="1"/>
  <c r="E18" i="5" s="1"/>
  <c r="E6" i="6" s="1"/>
  <c r="F18" i="5" a="1"/>
  <c r="F18" i="5" s="1"/>
  <c r="F26" i="6"/>
  <c r="E31" i="5" a="1"/>
  <c r="E31" i="5" s="1"/>
  <c r="E26" i="6" s="1"/>
  <c r="F31" i="5" a="1"/>
  <c r="F31" i="5" s="1"/>
  <c r="F30" i="14"/>
  <c r="F35" i="13" a="1"/>
  <c r="F35" i="13" s="1"/>
  <c r="E35" i="13" a="1"/>
  <c r="E35" i="13" s="1"/>
  <c r="E30" i="14" s="1"/>
  <c r="F32" i="14"/>
  <c r="E37" i="13" a="1"/>
  <c r="E37" i="13" s="1"/>
  <c r="E32" i="14" s="1"/>
  <c r="F37" i="13" a="1"/>
  <c r="F37" i="13" s="1"/>
  <c r="F23" i="10"/>
  <c r="E28" i="9" a="1"/>
  <c r="E28" i="9" s="1"/>
  <c r="E23" i="10" s="1"/>
  <c r="F28" i="9" a="1"/>
  <c r="F28" i="9" s="1"/>
  <c r="F37" i="6"/>
  <c r="E42" i="5" a="1"/>
  <c r="E42" i="5" s="1"/>
  <c r="E37" i="6" s="1"/>
  <c r="F42" i="5" a="1"/>
  <c r="F42" i="5" s="1"/>
  <c r="E50" i="9" a="1"/>
  <c r="E50" i="9" s="1"/>
  <c r="F50" i="9" a="1"/>
  <c r="F50" i="9" s="1"/>
  <c r="F26" i="14"/>
  <c r="F31" i="13" a="1"/>
  <c r="F31" i="13" s="1"/>
  <c r="E31" i="13" a="1"/>
  <c r="E31" i="13" s="1"/>
  <c r="E26" i="14" s="1"/>
  <c r="F50" i="13" a="1"/>
  <c r="F50" i="13" s="1"/>
  <c r="E50" i="13" a="1"/>
  <c r="E50" i="13" s="1"/>
  <c r="F35" i="10"/>
  <c r="F40" i="9" a="1"/>
  <c r="F40" i="9" s="1"/>
  <c r="E40" i="9" a="1"/>
  <c r="E40" i="9" s="1"/>
  <c r="E35" i="10" s="1"/>
  <c r="F3" i="10"/>
  <c r="E15" i="9" a="1"/>
  <c r="E15" i="9" s="1"/>
  <c r="E3" i="10" s="1"/>
  <c r="F15" i="9" a="1"/>
  <c r="F15" i="9" s="1"/>
  <c r="F29" i="10"/>
  <c r="F34" i="9" a="1"/>
  <c r="F34" i="9" s="1"/>
  <c r="E34" i="9" a="1"/>
  <c r="E34" i="9" s="1"/>
  <c r="E29" i="10" s="1"/>
  <c r="E53" i="6"/>
  <c r="J6" i="5"/>
  <c r="K6" i="5" s="1"/>
  <c r="F25" i="10"/>
  <c r="E30" i="9" a="1"/>
  <c r="E30" i="9" s="1"/>
  <c r="E25" i="10" s="1"/>
  <c r="F30" i="9" a="1"/>
  <c r="F30" i="9" s="1"/>
  <c r="F58" i="10"/>
  <c r="F38" i="13" a="1"/>
  <c r="F38" i="13" s="1"/>
  <c r="E38" i="13" a="1"/>
  <c r="E38" i="13" s="1"/>
  <c r="E33" i="14" s="1"/>
  <c r="F33" i="14"/>
  <c r="F38" i="6"/>
  <c r="F43" i="5" a="1"/>
  <c r="F43" i="5" s="1"/>
  <c r="E43" i="5" a="1"/>
  <c r="E43" i="5" s="1"/>
  <c r="E38" i="6" s="1"/>
  <c r="F29" i="6"/>
  <c r="E34" i="5" a="1"/>
  <c r="E34" i="5" s="1"/>
  <c r="E29" i="6" s="1"/>
  <c r="F34" i="5" a="1"/>
  <c r="F34" i="5" s="1"/>
  <c r="F8" i="10"/>
  <c r="F20" i="9" a="1"/>
  <c r="F20" i="9" s="1"/>
  <c r="E20" i="9" a="1"/>
  <c r="E20" i="9" s="1"/>
  <c r="E8" i="10" s="1"/>
  <c r="E53" i="14"/>
  <c r="J6" i="13"/>
  <c r="K6" i="13" s="1"/>
  <c r="F22" i="6"/>
  <c r="E27" i="5" a="1"/>
  <c r="E27" i="5" s="1"/>
  <c r="E22" i="6" s="1"/>
  <c r="F27" i="5" a="1"/>
  <c r="F27" i="5" s="1"/>
  <c r="F9" i="10"/>
  <c r="E21" i="9" a="1"/>
  <c r="E21" i="9" s="1"/>
  <c r="E9" i="10" s="1"/>
  <c r="F21" i="9" a="1"/>
  <c r="F21" i="9" s="1"/>
  <c r="F35" i="6"/>
  <c r="E40" i="5" a="1"/>
  <c r="E40" i="5" s="1"/>
  <c r="E35" i="6" s="1"/>
  <c r="F40" i="5" a="1"/>
  <c r="F40" i="5" s="1"/>
  <c r="F10" i="6"/>
  <c r="E22" i="5" a="1"/>
  <c r="E22" i="5" s="1"/>
  <c r="E10" i="6" s="1"/>
  <c r="F22" i="5" a="1"/>
  <c r="F22" i="5" s="1"/>
  <c r="F26" i="10"/>
  <c r="F31" i="9" a="1"/>
  <c r="F31" i="9" s="1"/>
  <c r="E31" i="9" a="1"/>
  <c r="E31" i="9" s="1"/>
  <c r="E26" i="10" s="1"/>
  <c r="F30" i="13" a="1"/>
  <c r="F30" i="13" s="1"/>
  <c r="F25" i="14"/>
  <c r="E30" i="13" a="1"/>
  <c r="E30" i="13" s="1"/>
  <c r="E25" i="14" s="1"/>
  <c r="F24" i="6"/>
  <c r="E29" i="5" a="1"/>
  <c r="E29" i="5" s="1"/>
  <c r="E24" i="6" s="1"/>
  <c r="F29" i="5" a="1"/>
  <c r="F29" i="5" s="1"/>
  <c r="F36" i="10"/>
  <c r="F41" i="9" a="1"/>
  <c r="F41" i="9" s="1"/>
  <c r="E41" i="9" a="1"/>
  <c r="E41" i="9" s="1"/>
  <c r="E36" i="10" s="1"/>
  <c r="F46" i="5" a="1"/>
  <c r="F46" i="5" s="1"/>
  <c r="E46" i="5" a="1"/>
  <c r="E46" i="5" s="1"/>
  <c r="F38" i="14"/>
  <c r="E43" i="13" a="1"/>
  <c r="E43" i="13" s="1"/>
  <c r="E38" i="14" s="1"/>
  <c r="F43" i="13" a="1"/>
  <c r="F43" i="13" s="1"/>
  <c r="F11" i="6"/>
  <c r="F23" i="5" a="1"/>
  <c r="F23" i="5" s="1"/>
  <c r="E23" i="5" a="1"/>
  <c r="E23" i="5" s="1"/>
  <c r="E11" i="6" s="1"/>
  <c r="F37" i="14"/>
  <c r="E42" i="13" a="1"/>
  <c r="E42" i="13" s="1"/>
  <c r="E37" i="14" s="1"/>
  <c r="F42" i="13" a="1"/>
  <c r="F42" i="13" s="1"/>
  <c r="F28" i="14"/>
  <c r="E33" i="13" a="1"/>
  <c r="E33" i="13" s="1"/>
  <c r="E28" i="14" s="1"/>
  <c r="F33" i="13" a="1"/>
  <c r="F33" i="13" s="1"/>
  <c r="E45" i="5" a="1"/>
  <c r="E45" i="5" s="1"/>
  <c r="F45" i="5" a="1"/>
  <c r="F45" i="5" s="1"/>
  <c r="F28" i="6"/>
  <c r="E33" i="5" a="1"/>
  <c r="E33" i="5" s="1"/>
  <c r="E28" i="6" s="1"/>
  <c r="F33" i="5" a="1"/>
  <c r="F33" i="5" s="1"/>
  <c r="F6" i="14"/>
  <c r="F18" i="13" a="1"/>
  <c r="F18" i="13" s="1"/>
  <c r="E18" i="13" a="1"/>
  <c r="E18" i="13" s="1"/>
  <c r="E6" i="14" s="1"/>
  <c r="F39" i="6"/>
  <c r="E44" i="5" a="1"/>
  <c r="E44" i="5" s="1"/>
  <c r="E39" i="6" s="1"/>
  <c r="F44" i="5" a="1"/>
  <c r="F44" i="5" s="1"/>
  <c r="F12" i="6"/>
  <c r="E24" i="5" a="1"/>
  <c r="E24" i="5" s="1"/>
  <c r="E12" i="6" s="1"/>
  <c r="F24" i="5" a="1"/>
  <c r="F24" i="5" s="1"/>
  <c r="F27" i="6"/>
  <c r="F32" i="5" a="1"/>
  <c r="F32" i="5" s="1"/>
  <c r="E32" i="5" a="1"/>
  <c r="E32" i="5" s="1"/>
  <c r="E27" i="6" s="1"/>
  <c r="F7" i="10"/>
  <c r="E19" i="9" a="1"/>
  <c r="E19" i="9" s="1"/>
  <c r="E7" i="10" s="1"/>
  <c r="F19" i="9" a="1"/>
  <c r="F19" i="9" s="1"/>
  <c r="E47" i="13" a="1"/>
  <c r="E47" i="13" s="1"/>
  <c r="F47" i="13" a="1"/>
  <c r="F47" i="13" s="1"/>
  <c r="F4" i="10"/>
  <c r="E16" i="9" a="1"/>
  <c r="E16" i="9" s="1"/>
  <c r="E4" i="10" s="1"/>
  <c r="F16" i="9" a="1"/>
  <c r="F16" i="9" s="1"/>
  <c r="F12" i="14"/>
  <c r="E24" i="13" a="1"/>
  <c r="E24" i="13" s="1"/>
  <c r="E12" i="14" s="1"/>
  <c r="F24" i="13" a="1"/>
  <c r="F24" i="13" s="1"/>
  <c r="F10" i="10"/>
  <c r="E22" i="9" a="1"/>
  <c r="E22" i="9" s="1"/>
  <c r="E10" i="10" s="1"/>
  <c r="F22" i="9" a="1"/>
  <c r="F22" i="9" s="1"/>
  <c r="F31" i="14"/>
  <c r="F36" i="13" a="1"/>
  <c r="F36" i="13" s="1"/>
  <c r="E36" i="13" a="1"/>
  <c r="E36" i="13" s="1"/>
  <c r="E31" i="14" s="1"/>
  <c r="F11" i="14"/>
  <c r="E23" i="13" a="1"/>
  <c r="E23" i="13" s="1"/>
  <c r="E11" i="14" s="1"/>
  <c r="F23" i="13" a="1"/>
  <c r="F23" i="13" s="1"/>
  <c r="F24" i="14"/>
  <c r="F29" i="13" a="1"/>
  <c r="F29" i="13" s="1"/>
  <c r="E29" i="13" a="1"/>
  <c r="E29" i="13" s="1"/>
  <c r="E24" i="14" s="1"/>
  <c r="F36" i="14"/>
  <c r="E41" i="13" a="1"/>
  <c r="E41" i="13" s="1"/>
  <c r="E36" i="14" s="1"/>
  <c r="F41" i="13" a="1"/>
  <c r="F41" i="13" s="1"/>
  <c r="F5" i="14"/>
  <c r="E17" i="13" a="1"/>
  <c r="E17" i="13" s="1"/>
  <c r="E5" i="14" s="1"/>
  <c r="F17" i="13" a="1"/>
  <c r="F17" i="13" s="1"/>
  <c r="F30" i="10"/>
  <c r="F35" i="9" a="1"/>
  <c r="F35" i="9" s="1"/>
  <c r="E35" i="9" a="1"/>
  <c r="E35" i="9" s="1"/>
  <c r="E30" i="10" s="1"/>
  <c r="F13" i="14"/>
  <c r="F25" i="13" a="1"/>
  <c r="F25" i="13" s="1"/>
  <c r="E25" i="13" a="1"/>
  <c r="E25" i="13" s="1"/>
  <c r="E13" i="14" s="1"/>
  <c r="F23" i="6"/>
  <c r="E28" i="5" a="1"/>
  <c r="E28" i="5" s="1"/>
  <c r="E23" i="6" s="1"/>
  <c r="F28" i="5" a="1"/>
  <c r="F28" i="5" s="1"/>
  <c r="E48" i="13" a="1"/>
  <c r="E48" i="13" s="1"/>
  <c r="F48" i="13" a="1"/>
  <c r="F48" i="13" s="1"/>
  <c r="F31" i="6"/>
  <c r="E36" i="5" a="1"/>
  <c r="E36" i="5" s="1"/>
  <c r="E31" i="6" s="1"/>
  <c r="F36" i="5" a="1"/>
  <c r="F36" i="5" s="1"/>
  <c r="E47" i="9" a="1"/>
  <c r="E47" i="9" s="1"/>
  <c r="I10" i="9" s="1"/>
  <c r="F47" i="9" a="1"/>
  <c r="F47" i="9" s="1"/>
  <c r="F4" i="14"/>
  <c r="E16" i="13" a="1"/>
  <c r="E16" i="13" s="1"/>
  <c r="E4" i="14" s="1"/>
  <c r="F16" i="13" a="1"/>
  <c r="F16" i="13" s="1"/>
  <c r="F3" i="14"/>
  <c r="F15" i="13" a="1"/>
  <c r="F15" i="13" s="1"/>
  <c r="E15" i="13" a="1"/>
  <c r="E15" i="13" s="1"/>
  <c r="E3" i="14" s="1"/>
  <c r="F27" i="14"/>
  <c r="E32" i="13" a="1"/>
  <c r="E32" i="13" s="1"/>
  <c r="E27" i="14" s="1"/>
  <c r="F32" i="13" a="1"/>
  <c r="F32" i="13" s="1"/>
  <c r="E55" i="6"/>
  <c r="J7" i="5"/>
  <c r="K7" i="5" s="1"/>
  <c r="F43" i="9" a="1"/>
  <c r="F43" i="9" s="1"/>
  <c r="F38" i="10"/>
  <c r="E43" i="9" a="1"/>
  <c r="E43" i="9" s="1"/>
  <c r="E38" i="10" s="1"/>
  <c r="E47" i="6"/>
  <c r="J5" i="5"/>
  <c r="F8" i="6"/>
  <c r="F20" i="5" a="1"/>
  <c r="F20" i="5" s="1"/>
  <c r="E20" i="5" a="1"/>
  <c r="E20" i="5" s="1"/>
  <c r="E8" i="6" s="1"/>
  <c r="F16" i="5" a="1"/>
  <c r="F16" i="5" s="1"/>
  <c r="F4" i="6"/>
  <c r="E16" i="5" a="1"/>
  <c r="E16" i="5" s="1"/>
  <c r="E4" i="6" s="1"/>
  <c r="F50" i="5" a="1"/>
  <c r="F50" i="5" s="1"/>
  <c r="E50" i="5" a="1"/>
  <c r="E50" i="5" s="1"/>
  <c r="E47" i="14"/>
  <c r="J5" i="13"/>
  <c r="F5" i="6"/>
  <c r="E17" i="5" a="1"/>
  <c r="E17" i="5" s="1"/>
  <c r="E5" i="6" s="1"/>
  <c r="F17" i="5" a="1"/>
  <c r="F17" i="5" s="1"/>
  <c r="F37" i="10"/>
  <c r="E42" i="9" a="1"/>
  <c r="E42" i="9" s="1"/>
  <c r="E37" i="10" s="1"/>
  <c r="F42" i="9" a="1"/>
  <c r="F42" i="9" s="1"/>
  <c r="E46" i="13" a="1"/>
  <c r="E46" i="13" s="1"/>
  <c r="F46" i="13" a="1"/>
  <c r="F46" i="13" s="1"/>
  <c r="F36" i="6"/>
  <c r="E41" i="5" a="1"/>
  <c r="E41" i="5" s="1"/>
  <c r="E36" i="6" s="1"/>
  <c r="F41" i="5" a="1"/>
  <c r="F41" i="5" s="1"/>
  <c r="E27" i="9" a="1"/>
  <c r="E27" i="9" s="1"/>
  <c r="E22" i="10" s="1"/>
  <c r="F27" i="9" a="1"/>
  <c r="F27" i="9" s="1"/>
  <c r="F22" i="10"/>
  <c r="F32" i="10"/>
  <c r="E37" i="9" a="1"/>
  <c r="E37" i="9" s="1"/>
  <c r="E32" i="10" s="1"/>
  <c r="F37" i="9" a="1"/>
  <c r="F37" i="9" s="1"/>
  <c r="E55" i="14"/>
  <c r="J7" i="13"/>
  <c r="F34" i="6"/>
  <c r="F39" i="5" a="1"/>
  <c r="F39" i="5" s="1"/>
  <c r="E39" i="5" a="1"/>
  <c r="E39" i="5" s="1"/>
  <c r="E34" i="6" s="1"/>
  <c r="F14" i="14"/>
  <c r="F26" i="13" a="1"/>
  <c r="F26" i="13" s="1"/>
  <c r="E26" i="13" a="1"/>
  <c r="E26" i="13" s="1"/>
  <c r="E14" i="14" s="1"/>
  <c r="I5" i="5"/>
  <c r="F11" i="10"/>
  <c r="E23" i="9" a="1"/>
  <c r="E23" i="9" s="1"/>
  <c r="E11" i="10" s="1"/>
  <c r="F23" i="9" a="1"/>
  <c r="F23" i="9" s="1"/>
  <c r="F32" i="6"/>
  <c r="F37" i="5" a="1"/>
  <c r="F37" i="5" s="1"/>
  <c r="E37" i="5" a="1"/>
  <c r="E37" i="5" s="1"/>
  <c r="E32" i="6" s="1"/>
  <c r="F39" i="10"/>
  <c r="E44" i="9" a="1"/>
  <c r="E44" i="9" s="1"/>
  <c r="E39" i="10" s="1"/>
  <c r="F44" i="9" a="1"/>
  <c r="F44" i="9" s="1"/>
  <c r="F58" i="14"/>
  <c r="E55" i="10"/>
  <c r="J7" i="9"/>
  <c r="K7" i="9" s="1"/>
  <c r="F27" i="10"/>
  <c r="E32" i="9" a="1"/>
  <c r="E32" i="9" s="1"/>
  <c r="E27" i="10" s="1"/>
  <c r="F32" i="9" a="1"/>
  <c r="F32" i="9" s="1"/>
  <c r="E38" i="5" a="1"/>
  <c r="E38" i="5" s="1"/>
  <c r="E33" i="6" s="1"/>
  <c r="F33" i="6"/>
  <c r="F38" i="5" a="1"/>
  <c r="F38" i="5" s="1"/>
  <c r="I9" i="21" l="1"/>
  <c r="K6" i="21"/>
  <c r="I10" i="21"/>
  <c r="J9" i="21"/>
  <c r="J11" i="21"/>
  <c r="J10" i="21"/>
  <c r="K5" i="21"/>
  <c r="I8" i="21"/>
  <c r="K7" i="21"/>
  <c r="C127" i="20"/>
  <c r="C129" i="20"/>
  <c r="D127" i="20"/>
  <c r="B127" i="20"/>
  <c r="C130" i="20" s="1"/>
  <c r="E127" i="20"/>
  <c r="C132" i="20" s="1"/>
  <c r="C128" i="20"/>
  <c r="B128" i="20"/>
  <c r="F128" i="20"/>
  <c r="F129" i="20"/>
  <c r="B129" i="20"/>
  <c r="D129" i="20"/>
  <c r="E128" i="20"/>
  <c r="G130" i="20"/>
  <c r="E129" i="20"/>
  <c r="J132" i="20" s="1"/>
  <c r="H130" i="20"/>
  <c r="G129" i="20"/>
  <c r="J8" i="9"/>
  <c r="K6" i="9"/>
  <c r="I10" i="13"/>
  <c r="J12" i="5"/>
  <c r="C18" i="6" s="1"/>
  <c r="E58" i="6"/>
  <c r="I10" i="5"/>
  <c r="F40" i="6"/>
  <c r="F15" i="6"/>
  <c r="E58" i="10"/>
  <c r="J10" i="13"/>
  <c r="J11" i="13"/>
  <c r="J9" i="13"/>
  <c r="E40" i="10"/>
  <c r="J8" i="13"/>
  <c r="E15" i="10"/>
  <c r="I9" i="13"/>
  <c r="E40" i="14"/>
  <c r="E15" i="14"/>
  <c r="J10" i="5"/>
  <c r="J11" i="5"/>
  <c r="J9" i="5"/>
  <c r="I8" i="13"/>
  <c r="I8" i="9"/>
  <c r="K5" i="5"/>
  <c r="J12" i="13"/>
  <c r="J8" i="5"/>
  <c r="F15" i="10"/>
  <c r="F40" i="14"/>
  <c r="K5" i="9"/>
  <c r="I8" i="5"/>
  <c r="J11" i="9"/>
  <c r="J9" i="9"/>
  <c r="J10" i="9"/>
  <c r="K10" i="9" s="1"/>
  <c r="I9" i="9"/>
  <c r="E58" i="14"/>
  <c r="F15" i="14"/>
  <c r="I9" i="5"/>
  <c r="K7" i="13"/>
  <c r="F40" i="10"/>
  <c r="C61" i="6"/>
  <c r="C43" i="6"/>
  <c r="C104" i="6"/>
  <c r="E40" i="6"/>
  <c r="E15" i="6"/>
  <c r="J12" i="9"/>
  <c r="K5" i="13"/>
  <c r="D61" i="6"/>
  <c r="D104" i="6"/>
  <c r="D18" i="6"/>
  <c r="D43" i="6"/>
  <c r="K9" i="21" l="1"/>
  <c r="K8" i="21"/>
  <c r="K10" i="21"/>
  <c r="I11" i="21"/>
  <c r="I131" i="20"/>
  <c r="F131" i="20"/>
  <c r="D130" i="20"/>
  <c r="B130" i="20"/>
  <c r="F133" i="20" s="1"/>
  <c r="D132" i="20"/>
  <c r="F130" i="20"/>
  <c r="E130" i="20"/>
  <c r="H135" i="20" s="1"/>
  <c r="E132" i="20"/>
  <c r="G132" i="20"/>
  <c r="D131" i="20"/>
  <c r="F132" i="20"/>
  <c r="C131" i="20"/>
  <c r="H131" i="20"/>
  <c r="H132" i="20"/>
  <c r="B132" i="20"/>
  <c r="E131" i="20"/>
  <c r="B131" i="20"/>
  <c r="I132" i="20"/>
  <c r="G131" i="20"/>
  <c r="B134" i="20" s="1"/>
  <c r="H133" i="20"/>
  <c r="K10" i="13"/>
  <c r="I11" i="5"/>
  <c r="I12" i="5" s="1"/>
  <c r="K10" i="5"/>
  <c r="K11" i="5"/>
  <c r="K8" i="9"/>
  <c r="K8" i="13"/>
  <c r="C104" i="10"/>
  <c r="C18" i="10"/>
  <c r="C61" i="10"/>
  <c r="C43" i="10"/>
  <c r="K8" i="5"/>
  <c r="K9" i="9"/>
  <c r="K9" i="13"/>
  <c r="C104" i="14"/>
  <c r="C18" i="14"/>
  <c r="C61" i="14"/>
  <c r="C43" i="14"/>
  <c r="K9" i="5"/>
  <c r="I11" i="13"/>
  <c r="I11" i="9"/>
  <c r="D18" i="10"/>
  <c r="D18" i="14"/>
  <c r="D61" i="14"/>
  <c r="D104" i="10"/>
  <c r="D43" i="14"/>
  <c r="D43" i="10"/>
  <c r="D104" i="14"/>
  <c r="D61" i="10"/>
  <c r="K11" i="21" l="1"/>
  <c r="I12" i="21"/>
  <c r="N11" i="21" s="1"/>
  <c r="E133" i="20"/>
  <c r="K133" i="20"/>
  <c r="G135" i="20"/>
  <c r="I134" i="20"/>
  <c r="G133" i="20"/>
  <c r="B133" i="20"/>
  <c r="G136" i="20" s="1"/>
  <c r="C133" i="20"/>
  <c r="I136" i="20" s="1"/>
  <c r="I133" i="20"/>
  <c r="D136" i="20" s="1"/>
  <c r="D133" i="20"/>
  <c r="J133" i="20"/>
  <c r="M135" i="20"/>
  <c r="I135" i="20"/>
  <c r="K136" i="20"/>
  <c r="E135" i="20"/>
  <c r="J135" i="20"/>
  <c r="H134" i="20"/>
  <c r="L135" i="20"/>
  <c r="D135" i="20"/>
  <c r="G134" i="20"/>
  <c r="N136" i="20"/>
  <c r="L134" i="20"/>
  <c r="J134" i="20"/>
  <c r="F134" i="20"/>
  <c r="D134" i="20"/>
  <c r="C134" i="20"/>
  <c r="E136" i="20"/>
  <c r="K135" i="20"/>
  <c r="F135" i="20"/>
  <c r="B135" i="20"/>
  <c r="E134" i="20"/>
  <c r="K134" i="20"/>
  <c r="I137" i="20" s="1"/>
  <c r="C135" i="20"/>
  <c r="N8" i="5"/>
  <c r="N9" i="5"/>
  <c r="I12" i="9"/>
  <c r="K11" i="9"/>
  <c r="K11" i="13"/>
  <c r="I12" i="13"/>
  <c r="K12" i="5"/>
  <c r="L9" i="5" s="1"/>
  <c r="M9" i="5" s="1"/>
  <c r="N7" i="5"/>
  <c r="N6" i="5"/>
  <c r="N10" i="5"/>
  <c r="N5" i="5"/>
  <c r="N11" i="5"/>
  <c r="K12" i="21" l="1"/>
  <c r="N7" i="21"/>
  <c r="N9" i="21"/>
  <c r="N5" i="21"/>
  <c r="N6" i="21"/>
  <c r="N8" i="21"/>
  <c r="N10" i="21"/>
  <c r="M136" i="20"/>
  <c r="F136" i="20"/>
  <c r="F139" i="20" s="1"/>
  <c r="J136" i="20"/>
  <c r="H136" i="20"/>
  <c r="O138" i="20"/>
  <c r="B136" i="20"/>
  <c r="C139" i="20" s="1"/>
  <c r="E138" i="20"/>
  <c r="L136" i="20"/>
  <c r="M139" i="20" s="1"/>
  <c r="C136" i="20"/>
  <c r="L137" i="20"/>
  <c r="I138" i="20"/>
  <c r="P138" i="20"/>
  <c r="K137" i="20"/>
  <c r="G137" i="20"/>
  <c r="K138" i="20"/>
  <c r="N138" i="20"/>
  <c r="H137" i="20"/>
  <c r="H138" i="20"/>
  <c r="F137" i="20"/>
  <c r="H139" i="20"/>
  <c r="M138" i="20"/>
  <c r="J138" i="20"/>
  <c r="C138" i="20"/>
  <c r="G138" i="20"/>
  <c r="M137" i="20"/>
  <c r="B137" i="20"/>
  <c r="B139" i="20"/>
  <c r="J137" i="20"/>
  <c r="D137" i="20"/>
  <c r="C137" i="20"/>
  <c r="O137" i="20"/>
  <c r="E137" i="20"/>
  <c r="N137" i="20"/>
  <c r="E140" i="20" s="1"/>
  <c r="F138" i="20"/>
  <c r="D138" i="20"/>
  <c r="P139" i="20"/>
  <c r="L138" i="20"/>
  <c r="B138" i="20"/>
  <c r="L11" i="5"/>
  <c r="M11" i="5" s="1"/>
  <c r="K12" i="9"/>
  <c r="N7" i="9"/>
  <c r="N6" i="9"/>
  <c r="N5" i="9"/>
  <c r="N10" i="9"/>
  <c r="N9" i="9"/>
  <c r="N8" i="9"/>
  <c r="K12" i="13"/>
  <c r="N5" i="13"/>
  <c r="N7" i="13"/>
  <c r="N6" i="13"/>
  <c r="N10" i="13"/>
  <c r="N8" i="13"/>
  <c r="N9" i="13"/>
  <c r="N11" i="9"/>
  <c r="N11" i="13"/>
  <c r="A18" i="6"/>
  <c r="A61" i="6"/>
  <c r="A43" i="6"/>
  <c r="A104" i="6"/>
  <c r="L6" i="5"/>
  <c r="M6" i="5" s="1"/>
  <c r="L7" i="5"/>
  <c r="M7" i="5" s="1"/>
  <c r="L10" i="5"/>
  <c r="M10" i="5" s="1"/>
  <c r="L5" i="5"/>
  <c r="M5" i="5" s="1"/>
  <c r="L8" i="5"/>
  <c r="M8" i="5" s="1"/>
  <c r="L11" i="9"/>
  <c r="M11" i="9" s="1"/>
  <c r="L9" i="21" l="1"/>
  <c r="M9" i="21" s="1"/>
  <c r="L5" i="21"/>
  <c r="M5" i="21" s="1"/>
  <c r="L6" i="21"/>
  <c r="M6" i="21" s="1"/>
  <c r="L7" i="21"/>
  <c r="M7" i="21" s="1"/>
  <c r="L8" i="21"/>
  <c r="M8" i="21" s="1"/>
  <c r="L10" i="21"/>
  <c r="M10" i="21" s="1"/>
  <c r="L11" i="21"/>
  <c r="M11" i="21" s="1"/>
  <c r="E139" i="20"/>
  <c r="I139" i="20"/>
  <c r="O139" i="20"/>
  <c r="G139" i="20"/>
  <c r="N142" i="20" s="1"/>
  <c r="K139" i="20"/>
  <c r="P142" i="20" s="1"/>
  <c r="N139" i="20"/>
  <c r="K142" i="20" s="1"/>
  <c r="C140" i="20"/>
  <c r="J139" i="20"/>
  <c r="D139" i="20"/>
  <c r="E142" i="20" s="1"/>
  <c r="L139" i="20"/>
  <c r="K141" i="20"/>
  <c r="Q139" i="20"/>
  <c r="Q140" i="20"/>
  <c r="P141" i="20"/>
  <c r="L141" i="20"/>
  <c r="M141" i="20"/>
  <c r="Q141" i="20"/>
  <c r="O141" i="20"/>
  <c r="J141" i="20"/>
  <c r="E141" i="20"/>
  <c r="D141" i="20"/>
  <c r="N141" i="20"/>
  <c r="C141" i="20"/>
  <c r="G141" i="20"/>
  <c r="B141" i="20"/>
  <c r="H141" i="20"/>
  <c r="I141" i="20"/>
  <c r="S141" i="20"/>
  <c r="O140" i="20"/>
  <c r="I140" i="20"/>
  <c r="N140" i="20"/>
  <c r="J140" i="20"/>
  <c r="P140" i="20"/>
  <c r="H140" i="20"/>
  <c r="D140" i="20"/>
  <c r="F140" i="20"/>
  <c r="L140" i="20"/>
  <c r="G140" i="20"/>
  <c r="B140" i="20"/>
  <c r="S142" i="20"/>
  <c r="G142" i="20"/>
  <c r="H142" i="20"/>
  <c r="I142" i="20"/>
  <c r="L142" i="20"/>
  <c r="R141" i="20"/>
  <c r="F141" i="20"/>
  <c r="M140" i="20"/>
  <c r="K140" i="20"/>
  <c r="T142" i="20"/>
  <c r="R140" i="20"/>
  <c r="A43" i="14"/>
  <c r="A61" i="14"/>
  <c r="A18" i="14"/>
  <c r="A104" i="14"/>
  <c r="L6" i="13"/>
  <c r="M6" i="13" s="1"/>
  <c r="L10" i="13"/>
  <c r="M10" i="13" s="1"/>
  <c r="L5" i="13"/>
  <c r="M5" i="13" s="1"/>
  <c r="L7" i="13"/>
  <c r="M7" i="13" s="1"/>
  <c r="L8" i="13"/>
  <c r="M8" i="13" s="1"/>
  <c r="L9" i="13"/>
  <c r="M9" i="13" s="1"/>
  <c r="L11" i="13"/>
  <c r="M11" i="13" s="1"/>
  <c r="G104" i="6"/>
  <c r="B104" i="6"/>
  <c r="E104" i="6"/>
  <c r="F104" i="6"/>
  <c r="I104" i="6"/>
  <c r="E43" i="6"/>
  <c r="B43" i="6"/>
  <c r="F43" i="6"/>
  <c r="G43" i="6"/>
  <c r="I43" i="6"/>
  <c r="E61" i="6"/>
  <c r="G61" i="6"/>
  <c r="B61" i="6"/>
  <c r="I61" i="6"/>
  <c r="F61" i="6"/>
  <c r="E18" i="6"/>
  <c r="I18" i="6"/>
  <c r="F18" i="6"/>
  <c r="G18" i="6"/>
  <c r="B18" i="6"/>
  <c r="A43" i="10"/>
  <c r="A104" i="10"/>
  <c r="A61" i="10"/>
  <c r="A18" i="10"/>
  <c r="L7" i="9"/>
  <c r="M7" i="9" s="1"/>
  <c r="L6" i="9"/>
  <c r="M6" i="9" s="1"/>
  <c r="L5" i="9"/>
  <c r="M5" i="9" s="1"/>
  <c r="L10" i="9"/>
  <c r="M10" i="9" s="1"/>
  <c r="L9" i="9"/>
  <c r="M9" i="9" s="1"/>
  <c r="L8" i="9"/>
  <c r="M8" i="9" s="1"/>
  <c r="D142" i="20" l="1"/>
  <c r="R142" i="20"/>
  <c r="M142" i="20"/>
  <c r="O142" i="20"/>
  <c r="J142" i="20"/>
  <c r="Q142" i="20"/>
  <c r="F142" i="20"/>
  <c r="C142" i="20"/>
  <c r="J145" i="20" s="1"/>
  <c r="B142" i="20"/>
  <c r="H145" i="20"/>
  <c r="T144" i="20"/>
  <c r="O144" i="20"/>
  <c r="F144" i="20"/>
  <c r="E144" i="20"/>
  <c r="C144" i="20"/>
  <c r="D144" i="20"/>
  <c r="S144" i="20"/>
  <c r="K144" i="20"/>
  <c r="P144" i="20"/>
  <c r="B144" i="20"/>
  <c r="J144" i="20"/>
  <c r="R144" i="20"/>
  <c r="M144" i="20"/>
  <c r="G144" i="20"/>
  <c r="N144" i="20"/>
  <c r="V144" i="20"/>
  <c r="Q144" i="20"/>
  <c r="L144" i="20"/>
  <c r="U144" i="20"/>
  <c r="H144" i="20"/>
  <c r="I144" i="20"/>
  <c r="F143" i="20"/>
  <c r="K143" i="20"/>
  <c r="B143" i="20"/>
  <c r="L143" i="20"/>
  <c r="J143" i="20"/>
  <c r="I143" i="20"/>
  <c r="E143" i="20"/>
  <c r="H143" i="20"/>
  <c r="T143" i="20"/>
  <c r="D143" i="20"/>
  <c r="N143" i="20"/>
  <c r="Q143" i="20"/>
  <c r="U143" i="20"/>
  <c r="R143" i="20"/>
  <c r="P143" i="20"/>
  <c r="G143" i="20"/>
  <c r="O143" i="20"/>
  <c r="S143" i="20"/>
  <c r="C143" i="20"/>
  <c r="M143" i="20"/>
  <c r="E43" i="10"/>
  <c r="I43" i="10"/>
  <c r="G43" i="10"/>
  <c r="F43" i="10"/>
  <c r="B43" i="10"/>
  <c r="J61" i="6"/>
  <c r="J18" i="6"/>
  <c r="J104" i="6"/>
  <c r="F104" i="14"/>
  <c r="E104" i="14"/>
  <c r="B104" i="14"/>
  <c r="I104" i="14"/>
  <c r="G104" i="14"/>
  <c r="E18" i="14"/>
  <c r="F18" i="14"/>
  <c r="G18" i="14"/>
  <c r="B18" i="14"/>
  <c r="I18" i="14"/>
  <c r="E18" i="10"/>
  <c r="B18" i="10"/>
  <c r="I18" i="10"/>
  <c r="G18" i="10"/>
  <c r="F18" i="10"/>
  <c r="E61" i="10"/>
  <c r="B61" i="10"/>
  <c r="I61" i="10"/>
  <c r="G61" i="10"/>
  <c r="F61" i="10"/>
  <c r="J43" i="6"/>
  <c r="E61" i="14"/>
  <c r="I61" i="14"/>
  <c r="G61" i="14"/>
  <c r="F61" i="14"/>
  <c r="B61" i="14"/>
  <c r="F104" i="10"/>
  <c r="E104" i="10"/>
  <c r="B104" i="10"/>
  <c r="I104" i="10"/>
  <c r="G104" i="10"/>
  <c r="E43" i="14"/>
  <c r="B43" i="14"/>
  <c r="G43" i="14"/>
  <c r="I43" i="14"/>
  <c r="F43" i="14"/>
  <c r="H43" i="6"/>
  <c r="H61" i="6"/>
  <c r="H18" i="6"/>
  <c r="H104" i="6"/>
  <c r="M145" i="20" l="1"/>
  <c r="I145" i="20"/>
  <c r="L145" i="20"/>
  <c r="R145" i="20"/>
  <c r="P145" i="20"/>
  <c r="N145" i="20"/>
  <c r="Q148" i="20" s="1"/>
  <c r="T145" i="20"/>
  <c r="C145" i="20"/>
  <c r="U145" i="20"/>
  <c r="Q145" i="20"/>
  <c r="D145" i="20"/>
  <c r="O145" i="20"/>
  <c r="E145" i="20"/>
  <c r="G145" i="20"/>
  <c r="S148" i="20" s="1"/>
  <c r="S145" i="20"/>
  <c r="B145" i="20"/>
  <c r="T148" i="20" s="1"/>
  <c r="W145" i="20"/>
  <c r="F145" i="20"/>
  <c r="K145" i="20"/>
  <c r="V145" i="20"/>
  <c r="F148" i="20"/>
  <c r="H148" i="20"/>
  <c r="I148" i="20"/>
  <c r="F147" i="20"/>
  <c r="P147" i="20"/>
  <c r="T147" i="20"/>
  <c r="S147" i="20"/>
  <c r="U147" i="20"/>
  <c r="G147" i="20"/>
  <c r="W147" i="20"/>
  <c r="N147" i="20"/>
  <c r="X147" i="20"/>
  <c r="D147" i="20"/>
  <c r="M147" i="20"/>
  <c r="O147" i="20"/>
  <c r="J147" i="20"/>
  <c r="R147" i="20"/>
  <c r="K147" i="20"/>
  <c r="C147" i="20"/>
  <c r="E147" i="20"/>
  <c r="Y147" i="20"/>
  <c r="I147" i="20"/>
  <c r="L147" i="20"/>
  <c r="B147" i="20"/>
  <c r="H147" i="20"/>
  <c r="V147" i="20"/>
  <c r="Q147" i="20"/>
  <c r="D146" i="20"/>
  <c r="F146" i="20"/>
  <c r="W146" i="20"/>
  <c r="Q146" i="20"/>
  <c r="O146" i="20"/>
  <c r="C146" i="20"/>
  <c r="R146" i="20"/>
  <c r="P146" i="20"/>
  <c r="B146" i="20"/>
  <c r="G146" i="20"/>
  <c r="K146" i="20"/>
  <c r="X146" i="20"/>
  <c r="H146" i="20"/>
  <c r="L146" i="20"/>
  <c r="J146" i="20"/>
  <c r="S146" i="20"/>
  <c r="I146" i="20"/>
  <c r="N146" i="20"/>
  <c r="V146" i="20"/>
  <c r="M146" i="20"/>
  <c r="T146" i="20"/>
  <c r="E146" i="20"/>
  <c r="U146" i="20"/>
  <c r="J61" i="10"/>
  <c r="J18" i="14"/>
  <c r="J18" i="10"/>
  <c r="J61" i="14"/>
  <c r="J43" i="14"/>
  <c r="J43" i="10"/>
  <c r="J104" i="14"/>
  <c r="J104" i="10"/>
  <c r="H18" i="10"/>
  <c r="H104" i="10"/>
  <c r="H18" i="14"/>
  <c r="H43" i="14"/>
  <c r="H43" i="10"/>
  <c r="H104" i="14"/>
  <c r="H61" i="14"/>
  <c r="H61" i="10"/>
  <c r="P148" i="20" l="1"/>
  <c r="C148" i="20"/>
  <c r="R148" i="20"/>
  <c r="J148" i="20"/>
  <c r="D148" i="20"/>
  <c r="W148" i="20"/>
  <c r="Y148" i="20"/>
  <c r="X148" i="20"/>
  <c r="M148" i="20"/>
  <c r="L148" i="20"/>
  <c r="N148" i="20"/>
  <c r="K148" i="20"/>
  <c r="B148" i="20"/>
  <c r="AA151" i="20" s="1"/>
  <c r="G148" i="20"/>
  <c r="W151" i="20" s="1"/>
  <c r="O148" i="20"/>
  <c r="T151" i="20" s="1"/>
  <c r="V148" i="20"/>
  <c r="AB151" i="20" s="1"/>
  <c r="E148" i="20"/>
  <c r="Z148" i="20"/>
  <c r="U148" i="20"/>
  <c r="L149" i="20"/>
  <c r="O149" i="20"/>
  <c r="P149" i="20"/>
  <c r="I149" i="20"/>
  <c r="W149" i="20"/>
  <c r="J149" i="20"/>
  <c r="U149" i="20"/>
  <c r="Y149" i="20"/>
  <c r="Q149" i="20"/>
  <c r="Z149" i="20"/>
  <c r="X149" i="20"/>
  <c r="S149" i="20"/>
  <c r="M149" i="20"/>
  <c r="T149" i="20"/>
  <c r="C149" i="20"/>
  <c r="K149" i="20"/>
  <c r="V149" i="20"/>
  <c r="R149" i="20"/>
  <c r="G149" i="20"/>
  <c r="E149" i="20"/>
  <c r="AA149" i="20"/>
  <c r="B149" i="20"/>
  <c r="F149" i="20"/>
  <c r="N149" i="20"/>
  <c r="D149" i="20"/>
  <c r="H149" i="20"/>
  <c r="J151" i="20"/>
  <c r="M151" i="20"/>
  <c r="D151" i="20"/>
  <c r="I151" i="20"/>
  <c r="P150" i="20"/>
  <c r="M150" i="20"/>
  <c r="C150" i="20"/>
  <c r="O150" i="20"/>
  <c r="F150" i="20"/>
  <c r="AA150" i="20"/>
  <c r="I150" i="20"/>
  <c r="J150" i="20"/>
  <c r="N150" i="20"/>
  <c r="W150" i="20"/>
  <c r="U150" i="20"/>
  <c r="H150" i="20"/>
  <c r="L150" i="20"/>
  <c r="E150" i="20"/>
  <c r="AB150" i="20"/>
  <c r="X150" i="20"/>
  <c r="S150" i="20"/>
  <c r="T150" i="20"/>
  <c r="Q150" i="20"/>
  <c r="Z150" i="20"/>
  <c r="V150" i="20"/>
  <c r="G150" i="20"/>
  <c r="K150" i="20"/>
  <c r="B150" i="20"/>
  <c r="R150" i="20"/>
  <c r="Y150" i="20"/>
  <c r="D150" i="20"/>
  <c r="P151" i="20" l="1"/>
  <c r="C151" i="20"/>
  <c r="AC151" i="20"/>
  <c r="Y151" i="20"/>
  <c r="S151" i="20"/>
  <c r="L151" i="20"/>
  <c r="G151" i="20"/>
  <c r="Q151" i="20"/>
  <c r="E151" i="20"/>
  <c r="H151" i="20"/>
  <c r="U151" i="20"/>
  <c r="K151" i="20"/>
  <c r="B151" i="20"/>
  <c r="K154" i="20" s="1"/>
  <c r="R151" i="20"/>
  <c r="Z151" i="20"/>
  <c r="F151" i="20"/>
  <c r="R154" i="20" s="1"/>
  <c r="O151" i="20"/>
  <c r="V151" i="20"/>
  <c r="X151" i="20"/>
  <c r="N151" i="20"/>
  <c r="W153" i="20"/>
  <c r="C153" i="20"/>
  <c r="Y153" i="20"/>
  <c r="M153" i="20"/>
  <c r="O153" i="20"/>
  <c r="T153" i="20"/>
  <c r="Q153" i="20"/>
  <c r="R153" i="20"/>
  <c r="V153" i="20"/>
  <c r="S153" i="20"/>
  <c r="U153" i="20"/>
  <c r="AA153" i="20"/>
  <c r="AE153" i="20"/>
  <c r="H153" i="20"/>
  <c r="F153" i="20"/>
  <c r="K153" i="20"/>
  <c r="J153" i="20"/>
  <c r="AB153" i="20"/>
  <c r="D153" i="20"/>
  <c r="P153" i="20"/>
  <c r="I153" i="20"/>
  <c r="Z153" i="20"/>
  <c r="N153" i="20"/>
  <c r="B153" i="20"/>
  <c r="AC153" i="20"/>
  <c r="L153" i="20"/>
  <c r="E153" i="20"/>
  <c r="G153" i="20"/>
  <c r="AD153" i="20"/>
  <c r="X153" i="20"/>
  <c r="J154" i="20"/>
  <c r="S154" i="20"/>
  <c r="X154" i="20"/>
  <c r="H154" i="20"/>
  <c r="E152" i="20"/>
  <c r="T152" i="20"/>
  <c r="AB152" i="20"/>
  <c r="U152" i="20"/>
  <c r="B152" i="20"/>
  <c r="I152" i="20"/>
  <c r="AD152" i="20"/>
  <c r="M152" i="20"/>
  <c r="D152" i="20"/>
  <c r="C152" i="20"/>
  <c r="K152" i="20"/>
  <c r="G152" i="20"/>
  <c r="Y152" i="20"/>
  <c r="J152" i="20"/>
  <c r="N152" i="20"/>
  <c r="S152" i="20"/>
  <c r="W152" i="20"/>
  <c r="Z152" i="20"/>
  <c r="O152" i="20"/>
  <c r="V152" i="20"/>
  <c r="R152" i="20"/>
  <c r="H152" i="20"/>
  <c r="AA152" i="20"/>
  <c r="L152" i="20"/>
  <c r="Q152" i="20"/>
  <c r="F152" i="20"/>
  <c r="X152" i="20"/>
  <c r="AC152" i="20"/>
  <c r="P152" i="20"/>
  <c r="Y154" i="20" l="1"/>
  <c r="C154" i="20"/>
  <c r="V154" i="20"/>
  <c r="Z154" i="20"/>
  <c r="M154" i="20"/>
  <c r="U154" i="20"/>
  <c r="T154" i="20"/>
  <c r="AB154" i="20"/>
  <c r="O154" i="20"/>
  <c r="W154" i="20"/>
  <c r="Q154" i="20"/>
  <c r="AE154" i="20"/>
  <c r="N154" i="20"/>
  <c r="AF154" i="20"/>
  <c r="F154" i="20"/>
  <c r="L154" i="20"/>
  <c r="AD154" i="20"/>
  <c r="D154" i="20"/>
  <c r="I154" i="20"/>
  <c r="E154" i="20"/>
  <c r="G154" i="20"/>
  <c r="AC154" i="20"/>
  <c r="AA154" i="20"/>
  <c r="P154" i="20"/>
  <c r="B154" i="20"/>
  <c r="X156" i="20"/>
  <c r="I156" i="20"/>
  <c r="AC156" i="20"/>
  <c r="O156" i="20"/>
  <c r="W156" i="20"/>
  <c r="Y156" i="20"/>
  <c r="L156" i="20"/>
  <c r="U156" i="20"/>
  <c r="D156" i="20"/>
  <c r="AD156" i="20"/>
  <c r="E156" i="20"/>
  <c r="AH156" i="20"/>
  <c r="K156" i="20"/>
  <c r="Z156" i="20"/>
  <c r="R156" i="20"/>
  <c r="AF156" i="20"/>
  <c r="V156" i="20"/>
  <c r="AG156" i="20"/>
  <c r="AB156" i="20"/>
  <c r="N156" i="20"/>
  <c r="T156" i="20"/>
  <c r="P156" i="20"/>
  <c r="Q156" i="20"/>
  <c r="F156" i="20"/>
  <c r="S156" i="20"/>
  <c r="J156" i="20"/>
  <c r="G156" i="20"/>
  <c r="M156" i="20"/>
  <c r="C156" i="20"/>
  <c r="H156" i="20"/>
  <c r="B156" i="20"/>
  <c r="AA156" i="20"/>
  <c r="AE156" i="20"/>
  <c r="V155" i="20"/>
  <c r="L155" i="20"/>
  <c r="O155" i="20"/>
  <c r="AF155" i="20"/>
  <c r="S155" i="20"/>
  <c r="X155" i="20"/>
  <c r="AE155" i="20"/>
  <c r="P155" i="20"/>
  <c r="K155" i="20"/>
  <c r="F155" i="20"/>
  <c r="AC155" i="20"/>
  <c r="M155" i="20"/>
  <c r="D155" i="20"/>
  <c r="C155" i="20"/>
  <c r="AB155" i="20"/>
  <c r="T155" i="20"/>
  <c r="G155" i="20"/>
  <c r="Y155" i="20"/>
  <c r="J155" i="20"/>
  <c r="I155" i="20"/>
  <c r="R155" i="20"/>
  <c r="AG155" i="20"/>
  <c r="N155" i="20"/>
  <c r="H155" i="20"/>
  <c r="E155" i="20"/>
  <c r="Q155" i="20"/>
  <c r="B155" i="20"/>
  <c r="W155" i="20"/>
  <c r="U155" i="20"/>
  <c r="Z155" i="20"/>
  <c r="AD155" i="20"/>
  <c r="AA155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<sst xmlns="http://schemas.openxmlformats.org/spreadsheetml/2006/main" count="1851" uniqueCount="110">
  <si>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</si>
  <si>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</si>
  <si>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</si>
  <si>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</si>
  <si>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</si>
  <si>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</si>
  <si>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</si>
  <si>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</si>
  <si>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</si>
  <si>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</si>
  <si>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</si>
  <si>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</si>
  <si>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</si>
  <si>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</si>
  <si>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</si>
  <si>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</si>
  <si>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</si>
  <si>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</si>
  <si>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</si>
  <si>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</si>
  <si>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</si>
  <si>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</si>
  <si>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</si>
  <si>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</si>
  <si>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</si>
  <si>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</si>
  <si>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</si>
  <si>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</si>
  <si>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</si>
  <si>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</si>
  <si>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</si>
  <si>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</si>
  <si>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</si>
  <si>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</si>
  <si>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</si>
  <si>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</si>
  <si>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</si>
  <si>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</si>
  <si>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</si>
  <si>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</si>
  <si>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</si>
  <si>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</si>
  <si>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</si>
  <si>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</si>
  <si>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</si>
  <si>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</si>
  <si>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</si>
  <si>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</si>
  <si>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</si>
  <si>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</si>
  <si>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</si>
  <si>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</si>
  <si>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</si>
  <si>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</si>
  <si>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</si>
  <si>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</si>
  <si>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</si>
  <si>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</si>
  <si>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</si>
  <si>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</si>
  <si>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</si>
  <si>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</si>
  <si>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</si>
  <si>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</si>
  <si>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</si>
  <si>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</si>
  <si>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</si>
  <si>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</si>
  <si>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</si>
  <si>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</si>
  <si>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</si>
  <si>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</si>
  <si>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</si>
  <si>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</si>
  <si>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</si>
  <si>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</si>
  <si>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</si>
  <si>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</si>
  <si>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</si>
  <si>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</si>
  <si>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</si>
  <si>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</si>
  <si>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</si>
  <si>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</si>
  <si>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</si>
  <si>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</si>
  <si>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</si>
  <si>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</si>
  <si>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</si>
  <si>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TUKEY HSD</t>
  </si>
  <si>
    <t>Group 1</t>
  </si>
  <si>
    <t>Group 2</t>
  </si>
  <si>
    <t>Group 3</t>
  </si>
  <si>
    <t>c</t>
  </si>
  <si>
    <t>count</t>
  </si>
  <si>
    <t xml:space="preserve"> adj k</t>
  </si>
  <si>
    <t>effect r</t>
  </si>
  <si>
    <t>M</t>
  </si>
  <si>
    <t>V</t>
  </si>
  <si>
    <t>NF</t>
  </si>
  <si>
    <t>PM</t>
  </si>
  <si>
    <t>std</t>
  </si>
  <si>
    <t>best</t>
  </si>
  <si>
    <t>precision</t>
  </si>
  <si>
    <t>recall</t>
  </si>
  <si>
    <t>F1</t>
  </si>
  <si>
    <t>beta = Inverse Frequency</t>
  </si>
  <si>
    <t>F_beta</t>
  </si>
  <si>
    <t>F_beta per Fold</t>
  </si>
  <si>
    <r>
      <t>F</t>
    </r>
    <r>
      <rPr>
        <sz val="11"/>
        <color theme="1"/>
        <rFont val="Arial"/>
        <family val="2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</si>
</sst>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0" borderId="16" xfId="0" applyBorder="1"/>
    <xf numFmtId="0" fontId="0" fillId="0" borderId="21" xfId="0" applyBorder="1"/>
    <xf numFmtId="0" fontId="0" fillId="2" borderId="21" xfId="0" applyFill="1" applyBorder="1"/>
    <xf numFmtId="0" fontId="0" fillId="0" borderId="20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50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0.65449865832054754</c:v>
                </c:pt>
                <c:pt idx="1">
                  <c:v>0.78087674563456533</c:v>
                </c:pt>
                <c:pt idx="2">
                  <c:v>0.80302277156941393</c:v>
                </c:pt>
                <c:pt idx="3">
                  <c:v>0.82947682807190226</c:v>
                </c:pt>
                <c:pt idx="4">
                  <c:v>0.84242915701035193</c:v>
                </c:pt>
                <c:pt idx="5">
                  <c:v>0.84438591752282699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0.73341505722402422</c:v>
                </c:pt>
                <c:pt idx="1">
                  <c:v>0.81250103603928736</c:v>
                </c:pt>
                <c:pt idx="2">
                  <c:v>0.84199255842765874</c:v>
                </c:pt>
                <c:pt idx="3">
                  <c:v>0.83881417531755686</c:v>
                </c:pt>
                <c:pt idx="4">
                  <c:v>0.83509764525052865</c:v>
                </c:pt>
                <c:pt idx="5">
                  <c:v>0.85478681052234429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4-4670-B85E-42E1EABCF82F}"/>
            </c:ext>
          </c:extLst>
        </c:ser>
        <c:ser>
          <c:idx val="1"/>
          <c:order val="1"/>
          <c:tx>
            <c:strRef>
              <c:f>'F1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4-4670-B85E-42E1EABCF82F}"/>
            </c:ext>
          </c:extLst>
        </c:ser>
        <c:ser>
          <c:idx val="2"/>
          <c:order val="2"/>
          <c:tx>
            <c:strRef>
              <c:f>'F1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4-4670-B85E-42E1EABCF82F}"/>
            </c:ext>
          </c:extLst>
        </c:ser>
        <c:ser>
          <c:idx val="3"/>
          <c:order val="3"/>
          <c:tx>
            <c:strRef>
              <c:f>'F1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4-4670-B85E-42E1EABCF82F}"/>
            </c:ext>
          </c:extLst>
        </c:ser>
        <c:ser>
          <c:idx val="4"/>
          <c:order val="4"/>
          <c:tx>
            <c:strRef>
              <c:f>'F1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54-4670-B85E-42E1EABCF82F}"/>
            </c:ext>
          </c:extLst>
        </c:ser>
        <c:ser>
          <c:idx val="5"/>
          <c:order val="5"/>
          <c:tx>
            <c:strRef>
              <c:f>'F1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54-4670-B85E-42E1EABC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A-4DF4-98F6-E3E2E181D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0-452F-9818-078F62EFD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0.87308304313098073</c:v>
                </c:pt>
                <c:pt idx="1">
                  <c:v>0.8411759168613514</c:v>
                </c:pt>
                <c:pt idx="2">
                  <c:v>0.79984940339240718</c:v>
                </c:pt>
                <c:pt idx="3">
                  <c:v>0.7287076084820584</c:v>
                </c:pt>
                <c:pt idx="4">
                  <c:v>0.79297415123085724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'F1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D68-426B-B6E6-B18EBB2C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0-4432-901D-31B041A6C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F_beta!$J$2:$J$3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F_beta!$J$15:$J$20</c:f>
                <c:numCache>
                  <c:formatCode>General</c:formatCode>
                  <c:ptCount val="6"/>
                  <c:pt idx="0">
                    <c:v>5.3525448641041931E-2</c:v>
                  </c:pt>
                  <c:pt idx="1">
                    <c:v>2.7653035480612171E-2</c:v>
                  </c:pt>
                  <c:pt idx="2">
                    <c:v>4.7704719432031112E-2</c:v>
                  </c:pt>
                  <c:pt idx="3">
                    <c:v>3.120194091120574E-2</c:v>
                  </c:pt>
                  <c:pt idx="4">
                    <c:v>3.5957322533881501E-2</c:v>
                  </c:pt>
                  <c:pt idx="5">
                    <c:v>4.9641482114325043E-2</c:v>
                  </c:pt>
                </c:numCache>
              </c:numRef>
            </c:plus>
            <c:minus>
              <c:numRef>
                <c:f>F_beta!$J$15:$J$20</c:f>
                <c:numCache>
                  <c:formatCode>General</c:formatCode>
                  <c:ptCount val="6"/>
                  <c:pt idx="0">
                    <c:v>5.3525448641041931E-2</c:v>
                  </c:pt>
                  <c:pt idx="1">
                    <c:v>2.7653035480612171E-2</c:v>
                  </c:pt>
                  <c:pt idx="2">
                    <c:v>4.7704719432031112E-2</c:v>
                  </c:pt>
                  <c:pt idx="3">
                    <c:v>3.120194091120574E-2</c:v>
                  </c:pt>
                  <c:pt idx="4">
                    <c:v>3.5957322533881501E-2</c:v>
                  </c:pt>
                  <c:pt idx="5">
                    <c:v>4.9641482114325043E-2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F_beta!$J$4:$J$9</c:f>
              <c:numCache>
                <c:formatCode>General</c:formatCode>
                <c:ptCount val="6"/>
                <c:pt idx="0">
                  <c:v>0.61642824450995271</c:v>
                </c:pt>
                <c:pt idx="1">
                  <c:v>0.80062500843794149</c:v>
                </c:pt>
                <c:pt idx="2">
                  <c:v>0.84133288672167761</c:v>
                </c:pt>
                <c:pt idx="3">
                  <c:v>0.81353785745269813</c:v>
                </c:pt>
                <c:pt idx="4">
                  <c:v>0.83092848972060251</c:v>
                </c:pt>
                <c:pt idx="5">
                  <c:v>0.84355580451913181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6-45B9-B34C-EC4F3A71697B}"/>
            </c:ext>
          </c:extLst>
        </c:ser>
        <c:ser>
          <c:idx val="1"/>
          <c:order val="1"/>
          <c:tx>
            <c:strRef>
              <c:f>F_beta!$K$2:$K$3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F_beta!$K$15:$K$20</c:f>
                <c:numCache>
                  <c:formatCode>General</c:formatCode>
                  <c:ptCount val="6"/>
                  <c:pt idx="0">
                    <c:v>3.7167538794295206E-2</c:v>
                  </c:pt>
                  <c:pt idx="1">
                    <c:v>5.1680320677230697E-2</c:v>
                  </c:pt>
                  <c:pt idx="2">
                    <c:v>2.4325457569634168E-2</c:v>
                  </c:pt>
                  <c:pt idx="3">
                    <c:v>3.7604137039290914E-2</c:v>
                  </c:pt>
                  <c:pt idx="4">
                    <c:v>3.6236604234411808E-2</c:v>
                  </c:pt>
                  <c:pt idx="5">
                    <c:v>3.1078571017089933E-2</c:v>
                  </c:pt>
                </c:numCache>
              </c:numRef>
            </c:plus>
            <c:minus>
              <c:numRef>
                <c:f>F_beta!$K$15:$K$20</c:f>
                <c:numCache>
                  <c:formatCode>General</c:formatCode>
                  <c:ptCount val="6"/>
                  <c:pt idx="0">
                    <c:v>3.7167538794295206E-2</c:v>
                  </c:pt>
                  <c:pt idx="1">
                    <c:v>5.1680320677230697E-2</c:v>
                  </c:pt>
                  <c:pt idx="2">
                    <c:v>2.4325457569634168E-2</c:v>
                  </c:pt>
                  <c:pt idx="3">
                    <c:v>3.7604137039290914E-2</c:v>
                  </c:pt>
                  <c:pt idx="4">
                    <c:v>3.6236604234411808E-2</c:v>
                  </c:pt>
                  <c:pt idx="5">
                    <c:v>3.1078571017089933E-2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F_beta!$K$4:$K$9</c:f>
              <c:numCache>
                <c:formatCode>General</c:formatCode>
                <c:ptCount val="6"/>
                <c:pt idx="0">
                  <c:v>0.67792777092613932</c:v>
                </c:pt>
                <c:pt idx="1">
                  <c:v>0.80743243027449552</c:v>
                </c:pt>
                <c:pt idx="2">
                  <c:v>0.84562731742206976</c:v>
                </c:pt>
                <c:pt idx="3">
                  <c:v>0.84571941859691502</c:v>
                </c:pt>
                <c:pt idx="4">
                  <c:v>0.81168414379357612</c:v>
                </c:pt>
                <c:pt idx="5">
                  <c:v>0.85851401038439812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6-45B9-B34C-EC4F3A71697B}"/>
            </c:ext>
          </c:extLst>
        </c:ser>
        <c:ser>
          <c:idx val="2"/>
          <c:order val="2"/>
          <c:tx>
            <c:strRef>
              <c:f>F_beta!$L$2:$L$3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F_beta!$L$15:$L$20</c:f>
                <c:numCache>
                  <c:formatCode>General</c:formatCode>
                  <c:ptCount val="6"/>
                  <c:pt idx="0">
                    <c:v>4.8776814889406717E-2</c:v>
                  </c:pt>
                  <c:pt idx="1">
                    <c:v>5.2116280321782879E-2</c:v>
                  </c:pt>
                  <c:pt idx="2">
                    <c:v>3.6276860684125445E-2</c:v>
                  </c:pt>
                  <c:pt idx="3">
                    <c:v>0</c:v>
                  </c:pt>
                  <c:pt idx="4">
                    <c:v>2.639506893552861E-2</c:v>
                  </c:pt>
                  <c:pt idx="5">
                    <c:v>4.6247821075324755E-2</c:v>
                  </c:pt>
                </c:numCache>
              </c:numRef>
            </c:plus>
            <c:minus>
              <c:numRef>
                <c:f>F_beta!$L$15:$L$20</c:f>
                <c:numCache>
                  <c:formatCode>General</c:formatCode>
                  <c:ptCount val="6"/>
                  <c:pt idx="0">
                    <c:v>4.8776814889406717E-2</c:v>
                  </c:pt>
                  <c:pt idx="1">
                    <c:v>5.2116280321782879E-2</c:v>
                  </c:pt>
                  <c:pt idx="2">
                    <c:v>3.6276860684125445E-2</c:v>
                  </c:pt>
                  <c:pt idx="3">
                    <c:v>0</c:v>
                  </c:pt>
                  <c:pt idx="4">
                    <c:v>2.639506893552861E-2</c:v>
                  </c:pt>
                  <c:pt idx="5">
                    <c:v>4.6247821075324755E-2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F_beta!$L$4:$L$9</c:f>
              <c:numCache>
                <c:formatCode>General</c:formatCode>
                <c:ptCount val="6"/>
                <c:pt idx="0">
                  <c:v>0.67718497160060287</c:v>
                </c:pt>
                <c:pt idx="1">
                  <c:v>0.79864919235467813</c:v>
                </c:pt>
                <c:pt idx="2">
                  <c:v>0.84130795260061242</c:v>
                </c:pt>
                <c:pt idx="3">
                  <c:v>0</c:v>
                </c:pt>
                <c:pt idx="4">
                  <c:v>0.72563760841340985</c:v>
                </c:pt>
                <c:pt idx="5">
                  <c:v>0.82878864672298391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D6-45B9-B34C-EC4F3A71697B}"/>
            </c:ext>
          </c:extLst>
        </c:ser>
        <c:ser>
          <c:idx val="3"/>
          <c:order val="3"/>
          <c:tx>
            <c:strRef>
              <c:f>F_beta!$M$2:$M$3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F_beta!$M$15:$M$20</c:f>
                <c:numCache>
                  <c:formatCode>General</c:formatCode>
                  <c:ptCount val="6"/>
                  <c:pt idx="0">
                    <c:v>3.9929620142439212E-2</c:v>
                  </c:pt>
                  <c:pt idx="1">
                    <c:v>4.1759704535672224E-2</c:v>
                  </c:pt>
                  <c:pt idx="2">
                    <c:v>3.9038507326945318E-2</c:v>
                  </c:pt>
                  <c:pt idx="3">
                    <c:v>3.3364068573129596E-2</c:v>
                  </c:pt>
                  <c:pt idx="4">
                    <c:v>2.5231889166053852E-2</c:v>
                  </c:pt>
                  <c:pt idx="5">
                    <c:v>3.3619968588640831E-2</c:v>
                  </c:pt>
                </c:numCache>
              </c:numRef>
            </c:plus>
            <c:minus>
              <c:numRef>
                <c:f>F_beta!$M$15:$M$20</c:f>
                <c:numCache>
                  <c:formatCode>General</c:formatCode>
                  <c:ptCount val="6"/>
                  <c:pt idx="0">
                    <c:v>3.9929620142439212E-2</c:v>
                  </c:pt>
                  <c:pt idx="1">
                    <c:v>4.1759704535672224E-2</c:v>
                  </c:pt>
                  <c:pt idx="2">
                    <c:v>3.9038507326945318E-2</c:v>
                  </c:pt>
                  <c:pt idx="3">
                    <c:v>3.3364068573129596E-2</c:v>
                  </c:pt>
                  <c:pt idx="4">
                    <c:v>2.5231889166053852E-2</c:v>
                  </c:pt>
                  <c:pt idx="5">
                    <c:v>3.3619968588640831E-2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F_beta!$M$4:$M$9</c:f>
              <c:numCache>
                <c:formatCode>General</c:formatCode>
                <c:ptCount val="6"/>
                <c:pt idx="0">
                  <c:v>0.79237563308631109</c:v>
                </c:pt>
                <c:pt idx="1">
                  <c:v>0.83059256465908293</c:v>
                </c:pt>
                <c:pt idx="2">
                  <c:v>0.83075766086298963</c:v>
                </c:pt>
                <c:pt idx="3">
                  <c:v>0.83516065482844648</c:v>
                </c:pt>
                <c:pt idx="4">
                  <c:v>0.79665599991783842</c:v>
                </c:pt>
                <c:pt idx="5">
                  <c:v>0.84566513585352587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D6-45B9-B34C-EC4F3A71697B}"/>
            </c:ext>
          </c:extLst>
        </c:ser>
        <c:ser>
          <c:idx val="4"/>
          <c:order val="4"/>
          <c:tx>
            <c:strRef>
              <c:f>F_beta!$N$2:$N$3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F_beta!$N$15:$N$20</c:f>
                <c:numCache>
                  <c:formatCode>General</c:formatCode>
                  <c:ptCount val="6"/>
                  <c:pt idx="0">
                    <c:v>3.9946676392108395E-2</c:v>
                  </c:pt>
                  <c:pt idx="1">
                    <c:v>3.3591724783977255E-2</c:v>
                  </c:pt>
                  <c:pt idx="2">
                    <c:v>4.1292660860065604E-2</c:v>
                  </c:pt>
                  <c:pt idx="3">
                    <c:v>2.6896956630539693E-2</c:v>
                  </c:pt>
                  <c:pt idx="4">
                    <c:v>2.3504768353426349E-2</c:v>
                  </c:pt>
                  <c:pt idx="5">
                    <c:v>3.5078040689013039E-2</c:v>
                  </c:pt>
                </c:numCache>
              </c:numRef>
            </c:plus>
            <c:minus>
              <c:numRef>
                <c:f>F_beta!$N$15:$N$20</c:f>
                <c:numCache>
                  <c:formatCode>General</c:formatCode>
                  <c:ptCount val="6"/>
                  <c:pt idx="0">
                    <c:v>3.9946676392108395E-2</c:v>
                  </c:pt>
                  <c:pt idx="1">
                    <c:v>3.3591724783977255E-2</c:v>
                  </c:pt>
                  <c:pt idx="2">
                    <c:v>4.1292660860065604E-2</c:v>
                  </c:pt>
                  <c:pt idx="3">
                    <c:v>2.6896956630539693E-2</c:v>
                  </c:pt>
                  <c:pt idx="4">
                    <c:v>2.3504768353426349E-2</c:v>
                  </c:pt>
                  <c:pt idx="5">
                    <c:v>3.5078040689013039E-2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F_beta!$N$4:$N$9</c:f>
              <c:numCache>
                <c:formatCode>General</c:formatCode>
                <c:ptCount val="6"/>
                <c:pt idx="0">
                  <c:v>0.70846482228116214</c:v>
                </c:pt>
                <c:pt idx="1">
                  <c:v>0.84785561376415297</c:v>
                </c:pt>
                <c:pt idx="2">
                  <c:v>0.83717248662184196</c:v>
                </c:pt>
                <c:pt idx="3">
                  <c:v>0.8479452997236715</c:v>
                </c:pt>
                <c:pt idx="4">
                  <c:v>0.79431913572657598</c:v>
                </c:pt>
                <c:pt idx="5">
                  <c:v>0.85653147194605572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D6-45B9-B34C-EC4F3A71697B}"/>
            </c:ext>
          </c:extLst>
        </c:ser>
        <c:ser>
          <c:idx val="5"/>
          <c:order val="5"/>
          <c:tx>
            <c:strRef>
              <c:f>F_beta!$O$2:$O$3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F_beta!$O$15:$O$20</c:f>
                <c:numCache>
                  <c:formatCode>General</c:formatCode>
                  <c:ptCount val="6"/>
                  <c:pt idx="0">
                    <c:v>4.6428227797523827E-2</c:v>
                  </c:pt>
                  <c:pt idx="1">
                    <c:v>2.4772891774225272E-2</c:v>
                  </c:pt>
                  <c:pt idx="2">
                    <c:v>4.9117936804395801E-2</c:v>
                  </c:pt>
                  <c:pt idx="3">
                    <c:v>0</c:v>
                  </c:pt>
                  <c:pt idx="4">
                    <c:v>4.8520982252167284E-2</c:v>
                  </c:pt>
                  <c:pt idx="5">
                    <c:v>2.4804174276226661E-2</c:v>
                  </c:pt>
                </c:numCache>
              </c:numRef>
            </c:plus>
            <c:minus>
              <c:numRef>
                <c:f>F_beta!$O$15:$O$20</c:f>
                <c:numCache>
                  <c:formatCode>General</c:formatCode>
                  <c:ptCount val="6"/>
                  <c:pt idx="0">
                    <c:v>4.6428227797523827E-2</c:v>
                  </c:pt>
                  <c:pt idx="1">
                    <c:v>2.4772891774225272E-2</c:v>
                  </c:pt>
                  <c:pt idx="2">
                    <c:v>4.9117936804395801E-2</c:v>
                  </c:pt>
                  <c:pt idx="3">
                    <c:v>0</c:v>
                  </c:pt>
                  <c:pt idx="4">
                    <c:v>4.8520982252167284E-2</c:v>
                  </c:pt>
                  <c:pt idx="5">
                    <c:v>2.4804174276226661E-2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F_beta!$O$4:$O$9</c:f>
              <c:numCache>
                <c:formatCode>General</c:formatCode>
                <c:ptCount val="6"/>
                <c:pt idx="0">
                  <c:v>0.69217287497103974</c:v>
                </c:pt>
                <c:pt idx="1">
                  <c:v>0.84787420780540435</c:v>
                </c:pt>
                <c:pt idx="2">
                  <c:v>0.8393711825595348</c:v>
                </c:pt>
                <c:pt idx="3">
                  <c:v>0</c:v>
                </c:pt>
                <c:pt idx="4">
                  <c:v>0.82209332447763184</c:v>
                </c:pt>
                <c:pt idx="5">
                  <c:v>0.83711954975851322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D6-45B9-B34C-EC4F3A716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Analysis'!$AG$2:$AG$7</c:f>
                <c:numCache>
                  <c:formatCode>General</c:formatCode>
                  <c:ptCount val="6"/>
                  <c:pt idx="0">
                    <c:v>6.8823435373352462E-2</c:v>
                  </c:pt>
                  <c:pt idx="1">
                    <c:v>4.82050976686045E-2</c:v>
                  </c:pt>
                  <c:pt idx="2">
                    <c:v>4.5209942315894952E-2</c:v>
                  </c:pt>
                  <c:pt idx="3">
                    <c:v>3.5234853003811156E-2</c:v>
                  </c:pt>
                  <c:pt idx="4">
                    <c:v>4.0724343465410574E-2</c:v>
                  </c:pt>
                  <c:pt idx="5">
                    <c:v>3.9132402137913247E-2</c:v>
                  </c:pt>
                </c:numCache>
              </c:numRef>
            </c:plus>
            <c:minus>
              <c:numRef>
                <c:f>'F_beta Analysis'!$AG$2:$AG$7</c:f>
                <c:numCache>
                  <c:formatCode>General</c:formatCode>
                  <c:ptCount val="6"/>
                  <c:pt idx="0">
                    <c:v>6.8823435373352462E-2</c:v>
                  </c:pt>
                  <c:pt idx="1">
                    <c:v>4.82050976686045E-2</c:v>
                  </c:pt>
                  <c:pt idx="2">
                    <c:v>4.5209942315894952E-2</c:v>
                  </c:pt>
                  <c:pt idx="3">
                    <c:v>3.5234853003811156E-2</c:v>
                  </c:pt>
                  <c:pt idx="4">
                    <c:v>4.0724343465410574E-2</c:v>
                  </c:pt>
                  <c:pt idx="5">
                    <c:v>3.9132402137913247E-2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Analysis'!$AF$2:$AF$7</c:f>
              <c:numCache>
                <c:formatCode>General</c:formatCode>
                <c:ptCount val="6"/>
                <c:pt idx="0">
                  <c:v>0.69409238622920122</c:v>
                </c:pt>
                <c:pt idx="1">
                  <c:v>0.79688645034160577</c:v>
                </c:pt>
                <c:pt idx="2">
                  <c:v>0.82217150288262597</c:v>
                </c:pt>
                <c:pt idx="3">
                  <c:v>0.83559080765043281</c:v>
                </c:pt>
                <c:pt idx="4">
                  <c:v>0.83926158113145422</c:v>
                </c:pt>
                <c:pt idx="5">
                  <c:v>0.84502910319743474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3-4194-9821-7C6647E34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Analysis'!$AN$3:$AN$8</c:f>
                <c:numCache>
                  <c:formatCode>General</c:formatCode>
                  <c:ptCount val="6"/>
                  <c:pt idx="0">
                    <c:v>5.5126979859671951E-2</c:v>
                  </c:pt>
                  <c:pt idx="1">
                    <c:v>5.6537776329547457E-2</c:v>
                  </c:pt>
                  <c:pt idx="2">
                    <c:v>4.5439028602596118E-2</c:v>
                  </c:pt>
                  <c:pt idx="3">
                    <c:v>3.8114686657085575E-2</c:v>
                  </c:pt>
                  <c:pt idx="4">
                    <c:v>3.7398062871224706E-2</c:v>
                  </c:pt>
                  <c:pt idx="5">
                    <c:v>4.4761665082283381E-2</c:v>
                  </c:pt>
                </c:numCache>
              </c:numRef>
            </c:plus>
            <c:minus>
              <c:numRef>
                <c:f>'F_beta Analysis'!$AN$3:$AN$8</c:f>
                <c:numCache>
                  <c:formatCode>General</c:formatCode>
                  <c:ptCount val="6"/>
                  <c:pt idx="0">
                    <c:v>5.5126979859671951E-2</c:v>
                  </c:pt>
                  <c:pt idx="1">
                    <c:v>5.6537776329547457E-2</c:v>
                  </c:pt>
                  <c:pt idx="2">
                    <c:v>4.5439028602596118E-2</c:v>
                  </c:pt>
                  <c:pt idx="3">
                    <c:v>3.8114686657085575E-2</c:v>
                  </c:pt>
                  <c:pt idx="4">
                    <c:v>3.7398062871224706E-2</c:v>
                  </c:pt>
                  <c:pt idx="5">
                    <c:v>4.4761665082283381E-2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Analysis'!$AK$3:$AK$8</c:f>
              <c:numCache>
                <c:formatCode>General</c:formatCode>
                <c:ptCount val="6"/>
                <c:pt idx="0">
                  <c:v>0.65718032901223167</c:v>
                </c:pt>
                <c:pt idx="1">
                  <c:v>0.7894167473091962</c:v>
                </c:pt>
                <c:pt idx="2">
                  <c:v>0.80223554368903849</c:v>
                </c:pt>
                <c:pt idx="3">
                  <c:v>0.82962863802480658</c:v>
                </c:pt>
                <c:pt idx="4">
                  <c:v>0.84275605224812</c:v>
                </c:pt>
                <c:pt idx="5">
                  <c:v>0.84361948720883784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4-48F7-A157-1628AA978FF8}"/>
            </c:ext>
          </c:extLst>
        </c:ser>
        <c:ser>
          <c:idx val="1"/>
          <c:order val="1"/>
          <c:tx>
            <c:strRef>
              <c:f>'F_beta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Analysis'!$AO$3:$AO$8</c:f>
                <c:numCache>
                  <c:formatCode>General</c:formatCode>
                  <c:ptCount val="6"/>
                  <c:pt idx="0">
                    <c:v>6.0904405988020931E-2</c:v>
                  </c:pt>
                  <c:pt idx="1">
                    <c:v>3.6597128349157126E-2</c:v>
                  </c:pt>
                  <c:pt idx="2">
                    <c:v>3.5046932963224892E-2</c:v>
                  </c:pt>
                  <c:pt idx="3">
                    <c:v>3.0970396512525696E-2</c:v>
                  </c:pt>
                  <c:pt idx="4">
                    <c:v>4.3519036502282095E-2</c:v>
                  </c:pt>
                  <c:pt idx="5">
                    <c:v>3.2482442930875627E-2</c:v>
                  </c:pt>
                </c:numCache>
              </c:numRef>
            </c:plus>
            <c:minus>
              <c:numRef>
                <c:f>'F_beta Analysis'!$AO$3:$AO$8</c:f>
                <c:numCache>
                  <c:formatCode>General</c:formatCode>
                  <c:ptCount val="6"/>
                  <c:pt idx="0">
                    <c:v>6.0904405988020931E-2</c:v>
                  </c:pt>
                  <c:pt idx="1">
                    <c:v>3.6597128349157126E-2</c:v>
                  </c:pt>
                  <c:pt idx="2">
                    <c:v>3.5046932963224892E-2</c:v>
                  </c:pt>
                  <c:pt idx="3">
                    <c:v>3.0970396512525696E-2</c:v>
                  </c:pt>
                  <c:pt idx="4">
                    <c:v>4.3519036502282095E-2</c:v>
                  </c:pt>
                  <c:pt idx="5">
                    <c:v>3.2482442930875627E-2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Analysis'!$AL$3:$AL$8</c:f>
              <c:numCache>
                <c:formatCode>General</c:formatCode>
                <c:ptCount val="6"/>
                <c:pt idx="0">
                  <c:v>0.73100444344617099</c:v>
                </c:pt>
                <c:pt idx="1">
                  <c:v>0.80435615337401545</c:v>
                </c:pt>
                <c:pt idx="2">
                  <c:v>0.84210746207621356</c:v>
                </c:pt>
                <c:pt idx="3">
                  <c:v>0.84155297727605893</c:v>
                </c:pt>
                <c:pt idx="4">
                  <c:v>0.83576711001478887</c:v>
                </c:pt>
                <c:pt idx="5">
                  <c:v>0.84643871918603186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4-48F7-A157-1628AA978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Label'!$C$1</c:f>
              <c:strCache>
                <c:ptCount val="1"/>
                <c:pt idx="0">
                  <c:v>bow_F_beta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Label'!$C$2:$C$31</c:f>
              <c:numCache>
                <c:formatCode>General</c:formatCode>
                <c:ptCount val="30"/>
                <c:pt idx="0">
                  <c:v>0.74271297542154169</c:v>
                </c:pt>
                <c:pt idx="1">
                  <c:v>0.88300990977078309</c:v>
                </c:pt>
                <c:pt idx="2">
                  <c:v>0.8830299991202476</c:v>
                </c:pt>
                <c:pt idx="3">
                  <c:v>0.91684382483208826</c:v>
                </c:pt>
                <c:pt idx="4">
                  <c:v>0.83891271314520488</c:v>
                </c:pt>
                <c:pt idx="5">
                  <c:v>0.91684382483208826</c:v>
                </c:pt>
                <c:pt idx="6">
                  <c:v>0.46252054738191339</c:v>
                </c:pt>
                <c:pt idx="7">
                  <c:v>0.83516024810133316</c:v>
                </c:pt>
                <c:pt idx="8">
                  <c:v>0.84845596663383394</c:v>
                </c:pt>
                <c:pt idx="9">
                  <c:v>0.82256909264057754</c:v>
                </c:pt>
                <c:pt idx="10">
                  <c:v>0.84444994661022055</c:v>
                </c:pt>
                <c:pt idx="11">
                  <c:v>0.82256909264057754</c:v>
                </c:pt>
                <c:pt idx="12">
                  <c:v>0.42976324847199704</c:v>
                </c:pt>
                <c:pt idx="13">
                  <c:v>0.76981981236068542</c:v>
                </c:pt>
                <c:pt idx="14">
                  <c:v>0.88280466746963415</c:v>
                </c:pt>
                <c:pt idx="15">
                  <c:v>0.79818449131675251</c:v>
                </c:pt>
                <c:pt idx="16">
                  <c:v>0.8318049690101027</c:v>
                </c:pt>
                <c:pt idx="17">
                  <c:v>0.79818449131675251</c:v>
                </c:pt>
                <c:pt idx="18">
                  <c:v>0.79246300135329584</c:v>
                </c:pt>
                <c:pt idx="19">
                  <c:v>0.7610779515555991</c:v>
                </c:pt>
                <c:pt idx="20">
                  <c:v>0.7739795694000301</c:v>
                </c:pt>
                <c:pt idx="21">
                  <c:v>0.69299718212083639</c:v>
                </c:pt>
                <c:pt idx="22">
                  <c:v>0.74910270359789755</c:v>
                </c:pt>
                <c:pt idx="23">
                  <c:v>0.69299718212083639</c:v>
                </c:pt>
                <c:pt idx="24">
                  <c:v>0.67375513064169712</c:v>
                </c:pt>
                <c:pt idx="25">
                  <c:v>0.75883707690937297</c:v>
                </c:pt>
                <c:pt idx="26">
                  <c:v>0.81768909003266477</c:v>
                </c:pt>
                <c:pt idx="27">
                  <c:v>0.82894028234105166</c:v>
                </c:pt>
                <c:pt idx="28">
                  <c:v>0.79999626924281619</c:v>
                </c:pt>
                <c:pt idx="29">
                  <c:v>0.82894028234105166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7-40A8-8AD4-F3B9DCC4576A}"/>
            </c:ext>
          </c:extLst>
        </c:ser>
        <c:ser>
          <c:idx val="1"/>
          <c:order val="1"/>
          <c:tx>
            <c:strRef>
              <c:f>'F_beta Label'!$D$1</c:f>
              <c:strCache>
                <c:ptCount val="1"/>
                <c:pt idx="0">
                  <c:v>bow_chi_F_beta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Label'!$D$2:$D$31</c:f>
              <c:numCache>
                <c:formatCode>General</c:formatCode>
                <c:ptCount val="30"/>
                <c:pt idx="0">
                  <c:v>0.77769294216358742</c:v>
                </c:pt>
                <c:pt idx="1">
                  <c:v>0.81507072021798244</c:v>
                </c:pt>
                <c:pt idx="2">
                  <c:v>0.88305242087844427</c:v>
                </c:pt>
                <c:pt idx="3">
                  <c:v>0.91728031732976612</c:v>
                </c:pt>
                <c:pt idx="4">
                  <c:v>0.81632009792157878</c:v>
                </c:pt>
                <c:pt idx="5">
                  <c:v>0.90516185852619169</c:v>
                </c:pt>
                <c:pt idx="6">
                  <c:v>0.67727052067241433</c:v>
                </c:pt>
                <c:pt idx="7">
                  <c:v>0.79345467234106781</c:v>
                </c:pt>
                <c:pt idx="8">
                  <c:v>0.84725410077139685</c:v>
                </c:pt>
                <c:pt idx="9">
                  <c:v>0.84200307022356524</c:v>
                </c:pt>
                <c:pt idx="10">
                  <c:v>0.83371516597799911</c:v>
                </c:pt>
                <c:pt idx="11">
                  <c:v>0.8432499045041103</c:v>
                </c:pt>
                <c:pt idx="12">
                  <c:v>0.46103255710181051</c:v>
                </c:pt>
                <c:pt idx="13">
                  <c:v>0.80176758099840595</c:v>
                </c:pt>
                <c:pt idx="14">
                  <c:v>0.88335686058596929</c:v>
                </c:pt>
                <c:pt idx="15">
                  <c:v>0.83952257007353259</c:v>
                </c:pt>
                <c:pt idx="16">
                  <c:v>0.80074294395941881</c:v>
                </c:pt>
                <c:pt idx="17">
                  <c:v>0.83247458939305197</c:v>
                </c:pt>
                <c:pt idx="18">
                  <c:v>0.82825755956010982</c:v>
                </c:pt>
                <c:pt idx="19">
                  <c:v>0.78555152609036216</c:v>
                </c:pt>
                <c:pt idx="20">
                  <c:v>0.79783863122943866</c:v>
                </c:pt>
                <c:pt idx="21">
                  <c:v>0.77369852301317421</c:v>
                </c:pt>
                <c:pt idx="22">
                  <c:v>0.76133249184793717</c:v>
                </c:pt>
                <c:pt idx="23">
                  <c:v>0.78742827865138842</c:v>
                </c:pt>
                <c:pt idx="24">
                  <c:v>0.66419651692810289</c:v>
                </c:pt>
                <c:pt idx="25">
                  <c:v>0.8388697989376116</c:v>
                </c:pt>
                <c:pt idx="26">
                  <c:v>0.81929130159147812</c:v>
                </c:pt>
                <c:pt idx="27">
                  <c:v>0.85192084785385236</c:v>
                </c:pt>
                <c:pt idx="28">
                  <c:v>0.79930592449351534</c:v>
                </c:pt>
                <c:pt idx="29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7-40A8-8AD4-F3B9DCC4576A}"/>
            </c:ext>
          </c:extLst>
        </c:ser>
        <c:ser>
          <c:idx val="2"/>
          <c:order val="2"/>
          <c:tx>
            <c:strRef>
              <c:f>'F_beta Label'!$E$1</c:f>
              <c:strCache>
                <c:ptCount val="1"/>
                <c:pt idx="0">
                  <c:v>bow_pca_F_beta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Label'!$E$2:$E$31</c:f>
              <c:numCache>
                <c:formatCode>General</c:formatCode>
                <c:ptCount val="30"/>
                <c:pt idx="0">
                  <c:v>0.82037939151639649</c:v>
                </c:pt>
                <c:pt idx="1">
                  <c:v>0.81609944499527964</c:v>
                </c:pt>
                <c:pt idx="2">
                  <c:v>0.87089403106612351</c:v>
                </c:pt>
                <c:pt idx="3">
                  <c:v>0</c:v>
                </c:pt>
                <c:pt idx="4">
                  <c:v>0.81296452427907229</c:v>
                </c:pt>
                <c:pt idx="5">
                  <c:v>0.80230351521383958</c:v>
                </c:pt>
                <c:pt idx="6">
                  <c:v>0.72259015353049028</c:v>
                </c:pt>
                <c:pt idx="7">
                  <c:v>0.82431065886477606</c:v>
                </c:pt>
                <c:pt idx="8">
                  <c:v>0.81765740156920808</c:v>
                </c:pt>
                <c:pt idx="9">
                  <c:v>0</c:v>
                </c:pt>
                <c:pt idx="10">
                  <c:v>0.78610212168146087</c:v>
                </c:pt>
                <c:pt idx="11">
                  <c:v>0.77762825081686349</c:v>
                </c:pt>
                <c:pt idx="12">
                  <c:v>0.52283409435247097</c:v>
                </c:pt>
                <c:pt idx="13">
                  <c:v>0.79073006682480962</c:v>
                </c:pt>
                <c:pt idx="14">
                  <c:v>0.87220960255979019</c:v>
                </c:pt>
                <c:pt idx="15">
                  <c:v>0</c:v>
                </c:pt>
                <c:pt idx="16">
                  <c:v>0.76688779602736434</c:v>
                </c:pt>
                <c:pt idx="17">
                  <c:v>0.80664965767887298</c:v>
                </c:pt>
                <c:pt idx="18">
                  <c:v>0.70834682571144147</c:v>
                </c:pt>
                <c:pt idx="19">
                  <c:v>0.7132578231210136</c:v>
                </c:pt>
                <c:pt idx="20">
                  <c:v>0.82061135509388627</c:v>
                </c:pt>
                <c:pt idx="21">
                  <c:v>0</c:v>
                </c:pt>
                <c:pt idx="22">
                  <c:v>0.63322728263472794</c:v>
                </c:pt>
                <c:pt idx="23">
                  <c:v>0.65694142164377511</c:v>
                </c:pt>
                <c:pt idx="24">
                  <c:v>0.62641282570712109</c:v>
                </c:pt>
                <c:pt idx="25">
                  <c:v>0.8365246946896</c:v>
                </c:pt>
                <c:pt idx="26">
                  <c:v>0.82878526597809865</c:v>
                </c:pt>
                <c:pt idx="27">
                  <c:v>0</c:v>
                </c:pt>
                <c:pt idx="28">
                  <c:v>0.79322066452522733</c:v>
                </c:pt>
                <c:pt idx="29">
                  <c:v>0.74589765614722425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7-40A8-8AD4-F3B9DCC4576A}"/>
            </c:ext>
          </c:extLst>
        </c:ser>
        <c:ser>
          <c:idx val="3"/>
          <c:order val="3"/>
          <c:tx>
            <c:strRef>
              <c:f>'F_beta Label'!$F$1</c:f>
              <c:strCache>
                <c:ptCount val="1"/>
                <c:pt idx="0">
                  <c:v>tf-idf_F_beta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Label'!$F$2:$F$31</c:f>
              <c:numCache>
                <c:formatCode>General</c:formatCode>
                <c:ptCount val="30"/>
                <c:pt idx="0">
                  <c:v>0.90153561133253335</c:v>
                </c:pt>
                <c:pt idx="1">
                  <c:v>0.89408966157124503</c:v>
                </c:pt>
                <c:pt idx="2">
                  <c:v>0.90618221385379916</c:v>
                </c:pt>
                <c:pt idx="3">
                  <c:v>0.92797196540155269</c:v>
                </c:pt>
                <c:pt idx="4">
                  <c:v>0.82653857964037791</c:v>
                </c:pt>
                <c:pt idx="5">
                  <c:v>0.92797196540155269</c:v>
                </c:pt>
                <c:pt idx="6">
                  <c:v>0.71487181788795418</c:v>
                </c:pt>
                <c:pt idx="7">
                  <c:v>0.85876327349006631</c:v>
                </c:pt>
                <c:pt idx="8">
                  <c:v>0.87625094074663512</c:v>
                </c:pt>
                <c:pt idx="9">
                  <c:v>0.80284257985975116</c:v>
                </c:pt>
                <c:pt idx="10">
                  <c:v>0.82373729828119979</c:v>
                </c:pt>
                <c:pt idx="11">
                  <c:v>0.80284257985975116</c:v>
                </c:pt>
                <c:pt idx="12">
                  <c:v>0.82930383806450192</c:v>
                </c:pt>
                <c:pt idx="13">
                  <c:v>0.850802551061145</c:v>
                </c:pt>
                <c:pt idx="14">
                  <c:v>0.88056765086451982</c:v>
                </c:pt>
                <c:pt idx="15">
                  <c:v>0.89859204126368297</c:v>
                </c:pt>
                <c:pt idx="16">
                  <c:v>0.83937799439693939</c:v>
                </c:pt>
                <c:pt idx="17">
                  <c:v>0.89859204126368297</c:v>
                </c:pt>
                <c:pt idx="18">
                  <c:v>0.69170078912834354</c:v>
                </c:pt>
                <c:pt idx="19">
                  <c:v>0.77299256803850058</c:v>
                </c:pt>
                <c:pt idx="20">
                  <c:v>0.72798399027329175</c:v>
                </c:pt>
                <c:pt idx="21">
                  <c:v>0.64722318087590525</c:v>
                </c:pt>
                <c:pt idx="22">
                  <c:v>0.72727998107199721</c:v>
                </c:pt>
                <c:pt idx="23">
                  <c:v>0.64722318087590525</c:v>
                </c:pt>
                <c:pt idx="24">
                  <c:v>0.82391783594222034</c:v>
                </c:pt>
                <c:pt idx="25">
                  <c:v>0.77987124146131381</c:v>
                </c:pt>
                <c:pt idx="26">
                  <c:v>0.76125042059318759</c:v>
                </c:pt>
                <c:pt idx="27">
                  <c:v>0.87657034821123481</c:v>
                </c:pt>
                <c:pt idx="28">
                  <c:v>0.76309955183788869</c:v>
                </c:pt>
                <c:pt idx="29">
                  <c:v>0.87657034821123481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B7-40A8-8AD4-F3B9DCC4576A}"/>
            </c:ext>
          </c:extLst>
        </c:ser>
        <c:ser>
          <c:idx val="4"/>
          <c:order val="4"/>
          <c:tx>
            <c:strRef>
              <c:f>'F_beta Label'!$G$1</c:f>
              <c:strCache>
                <c:ptCount val="1"/>
                <c:pt idx="0">
                  <c:v>tf-idf_chi_F_beta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Label'!$G$2:$G$31</c:f>
              <c:numCache>
                <c:formatCode>General</c:formatCode>
                <c:ptCount val="30"/>
                <c:pt idx="0">
                  <c:v>0.71570763991825337</c:v>
                </c:pt>
                <c:pt idx="1">
                  <c:v>0.8944605449423858</c:v>
                </c:pt>
                <c:pt idx="2">
                  <c:v>0.9058106761308613</c:v>
                </c:pt>
                <c:pt idx="3">
                  <c:v>0.92734216607088238</c:v>
                </c:pt>
                <c:pt idx="4">
                  <c:v>0.88377833120716431</c:v>
                </c:pt>
                <c:pt idx="5">
                  <c:v>0.92734216607088238</c:v>
                </c:pt>
                <c:pt idx="6">
                  <c:v>0.6999937245885508</c:v>
                </c:pt>
                <c:pt idx="7">
                  <c:v>0.85842344641229495</c:v>
                </c:pt>
                <c:pt idx="8">
                  <c:v>0.86721755155400104</c:v>
                </c:pt>
                <c:pt idx="9">
                  <c:v>0.83243950843022529</c:v>
                </c:pt>
                <c:pt idx="10">
                  <c:v>0.81648270038304427</c:v>
                </c:pt>
                <c:pt idx="11">
                  <c:v>0.82272981555178015</c:v>
                </c:pt>
                <c:pt idx="12">
                  <c:v>0.53455775146023132</c:v>
                </c:pt>
                <c:pt idx="13">
                  <c:v>0.92206134135244522</c:v>
                </c:pt>
                <c:pt idx="14">
                  <c:v>0.88056765086451982</c:v>
                </c:pt>
                <c:pt idx="15">
                  <c:v>0.92962095633013087</c:v>
                </c:pt>
                <c:pt idx="16">
                  <c:v>0.86296204047163005</c:v>
                </c:pt>
                <c:pt idx="17">
                  <c:v>0.92929078818587751</c:v>
                </c:pt>
                <c:pt idx="18">
                  <c:v>0.83711915497057299</c:v>
                </c:pt>
                <c:pt idx="19">
                  <c:v>0.78513466377599095</c:v>
                </c:pt>
                <c:pt idx="20">
                  <c:v>0.73978266554519989</c:v>
                </c:pt>
                <c:pt idx="21">
                  <c:v>0.65861055673454094</c:v>
                </c:pt>
                <c:pt idx="22">
                  <c:v>0.78562018430360936</c:v>
                </c:pt>
                <c:pt idx="23">
                  <c:v>0.67019894134288338</c:v>
                </c:pt>
                <c:pt idx="24">
                  <c:v>0.75344780862022331</c:v>
                </c:pt>
                <c:pt idx="25">
                  <c:v>0.78130365698725324</c:v>
                </c:pt>
                <c:pt idx="26">
                  <c:v>0.78989619206939587</c:v>
                </c:pt>
                <c:pt idx="27">
                  <c:v>0.86962883235663835</c:v>
                </c:pt>
                <c:pt idx="28">
                  <c:v>0.78125555788239931</c:v>
                </c:pt>
                <c:pt idx="29">
                  <c:v>0.87002990821245119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B7-40A8-8AD4-F3B9DCC4576A}"/>
            </c:ext>
          </c:extLst>
        </c:ser>
        <c:ser>
          <c:idx val="5"/>
          <c:order val="5"/>
          <c:tx>
            <c:strRef>
              <c:f>'F_beta Label'!$H$1</c:f>
              <c:strCache>
                <c:ptCount val="1"/>
                <c:pt idx="0">
                  <c:v>tf-idf_pca_F_beta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Label'!$H$2:$H$31</c:f>
              <c:numCache>
                <c:formatCode>General</c:formatCode>
                <c:ptCount val="30"/>
                <c:pt idx="0">
                  <c:v>0.71558925587708466</c:v>
                </c:pt>
                <c:pt idx="1">
                  <c:v>0.88269543295226982</c:v>
                </c:pt>
                <c:pt idx="2">
                  <c:v>0.9058106761308613</c:v>
                </c:pt>
                <c:pt idx="3">
                  <c:v>0</c:v>
                </c:pt>
                <c:pt idx="4">
                  <c:v>0.89474262009048189</c:v>
                </c:pt>
                <c:pt idx="5">
                  <c:v>0.87132461103645875</c:v>
                </c:pt>
                <c:pt idx="6">
                  <c:v>0.60167187920417697</c:v>
                </c:pt>
                <c:pt idx="7">
                  <c:v>0.84793613084577368</c:v>
                </c:pt>
                <c:pt idx="8">
                  <c:v>0.86692551106455995</c:v>
                </c:pt>
                <c:pt idx="9">
                  <c:v>0</c:v>
                </c:pt>
                <c:pt idx="10">
                  <c:v>0.8281401447475788</c:v>
                </c:pt>
                <c:pt idx="11">
                  <c:v>0.81451354155444544</c:v>
                </c:pt>
                <c:pt idx="12">
                  <c:v>0.54598403171163523</c:v>
                </c:pt>
                <c:pt idx="13">
                  <c:v>0.92207411888288693</c:v>
                </c:pt>
                <c:pt idx="14">
                  <c:v>0.8809602866643097</c:v>
                </c:pt>
                <c:pt idx="15">
                  <c:v>0</c:v>
                </c:pt>
                <c:pt idx="16">
                  <c:v>0.85953717800378637</c:v>
                </c:pt>
                <c:pt idx="17">
                  <c:v>0.77663648034773081</c:v>
                </c:pt>
                <c:pt idx="18">
                  <c:v>0.8439026274752689</c:v>
                </c:pt>
                <c:pt idx="19">
                  <c:v>0.79788553507875437</c:v>
                </c:pt>
                <c:pt idx="20">
                  <c:v>0.74012077972462131</c:v>
                </c:pt>
                <c:pt idx="21">
                  <c:v>0</c:v>
                </c:pt>
                <c:pt idx="22">
                  <c:v>0.73757727206296819</c:v>
                </c:pt>
                <c:pt idx="23">
                  <c:v>0.55346758496889026</c:v>
                </c:pt>
                <c:pt idx="24">
                  <c:v>0.75375836630054194</c:v>
                </c:pt>
                <c:pt idx="25">
                  <c:v>0.7905851981862192</c:v>
                </c:pt>
                <c:pt idx="26">
                  <c:v>0.79999209355483947</c:v>
                </c:pt>
                <c:pt idx="27">
                  <c:v>0</c:v>
                </c:pt>
                <c:pt idx="28">
                  <c:v>0.74083547443589659</c:v>
                </c:pt>
                <c:pt idx="29">
                  <c:v>0.727763116697146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B7-40A8-8AD4-F3B9DCC4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0.86257254790761384</c:v>
                </c:pt>
                <c:pt idx="1">
                  <c:v>0.79813951057128218</c:v>
                </c:pt>
                <c:pt idx="2">
                  <c:v>0.79794878649091405</c:v>
                </c:pt>
                <c:pt idx="3">
                  <c:v>0.73802744014685284</c:v>
                </c:pt>
                <c:pt idx="4">
                  <c:v>0.7926179691161912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E-4472-964A-F3F3D17E0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0.92797196540155269</c:v>
                </c:pt>
                <c:pt idx="1">
                  <c:v>0.87625094074663512</c:v>
                </c:pt>
                <c:pt idx="2">
                  <c:v>0.92962095633013087</c:v>
                </c:pt>
                <c:pt idx="3">
                  <c:v>0.8439026274752689</c:v>
                </c:pt>
                <c:pt idx="4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4-4BE1-AC2E-A7272B4B8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4.4358854377382136E-2</c:v>
                  </c:pt>
                  <c:pt idx="1">
                    <c:v>2.0218867055798506E-2</c:v>
                  </c:pt>
                  <c:pt idx="2">
                    <c:v>5.5283609266481168E-2</c:v>
                  </c:pt>
                  <c:pt idx="3">
                    <c:v>6.8998115537844712E-2</c:v>
                  </c:pt>
                  <c:pt idx="4">
                    <c:v>6.5250751808611188E-2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4.4358854377382136E-2</c:v>
                  </c:pt>
                  <c:pt idx="1">
                    <c:v>2.0218867055798506E-2</c:v>
                  </c:pt>
                  <c:pt idx="2">
                    <c:v>5.5283609266481168E-2</c:v>
                  </c:pt>
                  <c:pt idx="3">
                    <c:v>6.8998115537844712E-2</c:v>
                  </c:pt>
                  <c:pt idx="4">
                    <c:v>6.5250751808611188E-2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'F_beta Label'!$A$35:$B$64</c15:sqref>
                  </c15:fullRef>
                </c:ext>
              </c:extLst>
              <c:f>('F_beta Label'!$A$40:$B$40,'F_beta Label'!$A$46:$B$46,'F_beta Label'!$A$52:$B$52,'F_beta Label'!$A$58:$B$58,'F_beta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'F_beta Label'!$C$35:$C$64</c15:sqref>
                  </c15:fullRef>
                </c:ext>
              </c:extLst>
              <c:f>('F_beta Label'!$C$40,'F_beta Label'!$C$46,'F_beta Label'!$C$52,'F_beta Label'!$C$58,'F_beta Label'!$C$64)</c:f>
              <c:numCache>
                <c:formatCode>General</c:formatCode>
                <c:ptCount val="5"/>
                <c:pt idx="0">
                  <c:v>0.89182465684683565</c:v>
                </c:pt>
                <c:pt idx="1">
                  <c:v>0.81392219748792149</c:v>
                </c:pt>
                <c:pt idx="2">
                  <c:v>0.84030467469766157</c:v>
                </c:pt>
                <c:pt idx="3">
                  <c:v>0.66804276493394654</c:v>
                </c:pt>
                <c:pt idx="4">
                  <c:v>0.82430878027317289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'F_beta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83CF-4313-94B2-19DF14DB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Label'!$D$35:$D$64</c:f>
                <c:numCache>
                  <c:formatCode>General</c:formatCode>
                  <c:ptCount val="30"/>
                  <c:pt idx="0">
                    <c:v>6.5919784094909825E-2</c:v>
                  </c:pt>
                  <c:pt idx="1">
                    <c:v>3.4718696277423043E-2</c:v>
                  </c:pt>
                  <c:pt idx="2">
                    <c:v>1.4067093221106686E-2</c:v>
                  </c:pt>
                  <c:pt idx="3">
                    <c:v>5.3044202839318813E-3</c:v>
                  </c:pt>
                  <c:pt idx="4">
                    <c:v>3.2153296753006121E-2</c:v>
                  </c:pt>
                  <c:pt idx="5">
                    <c:v>4.4358854377382136E-2</c:v>
                  </c:pt>
                  <c:pt idx="6">
                    <c:v>9.1406435545668241E-2</c:v>
                  </c:pt>
                  <c:pt idx="7">
                    <c:v>2.2767667972027738E-2</c:v>
                  </c:pt>
                  <c:pt idx="8">
                    <c:v>1.9295488721323389E-2</c:v>
                  </c:pt>
                  <c:pt idx="9">
                    <c:v>1.4502637259227754E-2</c:v>
                  </c:pt>
                  <c:pt idx="10">
                    <c:v>1.8261970785896364E-2</c:v>
                  </c:pt>
                  <c:pt idx="11">
                    <c:v>2.0218867055798506E-2</c:v>
                  </c:pt>
                  <c:pt idx="12">
                    <c:v>0.12992526295700119</c:v>
                  </c:pt>
                  <c:pt idx="13">
                    <c:v>6.1035232370713996E-2</c:v>
                  </c:pt>
                  <c:pt idx="14">
                    <c:v>3.6822833933141575E-3</c:v>
                  </c:pt>
                  <c:pt idx="15">
                    <c:v>5.1012113990078461E-2</c:v>
                  </c:pt>
                  <c:pt idx="16">
                    <c:v>3.3741838911517955E-2</c:v>
                  </c:pt>
                  <c:pt idx="17">
                    <c:v>5.5283609266481168E-2</c:v>
                  </c:pt>
                  <c:pt idx="18">
                    <c:v>6.1484491856831025E-2</c:v>
                  </c:pt>
                  <c:pt idx="19">
                    <c:v>2.7549780860159783E-2</c:v>
                  </c:pt>
                  <c:pt idx="20">
                    <c:v>3.3810663175369585E-2</c:v>
                  </c:pt>
                  <c:pt idx="21">
                    <c:v>4.9473054596092129E-2</c:v>
                  </c:pt>
                  <c:pt idx="22">
                    <c:v>4.8022030959376724E-2</c:v>
                  </c:pt>
                  <c:pt idx="23">
                    <c:v>6.8998115537844712E-2</c:v>
                  </c:pt>
                  <c:pt idx="24">
                    <c:v>6.7042697770125878E-2</c:v>
                  </c:pt>
                  <c:pt idx="25">
                    <c:v>2.9860659514268847E-2</c:v>
                  </c:pt>
                  <c:pt idx="26">
                    <c:v>2.2618725315657451E-2</c:v>
                  </c:pt>
                  <c:pt idx="27">
                    <c:v>1.8407951566232407E-2</c:v>
                  </c:pt>
                  <c:pt idx="28">
                    <c:v>2.1476908995776516E-2</c:v>
                  </c:pt>
                  <c:pt idx="29">
                    <c:v>6.5250751808611188E-2</c:v>
                  </c:pt>
                </c:numCache>
              </c:numRef>
            </c:plus>
            <c:minus>
              <c:numRef>
                <c:f>'F_beta Label'!$D$35:$D$64</c:f>
                <c:numCache>
                  <c:formatCode>General</c:formatCode>
                  <c:ptCount val="30"/>
                  <c:pt idx="0">
                    <c:v>6.5919784094909825E-2</c:v>
                  </c:pt>
                  <c:pt idx="1">
                    <c:v>3.4718696277423043E-2</c:v>
                  </c:pt>
                  <c:pt idx="2">
                    <c:v>1.4067093221106686E-2</c:v>
                  </c:pt>
                  <c:pt idx="3">
                    <c:v>5.3044202839318813E-3</c:v>
                  </c:pt>
                  <c:pt idx="4">
                    <c:v>3.2153296753006121E-2</c:v>
                  </c:pt>
                  <c:pt idx="5">
                    <c:v>4.4358854377382136E-2</c:v>
                  </c:pt>
                  <c:pt idx="6">
                    <c:v>9.1406435545668241E-2</c:v>
                  </c:pt>
                  <c:pt idx="7">
                    <c:v>2.2767667972027738E-2</c:v>
                  </c:pt>
                  <c:pt idx="8">
                    <c:v>1.9295488721323389E-2</c:v>
                  </c:pt>
                  <c:pt idx="9">
                    <c:v>1.4502637259227754E-2</c:v>
                  </c:pt>
                  <c:pt idx="10">
                    <c:v>1.8261970785896364E-2</c:v>
                  </c:pt>
                  <c:pt idx="11">
                    <c:v>2.0218867055798506E-2</c:v>
                  </c:pt>
                  <c:pt idx="12">
                    <c:v>0.12992526295700119</c:v>
                  </c:pt>
                  <c:pt idx="13">
                    <c:v>6.1035232370713996E-2</c:v>
                  </c:pt>
                  <c:pt idx="14">
                    <c:v>3.6822833933141575E-3</c:v>
                  </c:pt>
                  <c:pt idx="15">
                    <c:v>5.1012113990078461E-2</c:v>
                  </c:pt>
                  <c:pt idx="16">
                    <c:v>3.3741838911517955E-2</c:v>
                  </c:pt>
                  <c:pt idx="17">
                    <c:v>5.5283609266481168E-2</c:v>
                  </c:pt>
                  <c:pt idx="18">
                    <c:v>6.1484491856831025E-2</c:v>
                  </c:pt>
                  <c:pt idx="19">
                    <c:v>2.7549780860159783E-2</c:v>
                  </c:pt>
                  <c:pt idx="20">
                    <c:v>3.3810663175369585E-2</c:v>
                  </c:pt>
                  <c:pt idx="21">
                    <c:v>4.9473054596092129E-2</c:v>
                  </c:pt>
                  <c:pt idx="22">
                    <c:v>4.8022030959376724E-2</c:v>
                  </c:pt>
                  <c:pt idx="23">
                    <c:v>6.8998115537844712E-2</c:v>
                  </c:pt>
                  <c:pt idx="24">
                    <c:v>6.7042697770125878E-2</c:v>
                  </c:pt>
                  <c:pt idx="25">
                    <c:v>2.9860659514268847E-2</c:v>
                  </c:pt>
                  <c:pt idx="26">
                    <c:v>2.2618725315657451E-2</c:v>
                  </c:pt>
                  <c:pt idx="27">
                    <c:v>1.8407951566232407E-2</c:v>
                  </c:pt>
                  <c:pt idx="28">
                    <c:v>2.1476908995776516E-2</c:v>
                  </c:pt>
                  <c:pt idx="29">
                    <c:v>6.5250751808611188E-2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0-4A45-8438-4251A120C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0.86257254790761384</c:v>
                </c:pt>
                <c:pt idx="1">
                  <c:v>0.79813951057128218</c:v>
                </c:pt>
                <c:pt idx="2">
                  <c:v>0.79794878649091405</c:v>
                </c:pt>
                <c:pt idx="3">
                  <c:v>0.73802744014685284</c:v>
                </c:pt>
                <c:pt idx="4">
                  <c:v>0.7926179691161912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A5-4FE5-BA0C-0D15C00810B1}"/>
            </c:ext>
          </c:extLst>
        </c:ser>
        <c:ser>
          <c:idx val="1"/>
          <c:order val="1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5-4FE5-BA0C-0D15C00810B1}"/>
            </c:ext>
          </c:extLst>
        </c:ser>
        <c:ser>
          <c:idx val="2"/>
          <c:order val="2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A5-4FE5-BA0C-0D15C00810B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3A5-4FE5-BA0C-0D15C00810B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3A5-4FE5-BA0C-0D15C00810B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3A5-4FE5-BA0C-0D15C00810B1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5-4FE5-BA0C-0D15C00810B1}"/>
            </c:ext>
          </c:extLst>
        </c:ser>
        <c:ser>
          <c:idx val="3"/>
          <c:order val="3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A5-4FE5-BA0C-0D15C008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576B-4ABC-B0E1-4547DA975B9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0.92797196540155269</c:v>
                </c:pt>
                <c:pt idx="1">
                  <c:v>0.87625094074663512</c:v>
                </c:pt>
                <c:pt idx="2">
                  <c:v>0.92962095633013087</c:v>
                </c:pt>
                <c:pt idx="3">
                  <c:v>0.8439026274752689</c:v>
                </c:pt>
                <c:pt idx="4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6B-4ABC-B0E1-4547DA975B93}"/>
            </c:ext>
          </c:extLst>
        </c:ser>
        <c:ser>
          <c:idx val="1"/>
          <c:order val="1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6B-4ABC-B0E1-4547DA975B93}"/>
            </c:ext>
          </c:extLst>
        </c:ser>
        <c:ser>
          <c:idx val="2"/>
          <c:order val="2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76B-4ABC-B0E1-4547DA975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76B-4ABC-B0E1-4547DA975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76B-4ABC-B0E1-4547DA975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76B-4ABC-B0E1-4547DA975B93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6B-4ABC-B0E1-4547DA975B93}"/>
            </c:ext>
          </c:extLst>
        </c:ser>
        <c:ser>
          <c:idx val="3"/>
          <c:order val="3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6B-4ABC-B0E1-4547DA97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</c:plotArea>
    <c:legend>
      <c:legendPos val="r"/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0.65525051475634866</c:v>
                </c:pt>
                <c:pt idx="1">
                  <c:v>0.7890642873484327</c:v>
                </c:pt>
                <c:pt idx="2">
                  <c:v>0.80191413101502318</c:v>
                </c:pt>
                <c:pt idx="3">
                  <c:v>0.82935255090368343</c:v>
                </c:pt>
                <c:pt idx="4">
                  <c:v>0.84260657362922275</c:v>
                </c:pt>
                <c:pt idx="5">
                  <c:v>0.84338442766720034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0.72897124990467477</c:v>
                </c:pt>
                <c:pt idx="1">
                  <c:v>0.8040722946694121</c:v>
                </c:pt>
                <c:pt idx="2">
                  <c:v>0.84189735377106689</c:v>
                </c:pt>
                <c:pt idx="3">
                  <c:v>0.84114619080302</c:v>
                </c:pt>
                <c:pt idx="4">
                  <c:v>0.83554487912758324</c:v>
                </c:pt>
                <c:pt idx="5">
                  <c:v>0.8462136810798444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0.74509803921568629</c:v>
                </c:pt>
                <c:pt idx="1">
                  <c:v>0.88366013071895411</c:v>
                </c:pt>
                <c:pt idx="2">
                  <c:v>0.88366013071895433</c:v>
                </c:pt>
                <c:pt idx="3">
                  <c:v>0.91895424836601303</c:v>
                </c:pt>
                <c:pt idx="4">
                  <c:v>0.83790849673202616</c:v>
                </c:pt>
                <c:pt idx="5">
                  <c:v>0.91895424836601303</c:v>
                </c:pt>
                <c:pt idx="6">
                  <c:v>0.4536842105263158</c:v>
                </c:pt>
                <c:pt idx="7">
                  <c:v>0.83842105263157907</c:v>
                </c:pt>
                <c:pt idx="8">
                  <c:v>0.84947368421052638</c:v>
                </c:pt>
                <c:pt idx="9">
                  <c:v>0.81789473684210523</c:v>
                </c:pt>
                <c:pt idx="10">
                  <c:v>0.84842105263157896</c:v>
                </c:pt>
                <c:pt idx="11">
                  <c:v>0.81789473684210523</c:v>
                </c:pt>
                <c:pt idx="12">
                  <c:v>0.42105263157894751</c:v>
                </c:pt>
                <c:pt idx="13">
                  <c:v>0.768421052631579</c:v>
                </c:pt>
                <c:pt idx="14">
                  <c:v>0.88421052631578934</c:v>
                </c:pt>
                <c:pt idx="15">
                  <c:v>0.8</c:v>
                </c:pt>
                <c:pt idx="16">
                  <c:v>0.83157894736842108</c:v>
                </c:pt>
                <c:pt idx="17">
                  <c:v>0.8</c:v>
                </c:pt>
                <c:pt idx="18">
                  <c:v>0.81029411764705872</c:v>
                </c:pt>
                <c:pt idx="19">
                  <c:v>0.7617647058823529</c:v>
                </c:pt>
                <c:pt idx="20">
                  <c:v>0.77352941176470602</c:v>
                </c:pt>
                <c:pt idx="21">
                  <c:v>0.68970588235294117</c:v>
                </c:pt>
                <c:pt idx="22">
                  <c:v>0.74999999999999978</c:v>
                </c:pt>
                <c:pt idx="23">
                  <c:v>0.68970588235294117</c:v>
                </c:pt>
                <c:pt idx="24">
                  <c:v>0.67666666666666664</c:v>
                </c:pt>
                <c:pt idx="25">
                  <c:v>0.75523809523809526</c:v>
                </c:pt>
                <c:pt idx="26">
                  <c:v>0.81476190476190491</c:v>
                </c:pt>
                <c:pt idx="27">
                  <c:v>0.83380952380952389</c:v>
                </c:pt>
                <c:pt idx="28">
                  <c:v>0.7957142857142856</c:v>
                </c:pt>
                <c:pt idx="29">
                  <c:v>0.83380952380952389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5-4762-B1BC-EA309A38A425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0.77973856209150338</c:v>
                </c:pt>
                <c:pt idx="1">
                  <c:v>0.81437908496732025</c:v>
                </c:pt>
                <c:pt idx="2">
                  <c:v>0.88366013071895433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0.9065359477124183</c:v>
                </c:pt>
                <c:pt idx="6">
                  <c:v>0.67684210526315791</c:v>
                </c:pt>
                <c:pt idx="7">
                  <c:v>0.79789473684210521</c:v>
                </c:pt>
                <c:pt idx="8">
                  <c:v>0.84947368421052638</c:v>
                </c:pt>
                <c:pt idx="9">
                  <c:v>0.83789473684210536</c:v>
                </c:pt>
                <c:pt idx="10">
                  <c:v>0.83842105263157907</c:v>
                </c:pt>
                <c:pt idx="11">
                  <c:v>0.83947368421052637</c:v>
                </c:pt>
                <c:pt idx="12">
                  <c:v>0.45263157894736838</c:v>
                </c:pt>
                <c:pt idx="13">
                  <c:v>0.8</c:v>
                </c:pt>
                <c:pt idx="14">
                  <c:v>0.88421052631578934</c:v>
                </c:pt>
                <c:pt idx="15">
                  <c:v>0.84210526315789469</c:v>
                </c:pt>
                <c:pt idx="16">
                  <c:v>0.8</c:v>
                </c:pt>
                <c:pt idx="17">
                  <c:v>0.83157894736842086</c:v>
                </c:pt>
                <c:pt idx="18">
                  <c:v>0.8448529411764707</c:v>
                </c:pt>
                <c:pt idx="19">
                  <c:v>0.78602941176470587</c:v>
                </c:pt>
                <c:pt idx="20">
                  <c:v>0.79779411764705865</c:v>
                </c:pt>
                <c:pt idx="21">
                  <c:v>0.7720588235294118</c:v>
                </c:pt>
                <c:pt idx="22">
                  <c:v>0.76249999999999996</c:v>
                </c:pt>
                <c:pt idx="23">
                  <c:v>0.78455882352941175</c:v>
                </c:pt>
                <c:pt idx="24">
                  <c:v>0.65666666666666684</c:v>
                </c:pt>
                <c:pt idx="25">
                  <c:v>0.83523809523809533</c:v>
                </c:pt>
                <c:pt idx="26">
                  <c:v>0.81523809523809532</c:v>
                </c:pt>
                <c:pt idx="27">
                  <c:v>0.8538095238095238</c:v>
                </c:pt>
                <c:pt idx="28">
                  <c:v>0.7952380952380953</c:v>
                </c:pt>
                <c:pt idx="29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5-4762-B1BC-EA309A38A425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0.8248366013071895</c:v>
                </c:pt>
                <c:pt idx="1">
                  <c:v>0.81437908496732025</c:v>
                </c:pt>
                <c:pt idx="2">
                  <c:v>0.87189542483660143</c:v>
                </c:pt>
                <c:pt idx="3">
                  <c:v>0</c:v>
                </c:pt>
                <c:pt idx="4">
                  <c:v>0.8130718954248366</c:v>
                </c:pt>
                <c:pt idx="5">
                  <c:v>0.8013071895424837</c:v>
                </c:pt>
                <c:pt idx="6">
                  <c:v>0.72684210526315796</c:v>
                </c:pt>
                <c:pt idx="7">
                  <c:v>0.82947368421052625</c:v>
                </c:pt>
                <c:pt idx="8">
                  <c:v>0.81894736842105265</c:v>
                </c:pt>
                <c:pt idx="9">
                  <c:v>0</c:v>
                </c:pt>
                <c:pt idx="10">
                  <c:v>0.78684210526315801</c:v>
                </c:pt>
                <c:pt idx="11">
                  <c:v>0.77789473684210519</c:v>
                </c:pt>
                <c:pt idx="12">
                  <c:v>0.51578947368421058</c:v>
                </c:pt>
                <c:pt idx="13">
                  <c:v>0.78947368421052633</c:v>
                </c:pt>
                <c:pt idx="14">
                  <c:v>0.87368421052631573</c:v>
                </c:pt>
                <c:pt idx="15">
                  <c:v>0</c:v>
                </c:pt>
                <c:pt idx="16">
                  <c:v>0.76842105263157889</c:v>
                </c:pt>
                <c:pt idx="17">
                  <c:v>0.81052631578947365</c:v>
                </c:pt>
                <c:pt idx="18">
                  <c:v>0.71397058823529413</c:v>
                </c:pt>
                <c:pt idx="19">
                  <c:v>0.71250000000000002</c:v>
                </c:pt>
                <c:pt idx="20">
                  <c:v>0.82058823529411773</c:v>
                </c:pt>
                <c:pt idx="21">
                  <c:v>0</c:v>
                </c:pt>
                <c:pt idx="22">
                  <c:v>0.62941176470588234</c:v>
                </c:pt>
                <c:pt idx="23">
                  <c:v>0.6551470588235293</c:v>
                </c:pt>
                <c:pt idx="24">
                  <c:v>0.61904761904761907</c:v>
                </c:pt>
                <c:pt idx="25">
                  <c:v>0.83476190476190482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0.79476190476190467</c:v>
                </c:pt>
                <c:pt idx="29">
                  <c:v>0.74476190476190474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5-4762-B1BC-EA309A38A425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0.9065359477124183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0.82614379084967327</c:v>
                </c:pt>
                <c:pt idx="5">
                  <c:v>0.9300653594771241</c:v>
                </c:pt>
                <c:pt idx="6">
                  <c:v>0.70789473684210535</c:v>
                </c:pt>
                <c:pt idx="7">
                  <c:v>0.85947368421052628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0.82894736842105277</c:v>
                </c:pt>
                <c:pt idx="11">
                  <c:v>0.79789473684210521</c:v>
                </c:pt>
                <c:pt idx="12">
                  <c:v>0.83157894736842108</c:v>
                </c:pt>
                <c:pt idx="13">
                  <c:v>0.85263157894736852</c:v>
                </c:pt>
                <c:pt idx="14">
                  <c:v>0.88421052631578934</c:v>
                </c:pt>
                <c:pt idx="15">
                  <c:v>0.90526315789473677</c:v>
                </c:pt>
                <c:pt idx="16">
                  <c:v>0.84210526315789469</c:v>
                </c:pt>
                <c:pt idx="17">
                  <c:v>0.90526315789473677</c:v>
                </c:pt>
                <c:pt idx="18">
                  <c:v>0.68970588235294117</c:v>
                </c:pt>
                <c:pt idx="19">
                  <c:v>0.77279411764705874</c:v>
                </c:pt>
                <c:pt idx="20">
                  <c:v>0.72573529411764715</c:v>
                </c:pt>
                <c:pt idx="21">
                  <c:v>0.64117647058823535</c:v>
                </c:pt>
                <c:pt idx="22">
                  <c:v>0.72647058823529409</c:v>
                </c:pt>
                <c:pt idx="23">
                  <c:v>0.64117647058823535</c:v>
                </c:pt>
                <c:pt idx="24">
                  <c:v>0.82523809523809533</c:v>
                </c:pt>
                <c:pt idx="25">
                  <c:v>0.77571428571428569</c:v>
                </c:pt>
                <c:pt idx="26">
                  <c:v>0.75619047619047619</c:v>
                </c:pt>
                <c:pt idx="27">
                  <c:v>0.88238095238095249</c:v>
                </c:pt>
                <c:pt idx="28">
                  <c:v>0.75619047619047619</c:v>
                </c:pt>
                <c:pt idx="29">
                  <c:v>0.88238095238095249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B5-4762-B1BC-EA309A38A425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0.88496732026143798</c:v>
                </c:pt>
                <c:pt idx="5">
                  <c:v>0.9300653594771241</c:v>
                </c:pt>
                <c:pt idx="6">
                  <c:v>0.6936842105263159</c:v>
                </c:pt>
                <c:pt idx="7">
                  <c:v>0.85947368421052628</c:v>
                </c:pt>
                <c:pt idx="8">
                  <c:v>0.86894736842105258</c:v>
                </c:pt>
                <c:pt idx="9">
                  <c:v>0.82842105263157895</c:v>
                </c:pt>
                <c:pt idx="10">
                  <c:v>0.81842105263157894</c:v>
                </c:pt>
                <c:pt idx="11">
                  <c:v>0.81842105263157894</c:v>
                </c:pt>
                <c:pt idx="12">
                  <c:v>0.52631578947368418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0.86315789473684212</c:v>
                </c:pt>
                <c:pt idx="17">
                  <c:v>0.93684210526315792</c:v>
                </c:pt>
                <c:pt idx="18">
                  <c:v>0.85588235294117643</c:v>
                </c:pt>
                <c:pt idx="19">
                  <c:v>0.78455882352941175</c:v>
                </c:pt>
                <c:pt idx="20">
                  <c:v>0.73750000000000004</c:v>
                </c:pt>
                <c:pt idx="21">
                  <c:v>0.65294117647058825</c:v>
                </c:pt>
                <c:pt idx="22">
                  <c:v>0.78602941176470575</c:v>
                </c:pt>
                <c:pt idx="23">
                  <c:v>0.66470588235294126</c:v>
                </c:pt>
                <c:pt idx="24">
                  <c:v>0.75523809523809526</c:v>
                </c:pt>
                <c:pt idx="25">
                  <c:v>0.77571428571428569</c:v>
                </c:pt>
                <c:pt idx="26">
                  <c:v>0.78571428571428581</c:v>
                </c:pt>
                <c:pt idx="27">
                  <c:v>0.87238095238095248</c:v>
                </c:pt>
                <c:pt idx="28">
                  <c:v>0.7761904761904761</c:v>
                </c:pt>
                <c:pt idx="29">
                  <c:v>0.87238095238095248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B5-4762-B1BC-EA309A38A425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0.88366013071895433</c:v>
                </c:pt>
                <c:pt idx="2">
                  <c:v>0.90718954248366013</c:v>
                </c:pt>
                <c:pt idx="3">
                  <c:v>0</c:v>
                </c:pt>
                <c:pt idx="4">
                  <c:v>0.89607843137254906</c:v>
                </c:pt>
                <c:pt idx="5">
                  <c:v>0.87189542483660143</c:v>
                </c:pt>
                <c:pt idx="6">
                  <c:v>0.5926315789473684</c:v>
                </c:pt>
                <c:pt idx="7">
                  <c:v>0.84894736842105267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0.81736842105263163</c:v>
                </c:pt>
                <c:pt idx="12">
                  <c:v>0.5368421052631579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</c:v>
                </c:pt>
                <c:pt idx="16">
                  <c:v>0.86315789473684212</c:v>
                </c:pt>
                <c:pt idx="17">
                  <c:v>0.77894736842105261</c:v>
                </c:pt>
                <c:pt idx="18">
                  <c:v>0.86691176470588227</c:v>
                </c:pt>
                <c:pt idx="19">
                  <c:v>0.79705882352941182</c:v>
                </c:pt>
                <c:pt idx="20">
                  <c:v>0.73750000000000004</c:v>
                </c:pt>
                <c:pt idx="21">
                  <c:v>0</c:v>
                </c:pt>
                <c:pt idx="22">
                  <c:v>0.73676470588235288</c:v>
                </c:pt>
                <c:pt idx="23">
                  <c:v>0.54926470588235288</c:v>
                </c:pt>
                <c:pt idx="24">
                  <c:v>0.75476190476190474</c:v>
                </c:pt>
                <c:pt idx="25">
                  <c:v>0.78523809523809518</c:v>
                </c:pt>
                <c:pt idx="26">
                  <c:v>0.79619047619047623</c:v>
                </c:pt>
                <c:pt idx="27">
                  <c:v>0</c:v>
                </c:pt>
                <c:pt idx="28">
                  <c:v>0.73666666666666658</c:v>
                </c:pt>
                <c:pt idx="29">
                  <c:v>0.72809523809523813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B5-4762-B1BC-EA309A38A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DE-4437-B127-70981F83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86-45F7-910F-9C8A4977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0.89313725490196083</c:v>
                </c:pt>
                <c:pt idx="1">
                  <c:v>0.81149122807017549</c:v>
                </c:pt>
                <c:pt idx="2">
                  <c:v>0.84385964912280687</c:v>
                </c:pt>
                <c:pt idx="3">
                  <c:v>0.66409313725490182</c:v>
                </c:pt>
                <c:pt idx="4">
                  <c:v>0.82746031746031745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E2E9-4F2E-9764-11645031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0.77952069716775607</c:v>
                </c:pt>
                <c:pt idx="1">
                  <c:v>0.8644880174291939</c:v>
                </c:pt>
                <c:pt idx="2">
                  <c:v>0.89346405228758174</c:v>
                </c:pt>
                <c:pt idx="3">
                  <c:v>0.92434640522875811</c:v>
                </c:pt>
                <c:pt idx="4">
                  <c:v>0.84542483660130729</c:v>
                </c:pt>
                <c:pt idx="5">
                  <c:v>0.89313725490196083</c:v>
                </c:pt>
                <c:pt idx="6">
                  <c:v>0.64192982456140346</c:v>
                </c:pt>
                <c:pt idx="7">
                  <c:v>0.83894736842105255</c:v>
                </c:pt>
                <c:pt idx="8">
                  <c:v>0.85587719298245613</c:v>
                </c:pt>
                <c:pt idx="9">
                  <c:v>0.82052631578947355</c:v>
                </c:pt>
                <c:pt idx="10">
                  <c:v>0.8248245614035089</c:v>
                </c:pt>
                <c:pt idx="11">
                  <c:v>0.81149122807017549</c:v>
                </c:pt>
                <c:pt idx="12">
                  <c:v>0.54736842105263162</c:v>
                </c:pt>
                <c:pt idx="13">
                  <c:v>0.84385964912280709</c:v>
                </c:pt>
                <c:pt idx="14">
                  <c:v>0.88245614035087716</c:v>
                </c:pt>
                <c:pt idx="15">
                  <c:v>0.8710526315789473</c:v>
                </c:pt>
                <c:pt idx="16">
                  <c:v>0.82807017543859651</c:v>
                </c:pt>
                <c:pt idx="17">
                  <c:v>0.84385964912280687</c:v>
                </c:pt>
                <c:pt idx="18">
                  <c:v>0.79693627450980387</c:v>
                </c:pt>
                <c:pt idx="19">
                  <c:v>0.76911764705882357</c:v>
                </c:pt>
                <c:pt idx="20">
                  <c:v>0.76544117647058829</c:v>
                </c:pt>
                <c:pt idx="21">
                  <c:v>0.68897058823529411</c:v>
                </c:pt>
                <c:pt idx="22">
                  <c:v>0.73186274509803917</c:v>
                </c:pt>
                <c:pt idx="23">
                  <c:v>0.66409313725490182</c:v>
                </c:pt>
                <c:pt idx="24">
                  <c:v>0.71460317460317457</c:v>
                </c:pt>
                <c:pt idx="25">
                  <c:v>0.79365079365079361</c:v>
                </c:pt>
                <c:pt idx="26">
                  <c:v>0.79880952380952397</c:v>
                </c:pt>
                <c:pt idx="27">
                  <c:v>0.86059523809523819</c:v>
                </c:pt>
                <c:pt idx="28">
                  <c:v>0.7757936507936507</c:v>
                </c:pt>
                <c:pt idx="29">
                  <c:v>0.82746031746031745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1-4BE6-B612-778D9FEC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0.71301379005883836</c:v>
                </c:pt>
                <c:pt idx="1">
                  <c:v>0.79851120542931331</c:v>
                </c:pt>
                <c:pt idx="2">
                  <c:v>0.81054432867005899</c:v>
                </c:pt>
                <c:pt idx="3">
                  <c:v>0.83669227579179906</c:v>
                </c:pt>
                <c:pt idx="4">
                  <c:v>0.84657422911108149</c:v>
                </c:pt>
                <c:pt idx="5">
                  <c:v>0.84965515986997509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0.79248398940765263</c:v>
                </c:pt>
                <c:pt idx="1">
                  <c:v>0.81165460014114976</c:v>
                </c:pt>
                <c:pt idx="2">
                  <c:v>0.84746838926099755</c:v>
                </c:pt>
                <c:pt idx="3">
                  <c:v>0.85203535623783699</c:v>
                </c:pt>
                <c:pt idx="4">
                  <c:v>0.84143511604288568</c:v>
                </c:pt>
                <c:pt idx="5">
                  <c:v>0.85219065961457285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0.6789055973266499</c:v>
                </c:pt>
                <c:pt idx="1">
                  <c:v>0.86433608531131756</c:v>
                </c:pt>
                <c:pt idx="2">
                  <c:v>0.86492088063295491</c:v>
                </c:pt>
                <c:pt idx="3">
                  <c:v>0.85892672858617125</c:v>
                </c:pt>
                <c:pt idx="4">
                  <c:v>0.86950980392156862</c:v>
                </c:pt>
                <c:pt idx="5">
                  <c:v>0.85892672858617125</c:v>
                </c:pt>
                <c:pt idx="6">
                  <c:v>0.81363636363636371</c:v>
                </c:pt>
                <c:pt idx="7">
                  <c:v>0.76890269151138713</c:v>
                </c:pt>
                <c:pt idx="8">
                  <c:v>0.82651629072681698</c:v>
                </c:pt>
                <c:pt idx="9">
                  <c:v>0.94183006535947711</c:v>
                </c:pt>
                <c:pt idx="10">
                  <c:v>0.76510446075663474</c:v>
                </c:pt>
                <c:pt idx="11">
                  <c:v>0.94183006535947711</c:v>
                </c:pt>
                <c:pt idx="12">
                  <c:v>0.85572649572649573</c:v>
                </c:pt>
                <c:pt idx="13">
                  <c:v>0.80508194505872521</c:v>
                </c:pt>
                <c:pt idx="14">
                  <c:v>0.85027568922305774</c:v>
                </c:pt>
                <c:pt idx="15">
                  <c:v>0.75685630024841222</c:v>
                </c:pt>
                <c:pt idx="16">
                  <c:v>0.83728070175438596</c:v>
                </c:pt>
                <c:pt idx="17">
                  <c:v>0.75685630024841222</c:v>
                </c:pt>
                <c:pt idx="18">
                  <c:v>0.47247752701722229</c:v>
                </c:pt>
                <c:pt idx="19">
                  <c:v>0.74053147574819411</c:v>
                </c:pt>
                <c:pt idx="20">
                  <c:v>0.78809451985922574</c:v>
                </c:pt>
                <c:pt idx="21">
                  <c:v>0.81229437229437218</c:v>
                </c:pt>
                <c:pt idx="22">
                  <c:v>0.72249999999999992</c:v>
                </c:pt>
                <c:pt idx="23">
                  <c:v>0.81229437229437218</c:v>
                </c:pt>
                <c:pt idx="24">
                  <c:v>0.61823242117359756</c:v>
                </c:pt>
                <c:pt idx="25">
                  <c:v>0.84265074450832955</c:v>
                </c:pt>
                <c:pt idx="26">
                  <c:v>0.88397660818713464</c:v>
                </c:pt>
                <c:pt idx="27">
                  <c:v>0.73887878787878791</c:v>
                </c:pt>
                <c:pt idx="28">
                  <c:v>0.90122205022359814</c:v>
                </c:pt>
                <c:pt idx="29">
                  <c:v>0.73887878787878791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A-448C-AFEE-9522557CF2F6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0.72207282913165272</c:v>
                </c:pt>
                <c:pt idx="1">
                  <c:v>0.83591503267973855</c:v>
                </c:pt>
                <c:pt idx="2">
                  <c:v>0.86557447540419674</c:v>
                </c:pt>
                <c:pt idx="3">
                  <c:v>0.88830065359477128</c:v>
                </c:pt>
                <c:pt idx="4">
                  <c:v>0.87774509803921563</c:v>
                </c:pt>
                <c:pt idx="5">
                  <c:v>0.86659442724458202</c:v>
                </c:pt>
                <c:pt idx="6">
                  <c:v>0.6869038208168643</c:v>
                </c:pt>
                <c:pt idx="7">
                  <c:v>0.7063636363636363</c:v>
                </c:pt>
                <c:pt idx="8">
                  <c:v>0.80088858509911132</c:v>
                </c:pt>
                <c:pt idx="9">
                  <c:v>0.94462418300653606</c:v>
                </c:pt>
                <c:pt idx="10">
                  <c:v>0.74150197628458492</c:v>
                </c:pt>
                <c:pt idx="11">
                  <c:v>0.93659786721706217</c:v>
                </c:pt>
                <c:pt idx="12">
                  <c:v>0.83307692307692316</c:v>
                </c:pt>
                <c:pt idx="13">
                  <c:v>0.84678571428571436</c:v>
                </c:pt>
                <c:pt idx="14">
                  <c:v>0.8633020050125314</c:v>
                </c:pt>
                <c:pt idx="15">
                  <c:v>0.78182709447415333</c:v>
                </c:pt>
                <c:pt idx="16">
                  <c:v>0.81904493854958249</c:v>
                </c:pt>
                <c:pt idx="17">
                  <c:v>0.85462235133287767</c:v>
                </c:pt>
                <c:pt idx="18">
                  <c:v>0.51619880119880113</c:v>
                </c:pt>
                <c:pt idx="19">
                  <c:v>0.77112299465240641</c:v>
                </c:pt>
                <c:pt idx="20">
                  <c:v>0.79921101774042946</c:v>
                </c:pt>
                <c:pt idx="21">
                  <c:v>0.82780578898225965</c:v>
                </c:pt>
                <c:pt idx="22">
                  <c:v>0.72707070707070709</c:v>
                </c:pt>
                <c:pt idx="23">
                  <c:v>0.88730392156862747</c:v>
                </c:pt>
                <c:pt idx="24">
                  <c:v>0.87318295739348373</c:v>
                </c:pt>
                <c:pt idx="25">
                  <c:v>0.92260061919504643</c:v>
                </c:pt>
                <c:pt idx="26">
                  <c:v>0.91415634674922597</c:v>
                </c:pt>
                <c:pt idx="27">
                  <c:v>0.81432286249219887</c:v>
                </c:pt>
                <c:pt idx="28">
                  <c:v>0.8948459383753502</c:v>
                </c:pt>
                <c:pt idx="29">
                  <c:v>0.77672975172975167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A-448C-AFEE-9522557CF2F6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0.70804093567251458</c:v>
                </c:pt>
                <c:pt idx="1">
                  <c:v>0.87006535947712427</c:v>
                </c:pt>
                <c:pt idx="2">
                  <c:v>0.84248366013071885</c:v>
                </c:pt>
                <c:pt idx="3">
                  <c:v>0</c:v>
                </c:pt>
                <c:pt idx="4">
                  <c:v>0.80982456140350867</c:v>
                </c:pt>
                <c:pt idx="5">
                  <c:v>0.83270308123249293</c:v>
                </c:pt>
                <c:pt idx="6">
                  <c:v>0.6396791979949874</c:v>
                </c:pt>
                <c:pt idx="7">
                  <c:v>0.72440612400566629</c:v>
                </c:pt>
                <c:pt idx="8">
                  <c:v>0.79008357520943329</c:v>
                </c:pt>
                <c:pt idx="9">
                  <c:v>0</c:v>
                </c:pt>
                <c:pt idx="10">
                  <c:v>0.77005642836844879</c:v>
                </c:pt>
                <c:pt idx="11">
                  <c:v>0.77177033492822977</c:v>
                </c:pt>
                <c:pt idx="12">
                  <c:v>0.77875925244346289</c:v>
                </c:pt>
                <c:pt idx="13">
                  <c:v>0.82221435942798171</c:v>
                </c:pt>
                <c:pt idx="14">
                  <c:v>0.8381704260651629</c:v>
                </c:pt>
                <c:pt idx="15">
                  <c:v>0</c:v>
                </c:pt>
                <c:pt idx="16">
                  <c:v>0.73175552517657783</c:v>
                </c:pt>
                <c:pt idx="17">
                  <c:v>0.72339809999306559</c:v>
                </c:pt>
                <c:pt idx="18">
                  <c:v>0.57013694366635548</c:v>
                </c:pt>
                <c:pt idx="19">
                  <c:v>0.73739557226399333</c:v>
                </c:pt>
                <c:pt idx="20">
                  <c:v>0.8213235294117649</c:v>
                </c:pt>
                <c:pt idx="21">
                  <c:v>0</c:v>
                </c:pt>
                <c:pt idx="22">
                  <c:v>0.77846153846153854</c:v>
                </c:pt>
                <c:pt idx="23">
                  <c:v>0.71741340530814224</c:v>
                </c:pt>
                <c:pt idx="24">
                  <c:v>0.83336349924585207</c:v>
                </c:pt>
                <c:pt idx="25">
                  <c:v>0.87509607351712615</c:v>
                </c:pt>
                <c:pt idx="26">
                  <c:v>0.92273821809425516</c:v>
                </c:pt>
                <c:pt idx="27">
                  <c:v>0</c:v>
                </c:pt>
                <c:pt idx="28">
                  <c:v>0.76236275801493192</c:v>
                </c:pt>
                <c:pt idx="29">
                  <c:v>0.77042016806722691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A-448C-AFEE-9522557CF2F6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0.7758795539573573</c:v>
                </c:pt>
                <c:pt idx="1">
                  <c:v>0.85658754729962161</c:v>
                </c:pt>
                <c:pt idx="2">
                  <c:v>0.87757137942896468</c:v>
                </c:pt>
                <c:pt idx="3">
                  <c:v>0.87044719642242863</c:v>
                </c:pt>
                <c:pt idx="4">
                  <c:v>0.83830065359477124</c:v>
                </c:pt>
                <c:pt idx="5">
                  <c:v>0.87044719642242863</c:v>
                </c:pt>
                <c:pt idx="6">
                  <c:v>0.91459904474610365</c:v>
                </c:pt>
                <c:pt idx="7">
                  <c:v>0.84331890331890347</c:v>
                </c:pt>
                <c:pt idx="8">
                  <c:v>0.81045021645021653</c:v>
                </c:pt>
                <c:pt idx="9">
                  <c:v>0.93071895424836604</c:v>
                </c:pt>
                <c:pt idx="10">
                  <c:v>0.72304761904761905</c:v>
                </c:pt>
                <c:pt idx="11">
                  <c:v>0.93071895424836604</c:v>
                </c:pt>
                <c:pt idx="12">
                  <c:v>0.77808270676691726</c:v>
                </c:pt>
                <c:pt idx="13">
                  <c:v>0.8090430622009569</c:v>
                </c:pt>
                <c:pt idx="14">
                  <c:v>0.80114832535885161</c:v>
                </c:pt>
                <c:pt idx="15">
                  <c:v>0.76325465838509299</c:v>
                </c:pt>
                <c:pt idx="16">
                  <c:v>0.77869674185463666</c:v>
                </c:pt>
                <c:pt idx="17">
                  <c:v>0.76325465838509299</c:v>
                </c:pt>
                <c:pt idx="18">
                  <c:v>0.75929038281979455</c:v>
                </c:pt>
                <c:pt idx="19">
                  <c:v>0.7791503267973855</c:v>
                </c:pt>
                <c:pt idx="20">
                  <c:v>0.80472222222222223</c:v>
                </c:pt>
                <c:pt idx="21">
                  <c:v>0.91188811188811203</c:v>
                </c:pt>
                <c:pt idx="22">
                  <c:v>0.75310311979042621</c:v>
                </c:pt>
                <c:pt idx="23">
                  <c:v>0.91188811188811203</c:v>
                </c:pt>
                <c:pt idx="24">
                  <c:v>0.79729404014570249</c:v>
                </c:pt>
                <c:pt idx="25">
                  <c:v>0.87808737530099756</c:v>
                </c:pt>
                <c:pt idx="26">
                  <c:v>0.88482972136222904</c:v>
                </c:pt>
                <c:pt idx="27">
                  <c:v>0.7706469038208168</c:v>
                </c:pt>
                <c:pt idx="28">
                  <c:v>0.94291795665634681</c:v>
                </c:pt>
                <c:pt idx="29">
                  <c:v>0.7706469038208168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A-448C-AFEE-9522557CF2F6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0.91402714932126694</c:v>
                </c:pt>
                <c:pt idx="1">
                  <c:v>0.86704506363949085</c:v>
                </c:pt>
                <c:pt idx="2">
                  <c:v>0.86711386308909533</c:v>
                </c:pt>
                <c:pt idx="3">
                  <c:v>0.85393090569561159</c:v>
                </c:pt>
                <c:pt idx="4">
                  <c:v>0.85023809523809535</c:v>
                </c:pt>
                <c:pt idx="5">
                  <c:v>0.85393090569561159</c:v>
                </c:pt>
                <c:pt idx="6">
                  <c:v>0.87666666666666671</c:v>
                </c:pt>
                <c:pt idx="7">
                  <c:v>0.83579492208782824</c:v>
                </c:pt>
                <c:pt idx="8">
                  <c:v>0.83058297918709822</c:v>
                </c:pt>
                <c:pt idx="9">
                  <c:v>0.93267973856209152</c:v>
                </c:pt>
                <c:pt idx="10">
                  <c:v>0.77577352472089323</c:v>
                </c:pt>
                <c:pt idx="11">
                  <c:v>0.93137254901960786</c:v>
                </c:pt>
                <c:pt idx="12">
                  <c:v>0.85776029526029518</c:v>
                </c:pt>
                <c:pt idx="13">
                  <c:v>0.83030303030303043</c:v>
                </c:pt>
                <c:pt idx="14">
                  <c:v>0.80114832535885161</c:v>
                </c:pt>
                <c:pt idx="15">
                  <c:v>0.7841818181818182</c:v>
                </c:pt>
                <c:pt idx="16">
                  <c:v>0.85827612509534712</c:v>
                </c:pt>
                <c:pt idx="17">
                  <c:v>0.77833566433566437</c:v>
                </c:pt>
                <c:pt idx="18">
                  <c:v>0.49986431823960431</c:v>
                </c:pt>
                <c:pt idx="19">
                  <c:v>0.80327964519141004</c:v>
                </c:pt>
                <c:pt idx="20">
                  <c:v>0.81767094017094022</c:v>
                </c:pt>
                <c:pt idx="21">
                  <c:v>0.8987878787878788</c:v>
                </c:pt>
                <c:pt idx="22">
                  <c:v>0.77323083778966128</c:v>
                </c:pt>
                <c:pt idx="23">
                  <c:v>0.8987878787878788</c:v>
                </c:pt>
                <c:pt idx="24">
                  <c:v>0.71792640692640686</c:v>
                </c:pt>
                <c:pt idx="25">
                  <c:v>0.91960784313725485</c:v>
                </c:pt>
                <c:pt idx="26">
                  <c:v>0.88861369109047117</c:v>
                </c:pt>
                <c:pt idx="27">
                  <c:v>0.81590438546960287</c:v>
                </c:pt>
                <c:pt idx="28">
                  <c:v>0.90444444444444438</c:v>
                </c:pt>
                <c:pt idx="29">
                  <c:v>0.82369659326181055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1A-448C-AFEE-9522557CF2F6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0.90820135746606334</c:v>
                </c:pt>
                <c:pt idx="1">
                  <c:v>0.85528035775713795</c:v>
                </c:pt>
                <c:pt idx="2">
                  <c:v>0.86711386308909533</c:v>
                </c:pt>
                <c:pt idx="3">
                  <c:v>0</c:v>
                </c:pt>
                <c:pt idx="4">
                  <c:v>0.85722222222222233</c:v>
                </c:pt>
                <c:pt idx="5">
                  <c:v>0.85489164086687308</c:v>
                </c:pt>
                <c:pt idx="6">
                  <c:v>0.90885154061624651</c:v>
                </c:pt>
                <c:pt idx="7">
                  <c:v>0.82613275613275616</c:v>
                </c:pt>
                <c:pt idx="8">
                  <c:v>0.82442355889724317</c:v>
                </c:pt>
                <c:pt idx="9">
                  <c:v>0</c:v>
                </c:pt>
                <c:pt idx="10">
                  <c:v>0.83361509835194048</c:v>
                </c:pt>
                <c:pt idx="11">
                  <c:v>0.75600790513833993</c:v>
                </c:pt>
                <c:pt idx="12">
                  <c:v>0.92500000000000004</c:v>
                </c:pt>
                <c:pt idx="13">
                  <c:v>0.83056277056277072</c:v>
                </c:pt>
                <c:pt idx="14">
                  <c:v>0.80937343358395997</c:v>
                </c:pt>
                <c:pt idx="15">
                  <c:v>0</c:v>
                </c:pt>
                <c:pt idx="16">
                  <c:v>0.78073593073593073</c:v>
                </c:pt>
                <c:pt idx="17">
                  <c:v>0.72489147770612283</c:v>
                </c:pt>
                <c:pt idx="18">
                  <c:v>0.46448841966576521</c:v>
                </c:pt>
                <c:pt idx="19">
                  <c:v>0.82419467787114831</c:v>
                </c:pt>
                <c:pt idx="20">
                  <c:v>0.83100427350427353</c:v>
                </c:pt>
                <c:pt idx="21">
                  <c:v>0</c:v>
                </c:pt>
                <c:pt idx="22">
                  <c:v>0.76349206349206367</c:v>
                </c:pt>
                <c:pt idx="23">
                  <c:v>0.72395382395382402</c:v>
                </c:pt>
                <c:pt idx="24">
                  <c:v>0.73340485601355154</c:v>
                </c:pt>
                <c:pt idx="25">
                  <c:v>0.92156862745098034</c:v>
                </c:pt>
                <c:pt idx="26">
                  <c:v>0.88854489164086681</c:v>
                </c:pt>
                <c:pt idx="27">
                  <c:v>0</c:v>
                </c:pt>
                <c:pt idx="28">
                  <c:v>0.84006093665536397</c:v>
                </c:pt>
                <c:pt idx="29">
                  <c:v>0.72089947089947093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A-448C-AFEE-9522557CF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C-490E-A2FF-A6845645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84-4622-B801-3A4D264FEA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84-4622-B801-3A4D264FEA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84-4622-B801-3A4D264FEA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84-4622-B801-3A4D264FEAF8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84-4622-B801-3A4D264FE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0-4A13-BA5C-9D6B9CEB4C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0-4A13-BA5C-9D6B9CEB4CD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80-4A13-BA5C-9D6B9CEB4CD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80-4A13-BA5C-9D6B9CEB4CD6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80-4A13-BA5C-9D6B9CEB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0.85624899667469323</c:v>
                </c:pt>
                <c:pt idx="1">
                  <c:v>0.87804961265184722</c:v>
                </c:pt>
                <c:pt idx="2">
                  <c:v>0.76689309200020583</c:v>
                </c:pt>
                <c:pt idx="3">
                  <c:v>0.82527358563349285</c:v>
                </c:pt>
                <c:pt idx="4">
                  <c:v>0.76687861260964407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Label'!$C$45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Label'!$C$51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Label'!$C$57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Label'!$C$63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11C2-4960-B6A6-7A1B992C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10FE28-8D06-979A-0BBA-339117677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C9A7310-2815-F53E-5A60-BEEC14A07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3DC2AA-D5EE-C6DC-429F-241F20069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FC72E2F-3CE8-44E9-A15D-D9BFE5258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EF3686C-50CB-4902-A461-6A481672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4134DA-4AE3-45D0-B168-6E2AAF079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21B5C9-438F-4121-98C2-B47667CAE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C7B9DDD-2E96-41BB-9F53-AC4442245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C5140F-7D4E-4EED-98A0-25C558FF0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0D44A20-5D5C-497F-A2D1-7C262D0DE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171C46A-4E80-4DD3-AE4F-FF063C4C9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E4ACCB3-AA56-4D5E-967F-C996B518F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B86BA87-1974-4912-806B-82438B0D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5</xdr:col>
      <xdr:colOff>200025</xdr:colOff>
      <xdr:row>84</xdr:row>
      <xdr:rowOff>171450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89E4F99-05DC-43BC-A2CD-B706F5F7D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276225</xdr:colOff>
      <xdr:row>69</xdr:row>
      <xdr:rowOff>1</xdr:rowOff>
    </xdr:from>
    <xdr:to>
      <xdr:col>10</xdr:col>
      <xdr:colOff>619125</xdr:colOff>
      <xdr:row>85</xdr:row>
      <xdr:rowOff>19051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4B5F9F5-A381-44D3-BD01-854A9470B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371474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E4DBA4-3FE6-4207-829C-4358F1316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50</xdr:row>
      <xdr:rowOff>66674</xdr:rowOff>
    </xdr:from>
    <xdr:to>
      <xdr:col>10</xdr:col>
      <xdr:colOff>476250</xdr:colOff>
      <xdr:row>65</xdr:row>
      <xdr:rowOff>95249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F47BC67-5130-4261-93B7-618B4180C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180974</xdr:colOff>
      <xdr:row>50</xdr:row>
      <xdr:rowOff>142874</xdr:rowOff>
    </xdr:from>
    <xdr:to>
      <xdr:col>15</xdr:col>
      <xdr:colOff>76200</xdr:colOff>
      <xdr:row>65</xdr:row>
      <xdr:rowOff>171449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A8052C2-C636-4F7F-BF0B-149663C1B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FBA66DF-C2BF-47C1-A1B0-D36057DB0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7BEB6E9-F1F8-4350-9316-625CB1FCE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17</xdr:col>
      <xdr:colOff>638175</xdr:colOff>
      <xdr:row>20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FF0DF5-34E9-4051-9AAB-B27849132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2ECD599-A5B2-4023-9DEA-0B11011E8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438149</xdr:colOff>
      <xdr:row>50</xdr:row>
      <xdr:rowOff>114299</xdr:rowOff>
    </xdr:from>
    <xdr:to>
      <xdr:col>8</xdr:col>
      <xdr:colOff>533400</xdr:colOff>
      <xdr:row>67</xdr:row>
      <xdr:rowOff>142874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4F1909D-E144-426B-A579-A0B226CA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371474</xdr:colOff>
      <xdr:row>50</xdr:row>
      <xdr:rowOff>152399</xdr:rowOff>
    </xdr:from>
    <xdr:to>
      <xdr:col>15</xdr:col>
      <xdr:colOff>266700</xdr:colOff>
      <xdr:row>67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485EA9F-17A1-4112-B6FB-722BB97A5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32</xdr:row>
      <xdr:rowOff>0</xdr:rowOff>
    </xdr:from>
    <xdr:to>
      <xdr:col>20</xdr:col>
      <xdr:colOff>457200</xdr:colOff>
      <xdr:row>49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8FD91C4-15A7-432E-BB33-01D95D4FB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labels.xlsx" TargetMode="External"/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0.6789055973266499</v>
          </cell>
          <cell r="C2">
            <v>0.74509803921568629</v>
          </cell>
          <cell r="D2">
            <v>0.70787655413042416</v>
          </cell>
          <cell r="E2">
            <v>0.72207282913165272</v>
          </cell>
          <cell r="F2">
            <v>0.77973856209150338</v>
          </cell>
          <cell r="G2">
            <v>0.74790155037833073</v>
          </cell>
          <cell r="H2">
            <v>0.70804093567251458</v>
          </cell>
          <cell r="I2">
            <v>0.8248366013071895</v>
          </cell>
          <cell r="J2">
            <v>0.7596987304561118</v>
          </cell>
          <cell r="K2">
            <v>0.7758795539573573</v>
          </cell>
          <cell r="L2">
            <v>0.9065359477124183</v>
          </cell>
          <cell r="M2">
            <v>0.83514987204332525</v>
          </cell>
          <cell r="N2">
            <v>0.91402714932126694</v>
          </cell>
          <cell r="O2">
            <v>0.7104575163398692</v>
          </cell>
          <cell r="P2">
            <v>0.78928405078506481</v>
          </cell>
          <cell r="Q2">
            <v>0.90820135746606334</v>
          </cell>
          <cell r="R2">
            <v>0.7104575163398692</v>
          </cell>
          <cell r="S2">
            <v>0.78958000755160995</v>
          </cell>
        </row>
        <row r="3">
          <cell r="B3">
            <v>0.81363636363636371</v>
          </cell>
          <cell r="C3">
            <v>0.4536842105263158</v>
          </cell>
          <cell r="D3">
            <v>0.57490297861821771</v>
          </cell>
          <cell r="E3">
            <v>0.6869038208168643</v>
          </cell>
          <cell r="F3">
            <v>0.67684210526315791</v>
          </cell>
          <cell r="G3">
            <v>0.67142303433001105</v>
          </cell>
          <cell r="H3">
            <v>0.6396791979949874</v>
          </cell>
          <cell r="I3">
            <v>0.72684210526315796</v>
          </cell>
          <cell r="J3">
            <v>0.67598240128150278</v>
          </cell>
          <cell r="K3">
            <v>0.91459904474610365</v>
          </cell>
          <cell r="L3">
            <v>0.70789473684210535</v>
          </cell>
          <cell r="M3">
            <v>0.79423127844180486</v>
          </cell>
          <cell r="N3">
            <v>0.87666666666666671</v>
          </cell>
          <cell r="O3">
            <v>0.6936842105263159</v>
          </cell>
          <cell r="P3">
            <v>0.75925925925925919</v>
          </cell>
          <cell r="Q3">
            <v>0.90885154061624651</v>
          </cell>
          <cell r="R3">
            <v>0.5926315789473684</v>
          </cell>
          <cell r="S3">
            <v>0.69557952910894083</v>
          </cell>
        </row>
        <row r="4">
          <cell r="B4">
            <v>0.85572649572649573</v>
          </cell>
          <cell r="C4">
            <v>0.42105263157894751</v>
          </cell>
          <cell r="D4">
            <v>0.55634482758620685</v>
          </cell>
          <cell r="E4">
            <v>0.83307692307692316</v>
          </cell>
          <cell r="F4">
            <v>0.45263157894736838</v>
          </cell>
          <cell r="G4">
            <v>0.58025223499361434</v>
          </cell>
          <cell r="H4">
            <v>0.77875925244346289</v>
          </cell>
          <cell r="I4">
            <v>0.51578947368421058</v>
          </cell>
          <cell r="J4">
            <v>0.6107132751232921</v>
          </cell>
          <cell r="K4">
            <v>0.77808270676691726</v>
          </cell>
          <cell r="L4">
            <v>0.83157894736842108</v>
          </cell>
          <cell r="M4">
            <v>0.8020290924574891</v>
          </cell>
          <cell r="N4">
            <v>0.85776029526029518</v>
          </cell>
          <cell r="O4">
            <v>0.52631578947368418</v>
          </cell>
          <cell r="P4">
            <v>0.64578817733990146</v>
          </cell>
          <cell r="Q4">
            <v>0.92500000000000004</v>
          </cell>
          <cell r="R4">
            <v>0.5368421052631579</v>
          </cell>
          <cell r="S4">
            <v>0.67050961974210022</v>
          </cell>
        </row>
        <row r="5">
          <cell r="B5">
            <v>0.47247752701722229</v>
          </cell>
          <cell r="C5">
            <v>0.81029411764705872</v>
          </cell>
          <cell r="D5">
            <v>0.59063812450946906</v>
          </cell>
          <cell r="E5">
            <v>0.51619880119880113</v>
          </cell>
          <cell r="F5">
            <v>0.8448529411764707</v>
          </cell>
          <cell r="G5">
            <v>0.63471363262060942</v>
          </cell>
          <cell r="H5">
            <v>0.57013694366635548</v>
          </cell>
          <cell r="I5">
            <v>0.71397058823529413</v>
          </cell>
          <cell r="J5">
            <v>0.62078480404414826</v>
          </cell>
          <cell r="K5">
            <v>0.75929038281979455</v>
          </cell>
          <cell r="L5">
            <v>0.68970588235294117</v>
          </cell>
          <cell r="M5">
            <v>0.71306898901219395</v>
          </cell>
          <cell r="N5">
            <v>0.49986431823960431</v>
          </cell>
          <cell r="O5">
            <v>0.85588235294117643</v>
          </cell>
          <cell r="P5">
            <v>0.61951171289240792</v>
          </cell>
          <cell r="Q5">
            <v>0.46448841966576521</v>
          </cell>
          <cell r="R5">
            <v>0.86691176470588227</v>
          </cell>
          <cell r="S5">
            <v>0.58826617826617822</v>
          </cell>
        </row>
        <row r="6">
          <cell r="B6">
            <v>0.61823242117359756</v>
          </cell>
          <cell r="C6">
            <v>0.67666666666666664</v>
          </cell>
          <cell r="D6">
            <v>0.6291167147116804</v>
          </cell>
          <cell r="E6">
            <v>0.87318295739348373</v>
          </cell>
          <cell r="F6">
            <v>0.65666666666666684</v>
          </cell>
          <cell r="G6">
            <v>0.74548173739350221</v>
          </cell>
          <cell r="H6">
            <v>0.83336349924585207</v>
          </cell>
          <cell r="I6">
            <v>0.61904761904761907</v>
          </cell>
          <cell r="J6">
            <v>0.70869659575541932</v>
          </cell>
          <cell r="K6">
            <v>0.79729404014570249</v>
          </cell>
          <cell r="L6">
            <v>0.82523809523809533</v>
          </cell>
          <cell r="M6">
            <v>0.80771983761206678</v>
          </cell>
          <cell r="N6">
            <v>0.71792640692640686</v>
          </cell>
          <cell r="O6">
            <v>0.75523809523809526</v>
          </cell>
          <cell r="P6">
            <v>0.73206349206349197</v>
          </cell>
          <cell r="Q6">
            <v>0.73340485601355154</v>
          </cell>
          <cell r="R6">
            <v>0.75476190476190474</v>
          </cell>
          <cell r="S6">
            <v>0.73594438342551993</v>
          </cell>
        </row>
        <row r="7">
          <cell r="B7">
            <v>0.86433608531131756</v>
          </cell>
          <cell r="C7">
            <v>0.88366013071895411</v>
          </cell>
          <cell r="D7">
            <v>0.87315168491639084</v>
          </cell>
          <cell r="E7">
            <v>0.83591503267973855</v>
          </cell>
          <cell r="F7">
            <v>0.81437908496732025</v>
          </cell>
          <cell r="G7">
            <v>0.82367647058823523</v>
          </cell>
          <cell r="H7">
            <v>0.87006535947712427</v>
          </cell>
          <cell r="I7">
            <v>0.81437908496732025</v>
          </cell>
          <cell r="J7">
            <v>0.83867647058823525</v>
          </cell>
          <cell r="K7">
            <v>0.85658754729962161</v>
          </cell>
          <cell r="L7">
            <v>0.89542483660130723</v>
          </cell>
          <cell r="M7">
            <v>0.8752007469654528</v>
          </cell>
          <cell r="N7">
            <v>0.86704506363949085</v>
          </cell>
          <cell r="O7">
            <v>0.89542483660130723</v>
          </cell>
          <cell r="P7">
            <v>0.88028011204481782</v>
          </cell>
          <cell r="Q7">
            <v>0.85528035775713795</v>
          </cell>
          <cell r="R7">
            <v>0.88366013071895433</v>
          </cell>
          <cell r="S7">
            <v>0.86881419234360402</v>
          </cell>
        </row>
        <row r="8">
          <cell r="B8">
            <v>0.76890269151138713</v>
          </cell>
          <cell r="C8">
            <v>0.83842105263157907</v>
          </cell>
          <cell r="D8">
            <v>0.8015417443210977</v>
          </cell>
          <cell r="E8">
            <v>0.7063636363636363</v>
          </cell>
          <cell r="F8">
            <v>0.79789473684210521</v>
          </cell>
          <cell r="G8">
            <v>0.74620642515379365</v>
          </cell>
          <cell r="H8">
            <v>0.72440612400566629</v>
          </cell>
          <cell r="I8">
            <v>0.82947368421052625</v>
          </cell>
          <cell r="J8">
            <v>0.76984811779997853</v>
          </cell>
          <cell r="K8">
            <v>0.84331890331890347</v>
          </cell>
          <cell r="L8">
            <v>0.85947368421052628</v>
          </cell>
          <cell r="M8">
            <v>0.84988446726572531</v>
          </cell>
          <cell r="N8">
            <v>0.83579492208782824</v>
          </cell>
          <cell r="O8">
            <v>0.85947368421052628</v>
          </cell>
          <cell r="P8">
            <v>0.84574376842669508</v>
          </cell>
          <cell r="Q8">
            <v>0.82613275613275616</v>
          </cell>
          <cell r="R8">
            <v>0.84894736842105267</v>
          </cell>
          <cell r="S8">
            <v>0.83598202824133483</v>
          </cell>
        </row>
        <row r="9">
          <cell r="B9">
            <v>0.80508194505872521</v>
          </cell>
          <cell r="C9">
            <v>0.768421052631579</v>
          </cell>
          <cell r="D9">
            <v>0.78469439364176208</v>
          </cell>
          <cell r="E9">
            <v>0.84678571428571436</v>
          </cell>
          <cell r="F9">
            <v>0.8</v>
          </cell>
          <cell r="G9">
            <v>0.81928562693268581</v>
          </cell>
          <cell r="H9">
            <v>0.82221435942798171</v>
          </cell>
          <cell r="I9">
            <v>0.78947368421052633</v>
          </cell>
          <cell r="J9">
            <v>0.80298933608531142</v>
          </cell>
          <cell r="K9">
            <v>0.8090430622009569</v>
          </cell>
          <cell r="L9">
            <v>0.85263157894736852</v>
          </cell>
          <cell r="M9">
            <v>0.82963036108093868</v>
          </cell>
          <cell r="N9">
            <v>0.83030303030303043</v>
          </cell>
          <cell r="O9">
            <v>0.9263157894736842</v>
          </cell>
          <cell r="P9">
            <v>0.87560975609756098</v>
          </cell>
          <cell r="Q9">
            <v>0.83056277056277072</v>
          </cell>
          <cell r="R9">
            <v>0.9263157894736842</v>
          </cell>
          <cell r="S9">
            <v>0.87556597873671049</v>
          </cell>
        </row>
        <row r="10">
          <cell r="B10">
            <v>0.74053147574819411</v>
          </cell>
          <cell r="C10">
            <v>0.7617647058823529</v>
          </cell>
          <cell r="D10">
            <v>0.74986503692386053</v>
          </cell>
          <cell r="E10">
            <v>0.77112299465240641</v>
          </cell>
          <cell r="F10">
            <v>0.78602941176470587</v>
          </cell>
          <cell r="G10">
            <v>0.77463176658223099</v>
          </cell>
          <cell r="H10">
            <v>0.73739557226399333</v>
          </cell>
          <cell r="I10">
            <v>0.71250000000000002</v>
          </cell>
          <cell r="J10">
            <v>0.72220080994274549</v>
          </cell>
          <cell r="K10">
            <v>0.7791503267973855</v>
          </cell>
          <cell r="L10">
            <v>0.77279411764705874</v>
          </cell>
          <cell r="M10">
            <v>0.77299953314659198</v>
          </cell>
          <cell r="N10">
            <v>0.80327964519141004</v>
          </cell>
          <cell r="O10">
            <v>0.78455882352941175</v>
          </cell>
          <cell r="P10">
            <v>0.79157692402474189</v>
          </cell>
          <cell r="Q10">
            <v>0.82419467787114831</v>
          </cell>
          <cell r="R10">
            <v>0.79705882352941182</v>
          </cell>
          <cell r="S10">
            <v>0.80838364671381746</v>
          </cell>
        </row>
        <row r="11">
          <cell r="B11">
            <v>0.84265074450832955</v>
          </cell>
          <cell r="C11">
            <v>0.75523809523809526</v>
          </cell>
          <cell r="D11">
            <v>0.79487339615709318</v>
          </cell>
          <cell r="E11">
            <v>0.92260061919504643</v>
          </cell>
          <cell r="F11">
            <v>0.83523809523809533</v>
          </cell>
          <cell r="G11">
            <v>0.87503373819163299</v>
          </cell>
          <cell r="H11">
            <v>0.87509607351712615</v>
          </cell>
          <cell r="I11">
            <v>0.83476190476190482</v>
          </cell>
          <cell r="J11">
            <v>0.85332707942464037</v>
          </cell>
          <cell r="K11">
            <v>0.87808737530099756</v>
          </cell>
          <cell r="L11">
            <v>0.77571428571428569</v>
          </cell>
          <cell r="M11">
            <v>0.82267206477732802</v>
          </cell>
          <cell r="N11">
            <v>0.91960784313725485</v>
          </cell>
          <cell r="O11">
            <v>0.77571428571428569</v>
          </cell>
          <cell r="P11">
            <v>0.84068278805120911</v>
          </cell>
          <cell r="Q11">
            <v>0.92156862745098034</v>
          </cell>
          <cell r="R11">
            <v>0.78523809523809518</v>
          </cell>
          <cell r="S11">
            <v>0.84716052084473126</v>
          </cell>
        </row>
        <row r="12">
          <cell r="B12">
            <v>0.86492088063295491</v>
          </cell>
          <cell r="C12">
            <v>0.88366013071895433</v>
          </cell>
          <cell r="D12">
            <v>0.87346914523385111</v>
          </cell>
          <cell r="E12">
            <v>0.86557447540419674</v>
          </cell>
          <cell r="F12">
            <v>0.88366013071895433</v>
          </cell>
          <cell r="G12">
            <v>0.87350649350649356</v>
          </cell>
          <cell r="H12">
            <v>0.84248366013071885</v>
          </cell>
          <cell r="I12">
            <v>0.87189542483660143</v>
          </cell>
          <cell r="J12">
            <v>0.85676937441643308</v>
          </cell>
          <cell r="K12">
            <v>0.87757137942896468</v>
          </cell>
          <cell r="L12">
            <v>0.90718954248366013</v>
          </cell>
          <cell r="M12">
            <v>0.89139122315592911</v>
          </cell>
          <cell r="N12">
            <v>0.86711386308909533</v>
          </cell>
          <cell r="O12">
            <v>0.90718954248366013</v>
          </cell>
          <cell r="P12">
            <v>0.88631185807656399</v>
          </cell>
          <cell r="Q12">
            <v>0.86711386308909533</v>
          </cell>
          <cell r="R12">
            <v>0.90718954248366013</v>
          </cell>
          <cell r="S12">
            <v>0.88631185807656399</v>
          </cell>
        </row>
        <row r="13">
          <cell r="B13">
            <v>0.82651629072681698</v>
          </cell>
          <cell r="C13">
            <v>0.84947368421052638</v>
          </cell>
          <cell r="D13">
            <v>0.83504891750734667</v>
          </cell>
          <cell r="E13">
            <v>0.80088858509911132</v>
          </cell>
          <cell r="F13">
            <v>0.84947368421052638</v>
          </cell>
          <cell r="G13">
            <v>0.82356830161708205</v>
          </cell>
          <cell r="H13">
            <v>0.79008357520943329</v>
          </cell>
          <cell r="I13">
            <v>0.81894736842105265</v>
          </cell>
          <cell r="J13">
            <v>0.80227192178710216</v>
          </cell>
          <cell r="K13">
            <v>0.81045021645021653</v>
          </cell>
          <cell r="L13">
            <v>0.87947368421052641</v>
          </cell>
          <cell r="M13">
            <v>0.84139478407771084</v>
          </cell>
          <cell r="N13">
            <v>0.83058297918709822</v>
          </cell>
          <cell r="O13">
            <v>0.86894736842105258</v>
          </cell>
          <cell r="P13">
            <v>0.84797105333690703</v>
          </cell>
          <cell r="Q13">
            <v>0.82442355889724317</v>
          </cell>
          <cell r="R13">
            <v>0.86894736842105258</v>
          </cell>
          <cell r="S13">
            <v>0.84420582631586605</v>
          </cell>
        </row>
        <row r="14">
          <cell r="B14">
            <v>0.85027568922305774</v>
          </cell>
          <cell r="C14">
            <v>0.88421052631578934</v>
          </cell>
          <cell r="D14">
            <v>0.866612685560054</v>
          </cell>
          <cell r="E14">
            <v>0.8633020050125314</v>
          </cell>
          <cell r="F14">
            <v>0.88421052631578934</v>
          </cell>
          <cell r="G14">
            <v>0.87160786581839211</v>
          </cell>
          <cell r="H14">
            <v>0.8381704260651629</v>
          </cell>
          <cell r="I14">
            <v>0.87368421052631573</v>
          </cell>
          <cell r="J14">
            <v>0.85527665317139012</v>
          </cell>
          <cell r="K14">
            <v>0.80114832535885161</v>
          </cell>
          <cell r="L14">
            <v>0.88421052631578934</v>
          </cell>
          <cell r="M14">
            <v>0.83917748470394982</v>
          </cell>
          <cell r="N14">
            <v>0.80114832535885161</v>
          </cell>
          <cell r="O14">
            <v>0.88421052631578934</v>
          </cell>
          <cell r="P14">
            <v>0.83917748470394982</v>
          </cell>
          <cell r="Q14">
            <v>0.80937343358395997</v>
          </cell>
          <cell r="R14">
            <v>0.88421052631578934</v>
          </cell>
          <cell r="S14">
            <v>0.84381163104541312</v>
          </cell>
        </row>
        <row r="15">
          <cell r="B15">
            <v>0.78809451985922574</v>
          </cell>
          <cell r="C15">
            <v>0.77352941176470602</v>
          </cell>
          <cell r="D15">
            <v>0.77599439775910362</v>
          </cell>
          <cell r="E15">
            <v>0.79921101774042946</v>
          </cell>
          <cell r="F15">
            <v>0.79779411764705865</v>
          </cell>
          <cell r="G15">
            <v>0.7948245260958734</v>
          </cell>
          <cell r="H15">
            <v>0.8213235294117649</v>
          </cell>
          <cell r="I15">
            <v>0.82058823529411773</v>
          </cell>
          <cell r="J15">
            <v>0.82067736185383244</v>
          </cell>
          <cell r="K15">
            <v>0.80472222222222223</v>
          </cell>
          <cell r="L15">
            <v>0.72573529411764715</v>
          </cell>
          <cell r="M15">
            <v>0.75916620566721993</v>
          </cell>
          <cell r="N15">
            <v>0.81767094017094022</v>
          </cell>
          <cell r="O15">
            <v>0.73750000000000004</v>
          </cell>
          <cell r="P15">
            <v>0.77274509803921565</v>
          </cell>
          <cell r="Q15">
            <v>0.83100427350427353</v>
          </cell>
          <cell r="R15">
            <v>0.73750000000000004</v>
          </cell>
          <cell r="S15">
            <v>0.7783902593295382</v>
          </cell>
        </row>
        <row r="16">
          <cell r="B16">
            <v>0.88397660818713464</v>
          </cell>
          <cell r="C16">
            <v>0.81476190476190491</v>
          </cell>
          <cell r="D16">
            <v>0.84740890688259118</v>
          </cell>
          <cell r="E16">
            <v>0.91415634674922597</v>
          </cell>
          <cell r="F16">
            <v>0.81523809523809532</v>
          </cell>
          <cell r="G16">
            <v>0.85955757376810005</v>
          </cell>
          <cell r="H16">
            <v>0.92273821809425516</v>
          </cell>
          <cell r="I16">
            <v>0.82476190476190481</v>
          </cell>
          <cell r="J16">
            <v>0.87017543859649127</v>
          </cell>
          <cell r="K16">
            <v>0.88482972136222904</v>
          </cell>
          <cell r="L16">
            <v>0.75619047619047619</v>
          </cell>
          <cell r="M16">
            <v>0.81475726738884635</v>
          </cell>
          <cell r="N16">
            <v>0.88861369109047117</v>
          </cell>
          <cell r="O16">
            <v>0.78571428571428581</v>
          </cell>
          <cell r="P16">
            <v>0.83316190684611724</v>
          </cell>
          <cell r="Q16">
            <v>0.88854489164086681</v>
          </cell>
          <cell r="R16">
            <v>0.79619047619047623</v>
          </cell>
          <cell r="S16">
            <v>0.83859649122807023</v>
          </cell>
        </row>
        <row r="17">
          <cell r="B17">
            <v>0.85892672858617125</v>
          </cell>
          <cell r="C17">
            <v>0.91895424836601303</v>
          </cell>
          <cell r="D17">
            <v>0.8875387993035051</v>
          </cell>
          <cell r="E17">
            <v>0.88830065359477128</v>
          </cell>
          <cell r="F17">
            <v>0.9183006535947712</v>
          </cell>
          <cell r="G17">
            <v>0.90264484741264928</v>
          </cell>
          <cell r="K17">
            <v>0.87044719642242863</v>
          </cell>
          <cell r="L17">
            <v>0.9300653594771241</v>
          </cell>
          <cell r="M17">
            <v>0.89891002014841026</v>
          </cell>
          <cell r="N17">
            <v>0.85393090569561159</v>
          </cell>
          <cell r="O17">
            <v>0.9300653594771241</v>
          </cell>
          <cell r="P17">
            <v>0.88951682128152709</v>
          </cell>
        </row>
        <row r="18">
          <cell r="B18">
            <v>0.94183006535947711</v>
          </cell>
          <cell r="C18">
            <v>0.81789473684210523</v>
          </cell>
          <cell r="D18">
            <v>0.87534376481744902</v>
          </cell>
          <cell r="E18">
            <v>0.94462418300653606</v>
          </cell>
          <cell r="F18">
            <v>0.83789473684210536</v>
          </cell>
          <cell r="G18">
            <v>0.88713269660638083</v>
          </cell>
          <cell r="K18">
            <v>0.93071895424836604</v>
          </cell>
          <cell r="L18">
            <v>0.79789473684210521</v>
          </cell>
          <cell r="M18">
            <v>0.85881144302196932</v>
          </cell>
          <cell r="N18">
            <v>0.93267973856209152</v>
          </cell>
          <cell r="O18">
            <v>0.82842105263157895</v>
          </cell>
          <cell r="P18">
            <v>0.87709815078236131</v>
          </cell>
        </row>
        <row r="19">
          <cell r="B19">
            <v>0.75685630024841222</v>
          </cell>
          <cell r="C19">
            <v>0.8</v>
          </cell>
          <cell r="D19">
            <v>0.77569047697417393</v>
          </cell>
          <cell r="E19">
            <v>0.78182709447415333</v>
          </cell>
          <cell r="F19">
            <v>0.84210526315789469</v>
          </cell>
          <cell r="G19">
            <v>0.80825418987642483</v>
          </cell>
          <cell r="K19">
            <v>0.76325465838509299</v>
          </cell>
          <cell r="L19">
            <v>0.90526315789473677</v>
          </cell>
          <cell r="M19">
            <v>0.8274923450533207</v>
          </cell>
          <cell r="N19">
            <v>0.7841818181818182</v>
          </cell>
          <cell r="O19">
            <v>0.93684210526315792</v>
          </cell>
          <cell r="P19">
            <v>0.85218602535675703</v>
          </cell>
        </row>
        <row r="20">
          <cell r="B20">
            <v>0.81229437229437218</v>
          </cell>
          <cell r="C20">
            <v>0.68970588235294117</v>
          </cell>
          <cell r="D20">
            <v>0.74198959642508044</v>
          </cell>
          <cell r="E20">
            <v>0.82780578898225965</v>
          </cell>
          <cell r="F20">
            <v>0.7720588235294118</v>
          </cell>
          <cell r="G20">
            <v>0.79681119955313506</v>
          </cell>
          <cell r="K20">
            <v>0.91188811188811203</v>
          </cell>
          <cell r="L20">
            <v>0.64117647058823535</v>
          </cell>
          <cell r="M20">
            <v>0.75016897081413203</v>
          </cell>
          <cell r="N20">
            <v>0.8987878787878788</v>
          </cell>
          <cell r="O20">
            <v>0.65294117647058825</v>
          </cell>
          <cell r="P20">
            <v>0.75410965152344467</v>
          </cell>
        </row>
        <row r="21">
          <cell r="B21">
            <v>0.73887878787878791</v>
          </cell>
          <cell r="C21">
            <v>0.83380952380952389</v>
          </cell>
          <cell r="D21">
            <v>0.78192447119276376</v>
          </cell>
          <cell r="E21">
            <v>0.81432286249219887</v>
          </cell>
          <cell r="F21">
            <v>0.8538095238095238</v>
          </cell>
          <cell r="G21">
            <v>0.83229814239456901</v>
          </cell>
          <cell r="K21">
            <v>0.7706469038208168</v>
          </cell>
          <cell r="L21">
            <v>0.88238095238095249</v>
          </cell>
          <cell r="M21">
            <v>0.82227591529917121</v>
          </cell>
          <cell r="N21">
            <v>0.81590438546960287</v>
          </cell>
          <cell r="O21">
            <v>0.87238095238095248</v>
          </cell>
          <cell r="P21">
            <v>0.84309360520364485</v>
          </cell>
        </row>
        <row r="22">
          <cell r="B22">
            <v>0.86950980392156862</v>
          </cell>
          <cell r="C22">
            <v>0.83790849673202616</v>
          </cell>
          <cell r="D22">
            <v>0.85199898141074615</v>
          </cell>
          <cell r="E22">
            <v>0.87774509803921563</v>
          </cell>
          <cell r="F22">
            <v>0.81437908496732025</v>
          </cell>
          <cell r="G22">
            <v>0.8438057040998217</v>
          </cell>
          <cell r="H22">
            <v>0.80982456140350867</v>
          </cell>
          <cell r="I22">
            <v>0.8130718954248366</v>
          </cell>
          <cell r="J22">
            <v>0.80908408408408405</v>
          </cell>
          <cell r="K22">
            <v>0.83830065359477124</v>
          </cell>
          <cell r="L22">
            <v>0.82614379084967327</v>
          </cell>
          <cell r="M22">
            <v>0.83053730583142349</v>
          </cell>
          <cell r="N22">
            <v>0.85023809523809535</v>
          </cell>
          <cell r="O22">
            <v>0.88496732026143798</v>
          </cell>
          <cell r="P22">
            <v>0.86274285221653635</v>
          </cell>
          <cell r="Q22">
            <v>0.85722222222222233</v>
          </cell>
          <cell r="R22">
            <v>0.89607843137254906</v>
          </cell>
          <cell r="S22">
            <v>0.87505089505089495</v>
          </cell>
        </row>
        <row r="23">
          <cell r="B23">
            <v>0.76510446075663474</v>
          </cell>
          <cell r="C23">
            <v>0.84842105263157896</v>
          </cell>
          <cell r="D23">
            <v>0.80418118466898947</v>
          </cell>
          <cell r="E23">
            <v>0.74150197628458492</v>
          </cell>
          <cell r="F23">
            <v>0.83842105263157907</v>
          </cell>
          <cell r="G23">
            <v>0.78671096345514946</v>
          </cell>
          <cell r="H23">
            <v>0.77005642836844879</v>
          </cell>
          <cell r="I23">
            <v>0.78684210526315801</v>
          </cell>
          <cell r="J23">
            <v>0.77593980223767967</v>
          </cell>
          <cell r="K23">
            <v>0.72304761904761905</v>
          </cell>
          <cell r="L23">
            <v>0.82894736842105277</v>
          </cell>
          <cell r="M23">
            <v>0.77060073222296699</v>
          </cell>
          <cell r="N23">
            <v>0.77577352472089323</v>
          </cell>
          <cell r="O23">
            <v>0.81842105263157894</v>
          </cell>
          <cell r="P23">
            <v>0.79458812505324139</v>
          </cell>
          <cell r="Q23">
            <v>0.83361509835194048</v>
          </cell>
          <cell r="R23">
            <v>0.82789473684210524</v>
          </cell>
          <cell r="S23">
            <v>0.82937790066159778</v>
          </cell>
        </row>
        <row r="24">
          <cell r="B24">
            <v>0.83728070175438596</v>
          </cell>
          <cell r="C24">
            <v>0.83157894736842108</v>
          </cell>
          <cell r="D24">
            <v>0.83071355321049312</v>
          </cell>
          <cell r="E24">
            <v>0.81904493854958249</v>
          </cell>
          <cell r="F24">
            <v>0.8</v>
          </cell>
          <cell r="G24">
            <v>0.80754798444143749</v>
          </cell>
          <cell r="H24">
            <v>0.73175552517657783</v>
          </cell>
          <cell r="I24">
            <v>0.76842105263157889</v>
          </cell>
          <cell r="J24">
            <v>0.74287520999166801</v>
          </cell>
          <cell r="K24">
            <v>0.77869674185463666</v>
          </cell>
          <cell r="L24">
            <v>0.84210526315789469</v>
          </cell>
          <cell r="M24">
            <v>0.80760380378495422</v>
          </cell>
          <cell r="N24">
            <v>0.85827612509534712</v>
          </cell>
          <cell r="O24">
            <v>0.86315789473684212</v>
          </cell>
          <cell r="P24">
            <v>0.85876854297906924</v>
          </cell>
          <cell r="Q24">
            <v>0.78073593073593073</v>
          </cell>
          <cell r="R24">
            <v>0.86315789473684212</v>
          </cell>
          <cell r="S24">
            <v>0.81969981238273937</v>
          </cell>
        </row>
        <row r="25">
          <cell r="B25">
            <v>0.72249999999999992</v>
          </cell>
          <cell r="C25">
            <v>0.74999999999999978</v>
          </cell>
          <cell r="D25">
            <v>0.73316953316953326</v>
          </cell>
          <cell r="E25">
            <v>0.72707070707070709</v>
          </cell>
          <cell r="F25">
            <v>0.76249999999999996</v>
          </cell>
          <cell r="G25">
            <v>0.73890774232879486</v>
          </cell>
          <cell r="H25">
            <v>0.77846153846153854</v>
          </cell>
          <cell r="I25">
            <v>0.62941176470588234</v>
          </cell>
          <cell r="J25">
            <v>0.69286866359447008</v>
          </cell>
          <cell r="K25">
            <v>0.75310311979042621</v>
          </cell>
          <cell r="L25">
            <v>0.72647058823529409</v>
          </cell>
          <cell r="M25">
            <v>0.73556022408963584</v>
          </cell>
          <cell r="N25">
            <v>0.77323083778966128</v>
          </cell>
          <cell r="O25">
            <v>0.78602941176470575</v>
          </cell>
          <cell r="P25">
            <v>0.77530021578009189</v>
          </cell>
          <cell r="Q25">
            <v>0.76349206349206367</v>
          </cell>
          <cell r="R25">
            <v>0.73676470588235288</v>
          </cell>
          <cell r="S25">
            <v>0.74586196728037346</v>
          </cell>
        </row>
        <row r="26">
          <cell r="B26">
            <v>0.90122205022359814</v>
          </cell>
          <cell r="C26">
            <v>0.7957142857142856</v>
          </cell>
          <cell r="D26">
            <v>0.84309333625123095</v>
          </cell>
          <cell r="E26">
            <v>0.8948459383753502</v>
          </cell>
          <cell r="F26">
            <v>0.7952380952380953</v>
          </cell>
          <cell r="G26">
            <v>0.8388835305138258</v>
          </cell>
          <cell r="H26">
            <v>0.76236275801493192</v>
          </cell>
          <cell r="I26">
            <v>0.79476190476190467</v>
          </cell>
          <cell r="J26">
            <v>0.77622377622377614</v>
          </cell>
          <cell r="K26">
            <v>0.94291795665634681</v>
          </cell>
          <cell r="L26">
            <v>0.75619047619047619</v>
          </cell>
          <cell r="M26">
            <v>0.83536084310078118</v>
          </cell>
          <cell r="N26">
            <v>0.90444444444444438</v>
          </cell>
          <cell r="O26">
            <v>0.7761904761904761</v>
          </cell>
          <cell r="P26">
            <v>0.83064327485380107</v>
          </cell>
          <cell r="Q26">
            <v>0.84006093665536397</v>
          </cell>
          <cell r="R26">
            <v>0.73666666666666658</v>
          </cell>
          <cell r="S26">
            <v>0.78208654845368586</v>
          </cell>
        </row>
        <row r="27">
          <cell r="B27">
            <v>0.85892672858617125</v>
          </cell>
          <cell r="C27">
            <v>0.91895424836601303</v>
          </cell>
          <cell r="D27">
            <v>0.8875387993035051</v>
          </cell>
          <cell r="E27">
            <v>0.86659442724458202</v>
          </cell>
          <cell r="F27">
            <v>0.9065359477124183</v>
          </cell>
          <cell r="G27">
            <v>0.88521462639109694</v>
          </cell>
          <cell r="H27">
            <v>0.83270308123249293</v>
          </cell>
          <cell r="I27">
            <v>0.8013071895424837</v>
          </cell>
          <cell r="J27">
            <v>0.81525463362275519</v>
          </cell>
          <cell r="K27">
            <v>0.87044719642242863</v>
          </cell>
          <cell r="L27">
            <v>0.9300653594771241</v>
          </cell>
          <cell r="M27">
            <v>0.89891002014841026</v>
          </cell>
          <cell r="N27">
            <v>0.85393090569561159</v>
          </cell>
          <cell r="O27">
            <v>0.9300653594771241</v>
          </cell>
          <cell r="P27">
            <v>0.88951682128152709</v>
          </cell>
          <cell r="Q27">
            <v>0.85489164086687308</v>
          </cell>
          <cell r="R27">
            <v>0.87189542483660143</v>
          </cell>
          <cell r="S27">
            <v>0.86206335803859024</v>
          </cell>
        </row>
        <row r="28">
          <cell r="B28">
            <v>0.94183006535947711</v>
          </cell>
          <cell r="C28">
            <v>0.81789473684210523</v>
          </cell>
          <cell r="D28">
            <v>0.87534376481744902</v>
          </cell>
          <cell r="E28">
            <v>0.93659786721706217</v>
          </cell>
          <cell r="F28">
            <v>0.83947368421052637</v>
          </cell>
          <cell r="G28">
            <v>0.88282259703312338</v>
          </cell>
          <cell r="H28">
            <v>0.77177033492822977</v>
          </cell>
          <cell r="I28">
            <v>0.77789473684210519</v>
          </cell>
          <cell r="J28">
            <v>0.77417582417582409</v>
          </cell>
          <cell r="K28">
            <v>0.93071895424836604</v>
          </cell>
          <cell r="L28">
            <v>0.79789473684210521</v>
          </cell>
          <cell r="M28">
            <v>0.85881144302196932</v>
          </cell>
          <cell r="N28">
            <v>0.93137254901960786</v>
          </cell>
          <cell r="O28">
            <v>0.81842105263157894</v>
          </cell>
          <cell r="P28">
            <v>0.87083926031294445</v>
          </cell>
          <cell r="Q28">
            <v>0.75600790513833993</v>
          </cell>
          <cell r="R28">
            <v>0.81736842105263163</v>
          </cell>
          <cell r="S28">
            <v>0.78506261180679782</v>
          </cell>
        </row>
        <row r="29">
          <cell r="B29">
            <v>0.75685630024841222</v>
          </cell>
          <cell r="C29">
            <v>0.8</v>
          </cell>
          <cell r="D29">
            <v>0.77569047697417393</v>
          </cell>
          <cell r="E29">
            <v>0.85462235133287767</v>
          </cell>
          <cell r="F29">
            <v>0.83157894736842086</v>
          </cell>
          <cell r="G29">
            <v>0.83652368170981772</v>
          </cell>
          <cell r="H29">
            <v>0.72339809999306559</v>
          </cell>
          <cell r="I29">
            <v>0.81052631578947365</v>
          </cell>
          <cell r="J29">
            <v>0.76159533489443632</v>
          </cell>
          <cell r="K29">
            <v>0.76325465838509299</v>
          </cell>
          <cell r="L29">
            <v>0.90526315789473677</v>
          </cell>
          <cell r="M29">
            <v>0.8274923450533207</v>
          </cell>
          <cell r="N29">
            <v>0.77833566433566437</v>
          </cell>
          <cell r="O29">
            <v>0.93684210526315792</v>
          </cell>
          <cell r="P29">
            <v>0.84834764151837327</v>
          </cell>
          <cell r="Q29">
            <v>0.72489147770612283</v>
          </cell>
          <cell r="R29">
            <v>0.77894736842105261</v>
          </cell>
          <cell r="S29">
            <v>0.74944694020432134</v>
          </cell>
        </row>
        <row r="30">
          <cell r="B30">
            <v>0.81229437229437218</v>
          </cell>
          <cell r="C30">
            <v>0.68970588235294117</v>
          </cell>
          <cell r="D30">
            <v>0.74198959642508044</v>
          </cell>
          <cell r="E30">
            <v>0.88730392156862747</v>
          </cell>
          <cell r="F30">
            <v>0.78455882352941175</v>
          </cell>
          <cell r="G30">
            <v>0.83044908285895003</v>
          </cell>
          <cell r="H30">
            <v>0.71741340530814224</v>
          </cell>
          <cell r="I30">
            <v>0.6551470588235293</v>
          </cell>
          <cell r="J30">
            <v>0.6791707717569786</v>
          </cell>
          <cell r="K30">
            <v>0.91188811188811203</v>
          </cell>
          <cell r="L30">
            <v>0.64117647058823535</v>
          </cell>
          <cell r="M30">
            <v>0.75016897081413203</v>
          </cell>
          <cell r="N30">
            <v>0.8987878787878788</v>
          </cell>
          <cell r="O30">
            <v>0.66470588235294126</v>
          </cell>
          <cell r="P30">
            <v>0.76248403575989787</v>
          </cell>
          <cell r="Q30">
            <v>0.72395382395382402</v>
          </cell>
          <cell r="R30">
            <v>0.54926470588235288</v>
          </cell>
          <cell r="S30">
            <v>0.60798319327731087</v>
          </cell>
        </row>
        <row r="31">
          <cell r="B31">
            <v>0.73887878787878791</v>
          </cell>
          <cell r="C31">
            <v>0.83380952380952389</v>
          </cell>
          <cell r="D31">
            <v>0.78192447119276376</v>
          </cell>
          <cell r="E31">
            <v>0.77672975172975167</v>
          </cell>
          <cell r="F31">
            <v>0.9033333333333331</v>
          </cell>
          <cell r="G31">
            <v>0.83249476850523751</v>
          </cell>
          <cell r="H31">
            <v>0.77042016806722691</v>
          </cell>
          <cell r="I31">
            <v>0.74476190476190474</v>
          </cell>
          <cell r="J31">
            <v>0.75642684496343038</v>
          </cell>
          <cell r="K31">
            <v>0.7706469038208168</v>
          </cell>
          <cell r="L31">
            <v>0.88238095238095249</v>
          </cell>
          <cell r="M31">
            <v>0.82227591529917121</v>
          </cell>
          <cell r="N31">
            <v>0.82369659326181055</v>
          </cell>
          <cell r="O31">
            <v>0.87238095238095248</v>
          </cell>
          <cell r="P31">
            <v>0.84727478987263449</v>
          </cell>
          <cell r="Q31">
            <v>0.72089947089947093</v>
          </cell>
          <cell r="R31">
            <v>0.72809523809523813</v>
          </cell>
          <cell r="S31">
            <v>0.71744811755190574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A11" workbookViewId="0">
      <selection activeCell="Q12" sqref="Q12"/>
    </sheetView>
  </sheetViews>
  <sheetFormatPr baseColWidth="10" defaultRowHeight="14.25" x14ac:dyDescent="0.45"/>
  <sheetData>
    <row r="1" spans="1:15" x14ac:dyDescent="0.45">
      <c r="B1" s="33" t="s">
        <v>35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45">
      <c r="A5" s="27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45">
      <c r="A6" s="27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45">
      <c r="A7" s="27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80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28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45">
      <c r="A9" s="26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45">
      <c r="A10" s="27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27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27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45">
      <c r="A16" s="27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45">
      <c r="A17" s="27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45">
      <c r="A18" s="28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80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45">
      <c r="A19" s="26" t="s">
        <v>80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45">
      <c r="A20" s="27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45">
      <c r="A21" s="27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27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28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26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27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27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27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28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26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27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27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27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28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6">
      <colorScale>
        <cfvo type="min"/>
        <cfvo type="max"/>
        <color rgb="FFFCFCFF"/>
        <color rgb="FF63BE7B"/>
      </colorScale>
    </cfRule>
  </conditionalFormatting>
  <conditionalFormatting sqref="J4:O8">
    <cfRule type="top10" dxfId="508" priority="1" rank="1"/>
  </conditionalFormatting>
  <conditionalFormatting sqref="J4:O9">
    <cfRule type="top10" dxfId="507" priority="2" rank="1"/>
    <cfRule type="colorScale" priority="5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D22" sqref="D22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12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0.65449865832054754</v>
      </c>
      <c r="Q2">
        <f>IFERROR(_xlfn.STDEV.P(D2:H4),"-")</f>
        <v>5.6717183686290751E-2</v>
      </c>
      <c r="R2">
        <f>COUNT(D2:H4)</f>
        <v>15</v>
      </c>
      <c r="S2" t="str">
        <f>A2</f>
        <v>kNN</v>
      </c>
      <c r="T2">
        <f>IFERROR(AVERAGE(D2:H7),"-")</f>
        <v>0.69395685777228577</v>
      </c>
      <c r="U2">
        <f>IFERROR(_xlfn.STDEV.P(D2:H7),"-")</f>
        <v>6.930167506313234E-2</v>
      </c>
      <c r="V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$S$2</f>
        <v>kNN</v>
      </c>
      <c r="AF2">
        <f>$T$2</f>
        <v>0.69395685777228577</v>
      </c>
      <c r="AG2">
        <f>$U$2</f>
        <v>6.930167506313234E-2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$S$26</f>
        <v>RF</v>
      </c>
      <c r="AF3">
        <f>$T$26</f>
        <v>0.79668889083692629</v>
      </c>
      <c r="AG3">
        <f>$U$26</f>
        <v>4.4709223507844641E-2</v>
      </c>
      <c r="AJ3" t="str">
        <f>$N$2</f>
        <v>kNN</v>
      </c>
      <c r="AK3">
        <f>$P$2</f>
        <v>0.65449865832054754</v>
      </c>
      <c r="AL3">
        <f>$P$5</f>
        <v>0.73341505722402422</v>
      </c>
      <c r="AN3">
        <f>$Q$2</f>
        <v>5.6717183686290751E-2</v>
      </c>
      <c r="AO3">
        <f>$Q$5</f>
        <v>5.7225050457480511E-2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$S$8</f>
        <v>SVM</v>
      </c>
      <c r="AF4">
        <f>$T$8</f>
        <v>0.82250766499853611</v>
      </c>
      <c r="AG4">
        <f>$U$8</f>
        <v>4.4408876459501208E-2</v>
      </c>
      <c r="AJ4" t="str">
        <f>$N$26</f>
        <v>RF</v>
      </c>
      <c r="AK4">
        <f>$P$26</f>
        <v>0.78087674563456533</v>
      </c>
      <c r="AL4">
        <f>$P$29</f>
        <v>0.81250103603928736</v>
      </c>
      <c r="AN4">
        <f>$Q$26</f>
        <v>4.5982080361305584E-2</v>
      </c>
      <c r="AO4">
        <f>$Q$29</f>
        <v>3.7194485440642418E-2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0.73341505722402422</v>
      </c>
      <c r="Q5">
        <f>IFERROR(_xlfn.STDEV.P(D5:H7),"-")</f>
        <v>5.7225050457480511E-2</v>
      </c>
      <c r="R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$S$20</f>
        <v>MNB</v>
      </c>
      <c r="AF5">
        <f>$T$20</f>
        <v>0.83414550169472945</v>
      </c>
      <c r="AG5">
        <f>$U$20</f>
        <v>3.5553452435566547E-2</v>
      </c>
      <c r="AJ5" t="str">
        <f>$N$8</f>
        <v>SVM</v>
      </c>
      <c r="AK5">
        <f>$P$8</f>
        <v>0.80302277156941393</v>
      </c>
      <c r="AL5">
        <f>$P$11</f>
        <v>0.84199255842765874</v>
      </c>
      <c r="AN5">
        <f>Q$8</f>
        <v>4.4492273465693934E-2</v>
      </c>
      <c r="AO5">
        <f>$Q$11</f>
        <v>3.4719044842216988E-2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$S$14</f>
        <v>LR</v>
      </c>
      <c r="AF6">
        <f>$T$14</f>
        <v>0.83876340113044034</v>
      </c>
      <c r="AG6">
        <f>$U$14</f>
        <v>4.0469695094218015E-2</v>
      </c>
      <c r="AJ6" t="str">
        <f>$N$20</f>
        <v>MNB</v>
      </c>
      <c r="AK6">
        <f>$P$20</f>
        <v>0.82947682807190226</v>
      </c>
      <c r="AL6">
        <f>$P$23</f>
        <v>0.83881417531755686</v>
      </c>
      <c r="AN6">
        <f>$Q$20</f>
        <v>3.7596152120601696E-2</v>
      </c>
      <c r="AO6">
        <f>$Q$23</f>
        <v>3.2726629510351296E-2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$S$32</f>
        <v>Ensemble</v>
      </c>
      <c r="AF7">
        <f>$T$32</f>
        <v>0.84958636402258569</v>
      </c>
      <c r="AG7">
        <f>$U$32</f>
        <v>4.3089588201391173E-2</v>
      </c>
      <c r="AJ7" t="str">
        <f>$N$14</f>
        <v>LR</v>
      </c>
      <c r="AK7">
        <f>$P$14</f>
        <v>0.84242915701035193</v>
      </c>
      <c r="AL7">
        <f>$P$17</f>
        <v>0.83509764525052865</v>
      </c>
      <c r="AN7">
        <f>$Q$14</f>
        <v>3.7043496843481932E-2</v>
      </c>
      <c r="AO7">
        <f>$Q$17</f>
        <v>4.3318543965635302E-2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0.80302277156941393</v>
      </c>
      <c r="Q8">
        <f>IFERROR(_xlfn.STDEV.P(D8:H10),"-")</f>
        <v>4.4492273465693934E-2</v>
      </c>
      <c r="R8">
        <f>COUNT(D8:H10)</f>
        <v>15</v>
      </c>
      <c r="S8" t="str">
        <f>A8</f>
        <v>SVM</v>
      </c>
      <c r="T8">
        <f>IFERROR(AVERAGE(D8:H13),"-")</f>
        <v>0.82250766499853611</v>
      </c>
      <c r="U8">
        <f>IFERROR(_xlfn.STDEV.P(D8:H13),"-")</f>
        <v>4.4408876459501208E-2</v>
      </c>
      <c r="V8">
        <f>COUNT(D8:H13)</f>
        <v>30</v>
      </c>
      <c r="AJ8" t="str">
        <f>$N$32</f>
        <v>Ensemble</v>
      </c>
      <c r="AK8">
        <f>$P$32</f>
        <v>0.84438591752282699</v>
      </c>
      <c r="AL8">
        <f>$P$35</f>
        <v>0.85478681052234429</v>
      </c>
      <c r="AN8">
        <f>$Q$32</f>
        <v>4.5300702417369713E-2</v>
      </c>
      <c r="AO8">
        <f>$Q$35</f>
        <v>4.0089678168203705E-2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0.84199255842765874</v>
      </c>
      <c r="Q11">
        <f>IFERROR(_xlfn.STDEV.P(D11:H13),"-")</f>
        <v>3.4719044842216988E-2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0.84242915701035193</v>
      </c>
      <c r="Q14">
        <f>IFERROR(_xlfn.STDEV.P(D14:H16),"-")</f>
        <v>3.7043496843481932E-2</v>
      </c>
      <c r="R14">
        <f>COUNT(D14:H16)</f>
        <v>15</v>
      </c>
      <c r="S14" t="str">
        <f>A14</f>
        <v>LR</v>
      </c>
      <c r="T14">
        <f>IFERROR(AVERAGE(D14:H19),"-")</f>
        <v>0.83876340113044034</v>
      </c>
      <c r="U14">
        <f>IFERROR(_xlfn.STDEV.P(D14:H19),"-")</f>
        <v>4.0469695094218015E-2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0.83509764525052865</v>
      </c>
      <c r="Q17">
        <f>IFERROR(_xlfn.STDEV.P(D17:H19),"-")</f>
        <v>4.3318543965635302E-2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0.82947682807190226</v>
      </c>
      <c r="Q20">
        <f>IFERROR(_xlfn.STDEV.P(D20:H21),"-")</f>
        <v>3.7596152120601696E-2</v>
      </c>
      <c r="R20">
        <f>COUNT(D20:H21)</f>
        <v>10</v>
      </c>
      <c r="S20" t="str">
        <f>A20</f>
        <v>MNB</v>
      </c>
      <c r="T20">
        <f>IFERROR(AVERAGE(D20:H21,D23:H24),"-")</f>
        <v>0.83414550169472945</v>
      </c>
      <c r="U20">
        <f>IFERROR(_xlfn.STDEV.P(D20:H21,D23:H24),"-")</f>
        <v>3.5553452435566547E-2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0.83881417531755686</v>
      </c>
      <c r="Q23">
        <f>IFERROR(_xlfn.STDEV.P(D23:H24),"-")</f>
        <v>3.2726629510351296E-2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0.78087674563456533</v>
      </c>
      <c r="Q26">
        <f>IFERROR(_xlfn.STDEV.P(D26:H28),"-")</f>
        <v>4.5982080361305584E-2</v>
      </c>
      <c r="R26">
        <f>COUNT(D26:H28)</f>
        <v>15</v>
      </c>
      <c r="S26" t="str">
        <f>A26</f>
        <v>RF</v>
      </c>
      <c r="T26">
        <f>IFERROR(AVERAGE(D26:H31),"-")</f>
        <v>0.79668889083692629</v>
      </c>
      <c r="U26">
        <f>IFERROR(_xlfn.STDEV.P(D26:H31),"-")</f>
        <v>4.4709223507844641E-2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0.81250103603928736</v>
      </c>
      <c r="Q29">
        <f>IFERROR(_xlfn.STDEV.P(D29:H31),"-")</f>
        <v>3.7194485440642418E-2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0.84438591752282699</v>
      </c>
      <c r="Q32">
        <f>IFERROR(_xlfn.STDEV.P(D32:H34),"-")</f>
        <v>4.5300702417369713E-2</v>
      </c>
      <c r="R32">
        <f>COUNT(D32:H34)</f>
        <v>15</v>
      </c>
      <c r="S32" t="str">
        <f>A32</f>
        <v>Ensemble</v>
      </c>
      <c r="T32">
        <f>IFERROR(AVERAGE(D32:H37),"-")</f>
        <v>0.84958636402258569</v>
      </c>
      <c r="U32">
        <f>IFERROR(_xlfn.STDEV.P(D32:H37),"-")</f>
        <v>4.3089588201391173E-2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0.85478681052234429</v>
      </c>
      <c r="Q35">
        <f>IFERROR(_xlfn.STDEV.P(D35:H37),"-")</f>
        <v>4.0089678168203705E-2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4.2712632926327122E-11</v>
      </c>
      <c r="D42">
        <f>IFERROR(_xlfn.T.TEST(D14:H19,D2:H7,2,IF(IF(U2^2&gt;U14^2,(U2^2)/(U14^2),(U14^2)/(U2^2))&lt;IF(U2^2&gt;U14^2,_xlfn.F.INV(0.95,V2-1,V14-1),_xlfn.F.INV(0.95,V14-1,V2-1)),2,3)),1)</f>
        <v>8.5494052564688108E-13</v>
      </c>
      <c r="E42">
        <f>IFERROR(_xlfn.T.TEST(X2:AB5,D2:H7,2,IF(IF(U2^2&gt;U20^2,(U2^2)/(U20^2),(U20^2)/(U2^2))&lt;IF(U2^2&gt;U20^2,_xlfn.F.INV(0.95,V2-1,V20-1),_xlfn.F.INV(0.95,V20-1,V2-1)),2,3)),1)</f>
        <v>5.6880790909317858E-12</v>
      </c>
      <c r="F42">
        <f>IFERROR(_xlfn.T.TEST(D26:H31,D2:H7,2,IF(IF(U2^2&gt;U26^2,(U2^2)/(U26^2),(U26^2)/(U2^2))&lt;IF(U2^2&gt;U26^2,_xlfn.F.INV(0.95,V2-1,V26-1),_xlfn.F.INV(0.95,V26-1,V2-1)),2,3)),1)</f>
        <v>1.7844138003570808E-8</v>
      </c>
      <c r="G42">
        <f>IFERROR(_xlfn.T.TEST(D32:H37,D2:H7,2,IF(IF(U2^2&gt;U32^2,(U2^2)/(U32^2),(U32^2)/(U2^2))&lt;IF(U2^2&gt;U32^2,_xlfn.F.INV(0.95,V2-1,V32-1),_xlfn.F.INV(0.95,V32-1,V2-1)),2,3)),1)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2.2087131032608509</v>
      </c>
      <c r="Y42">
        <f>IF(D42&lt;(0.05/(COUNT($B$42:$G$47)-COUNT($B$42:$G$42))),ABS(($T$2-$T$14)/(SQRT((($V$2-1)*$U$2^2+($V$14-1)*$U$14^2)/($V$2+$V$14-2)))),"")</f>
        <v>2.5517773151874579</v>
      </c>
      <c r="Z42">
        <f>IF(E42&lt;(0.05/(COUNT($B$42:$G$47)-COUNT($B$42:$G$42))),ABS(($T$2-$T$20)/(SQRT((($V$2-1)*$U$2^2+($V$20-1)*$U$20^2)/($V$2+$V$20-2)))),"")</f>
        <v>2.4035096693509947</v>
      </c>
      <c r="AA42">
        <f>IF(F42&lt;(0.05/(COUNT($B$42:$G$47)-COUNT($B$42:$G$42))),ABS(($T$2-$T$26)/(SQRT((($V$2-1)*$U$2^2+($V$26-1)*$U$26^2)/($V$2+$V$26-2)))),"")</f>
        <v>1.7616278233031779</v>
      </c>
      <c r="AB42">
        <f>IF(G42&lt;(0.05/(COUNT($B$42:$G$47)-COUNT($B$42:$G$42))),ABS(($T$2-$T$32)/(SQRT((($V$2-1)*$U$2^2+($V$32-1)*$U$32^2)/($V$2+$V$32-2)))),"")</f>
        <v>2.6970453716643985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0.15051319328648177</v>
      </c>
      <c r="E43">
        <f>IFERROR(_xlfn.T.TEST(X2:AB5,D8:H13,2,IF(IF(U8^2&gt;U20^2,(U8^2)/(U20^2),(U20^2)/(U8^2))&lt;IF(U8^2&gt;U20^2,_xlfn.F.INV(0.95,V8-1,V20-1),_xlfn.F.INV(0.95,V20-1,V8-1)),2,3)),1)</f>
        <v>0.34128898340629799</v>
      </c>
      <c r="F43">
        <f>IFERROR(_xlfn.T.TEST(D26:H31,D8:H13,2,IF(IF(U8^2&gt;U26^2,(U8^2)/(U26^2),(U26^2)/(U8^2))&lt;IF(U8^2&gt;U26^2,_xlfn.F.INV(0.95,V8-1,V26-1),_xlfn.F.INV(0.95,V26-1,V8-1)),2,3)),1)</f>
        <v>3.1330914001515227E-2</v>
      </c>
      <c r="G43">
        <f>IFERROR(_xlfn.T.TEST(D32:H37,D8:H13,2,IF(IF(U8^2&gt;U32^2,(U8^2)/(U32^2),(U32^2)/(U8^2))&lt;IF(U8^2&gt;U32^2,_xlfn.F.INV(0.95,V8-1,V32-1),_xlfn.F.INV(0.95,V32-1,V8-1)),2,3)),1)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0.68634226509276841</v>
      </c>
      <c r="F44">
        <f>IFERROR(_xlfn.T.TEST(D26:H31,D14:H19,2,IF(IF(U14^2&gt;U26^2,(U14^2)/(U26^2),(U26^2)/(U14^2))&lt;IF(U14^2&gt;U26^2,_xlfn.F.INV(0.95,V14-1,V26-1),_xlfn.F.INV(0.95,V26-1,V14-1)),2,3)),1)</f>
        <v>4.0084516347973186E-4</v>
      </c>
      <c r="G44">
        <f>IFERROR(_xlfn.T.TEST(D32:H37,D14:H19,2,IF(IF(U14^2&gt;U32^2,(U14^2)/(U32^2),(U32^2)/(U14^2))&lt;IF(U14^2&gt;U32^2,_xlfn.F.INV(0.95,V14-1,V32-1),_xlfn.F.INV(0.95,V32-1,V14-1)),2,3)),1)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0.98668762053153203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3.4310770344754011E-3</v>
      </c>
      <c r="G45">
        <f>IFERROR(_xlfn.T.TEST(D32:H37,X2:AB5,2,IF(IF(U20^2&gt;U32^2,(U20^2)/(U32^2),(U32^2)/(U20^2))&lt;IF(U20^2&gt;U32^2,_xlfn.F.INV(0.95,V20-1,V32-1),_xlfn.F.INV(0.95,V32-1,V20-1)),2,3)),1)</f>
        <v>0.19905205132775619</v>
      </c>
      <c r="I45" t="s">
        <v>80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1.2047651681376839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7.3681852824580743E-2</v>
      </c>
    </row>
    <row r="90" spans="1:35" x14ac:dyDescent="0.45">
      <c r="A90" t="s">
        <v>52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45">
      <c r="A91" t="s">
        <v>53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45">
      <c r="A92" t="s">
        <v>54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45">
      <c r="A93" t="s">
        <v>55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45">
      <c r="A94" t="s">
        <v>56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45">
      <c r="A95" t="s">
        <v>57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45">
      <c r="A96" t="s">
        <v>58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45">
      <c r="A97" t="s">
        <v>59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45">
      <c r="A98" t="s">
        <v>60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45">
      <c r="A99" t="s">
        <v>61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45">
      <c r="A100" t="s">
        <v>62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45">
      <c r="A101" t="s">
        <v>63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45">
      <c r="A102" t="s">
        <v>64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45">
      <c r="A103" t="s">
        <v>65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45">
      <c r="A104" t="s">
        <v>66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45">
      <c r="A105" t="s">
        <v>67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45">
      <c r="A106" t="s">
        <v>81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45">
      <c r="A107" t="s">
        <v>82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45">
      <c r="A108" t="s">
        <v>83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45">
      <c r="A109" t="s">
        <v>84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45">
      <c r="A110" t="s">
        <v>68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45">
      <c r="A111" t="s">
        <v>69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45">
      <c r="A112" t="s">
        <v>70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45">
      <c r="A113" t="s">
        <v>71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45">
      <c r="A114" t="s">
        <v>72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45">
      <c r="A115" t="s">
        <v>73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45">
      <c r="A116" t="s">
        <v>74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45">
      <c r="A117" t="s">
        <v>75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45">
      <c r="A118" t="s">
        <v>76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45">
      <c r="A119" t="s">
        <v>77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45">
      <c r="A120" t="s">
        <v>78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45">
      <c r="A121" t="s">
        <v>79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K161:AK165">
    <sortCondition ref="AK161:AK165"/>
  </sortState>
  <mergeCells count="2">
    <mergeCell ref="D1:H1"/>
    <mergeCell ref="AK1:AL1"/>
  </mergeCells>
  <conditionalFormatting sqref="B53:B86">
    <cfRule type="cellIs" dxfId="506" priority="150" operator="lessThan">
      <formula>0.05/(COUNT($B$53:$AI$86)-COUNT($B$53:$B$86))</formula>
    </cfRule>
    <cfRule type="cellIs" dxfId="505" priority="151" operator="lessThan">
      <formula>0.05</formula>
    </cfRule>
  </conditionalFormatting>
  <conditionalFormatting sqref="B54:B86">
    <cfRule type="expression" dxfId="504" priority="33">
      <formula>$B124="+"</formula>
    </cfRule>
  </conditionalFormatting>
  <conditionalFormatting sqref="B42:G42">
    <cfRule type="cellIs" dxfId="503" priority="112" operator="lessThan">
      <formula>0.05/(COUNT($B$42:$G$47)-COUNT($B$42:$G$42))</formula>
    </cfRule>
    <cfRule type="cellIs" dxfId="502" priority="124" operator="lessThan">
      <formula>0.05</formula>
    </cfRule>
  </conditionalFormatting>
  <conditionalFormatting sqref="C54:C86">
    <cfRule type="cellIs" dxfId="501" priority="100" operator="lessThan">
      <formula>0.05/(COUNT($B$53:$AI$86)-COUNT($B$53:$B$86))</formula>
    </cfRule>
    <cfRule type="cellIs" dxfId="500" priority="101" operator="lessThan">
      <formula>0.05</formula>
    </cfRule>
  </conditionalFormatting>
  <conditionalFormatting sqref="C55:C86">
    <cfRule type="expression" dxfId="499" priority="32">
      <formula>$C125="+"</formula>
    </cfRule>
  </conditionalFormatting>
  <conditionalFormatting sqref="C43:G43">
    <cfRule type="cellIs" dxfId="498" priority="110" operator="lessThan">
      <formula>0.05/(COUNT($B$42:$G$47)-COUNT($B$42:$G$42))</formula>
    </cfRule>
    <cfRule type="cellIs" dxfId="497" priority="111" operator="lessThan">
      <formula>0.05</formula>
    </cfRule>
  </conditionalFormatting>
  <conditionalFormatting sqref="D55:D86">
    <cfRule type="cellIs" dxfId="496" priority="98" operator="lessThan">
      <formula>0.05/(COUNT($B$53:$AI$86)-COUNT($B$53:$B$86))</formula>
    </cfRule>
    <cfRule type="cellIs" dxfId="495" priority="99" operator="lessThan">
      <formula>0.05</formula>
    </cfRule>
  </conditionalFormatting>
  <conditionalFormatting sqref="D56:D86">
    <cfRule type="expression" dxfId="494" priority="31">
      <formula>$D126="+"</formula>
    </cfRule>
  </conditionalFormatting>
  <conditionalFormatting sqref="D44:G44">
    <cfRule type="cellIs" dxfId="493" priority="108" operator="lessThan">
      <formula>0.05/(COUNT($B$42:$G$47)-COUNT($B$42:$G$42))</formula>
    </cfRule>
    <cfRule type="cellIs" dxfId="492" priority="109" operator="lessThan">
      <formula>0.05</formula>
    </cfRule>
  </conditionalFormatting>
  <conditionalFormatting sqref="E56:E86">
    <cfRule type="cellIs" dxfId="491" priority="96" operator="lessThan">
      <formula>0.05/(COUNT($B$53:$AI$86)-COUNT($B$53:$B$86))</formula>
    </cfRule>
    <cfRule type="cellIs" dxfId="490" priority="97" operator="lessThan">
      <formula>0.05</formula>
    </cfRule>
  </conditionalFormatting>
  <conditionalFormatting sqref="E57:E86">
    <cfRule type="expression" dxfId="489" priority="30">
      <formula>$E127="+"</formula>
    </cfRule>
  </conditionalFormatting>
  <conditionalFormatting sqref="E45:G45">
    <cfRule type="cellIs" dxfId="488" priority="106" operator="lessThan">
      <formula>0.05/(COUNT($B$42:$G$47)-COUNT($B$42:$G$42))</formula>
    </cfRule>
    <cfRule type="cellIs" dxfId="487" priority="107" operator="lessThan">
      <formula>0.05</formula>
    </cfRule>
  </conditionalFormatting>
  <conditionalFormatting sqref="F57:F86">
    <cfRule type="cellIs" dxfId="486" priority="94" operator="lessThan">
      <formula>0.05/(COUNT($B$53:$AI$86)-COUNT($B$53:$B$86))</formula>
    </cfRule>
    <cfRule type="cellIs" dxfId="485" priority="95" operator="lessThan">
      <formula>0.05</formula>
    </cfRule>
  </conditionalFormatting>
  <conditionalFormatting sqref="F58:F86">
    <cfRule type="expression" dxfId="484" priority="29">
      <formula>$F128="+"</formula>
    </cfRule>
  </conditionalFormatting>
  <conditionalFormatting sqref="F46:G46">
    <cfRule type="cellIs" dxfId="483" priority="104" operator="lessThan">
      <formula>0.05/(COUNT($B$42:$G$47)-COUNT($B$42:$G$42))</formula>
    </cfRule>
    <cfRule type="cellIs" dxfId="482" priority="105" operator="lessThan">
      <formula>0.05</formula>
    </cfRule>
  </conditionalFormatting>
  <conditionalFormatting sqref="G47">
    <cfRule type="cellIs" dxfId="481" priority="102" operator="lessThan">
      <formula>0.05/(COUNT($B$42:$G$47)-COUNT($B$42:$G$42))</formula>
    </cfRule>
    <cfRule type="cellIs" dxfId="480" priority="103" operator="lessThan">
      <formula>0.05</formula>
    </cfRule>
  </conditionalFormatting>
  <conditionalFormatting sqref="G58:G86">
    <cfRule type="cellIs" dxfId="479" priority="92" operator="lessThan">
      <formula>0.05/(COUNT($B$53:$AI$86)-COUNT($B$53:$B$86))</formula>
    </cfRule>
    <cfRule type="cellIs" dxfId="478" priority="93" operator="lessThan">
      <formula>0.05</formula>
    </cfRule>
  </conditionalFormatting>
  <conditionalFormatting sqref="G59:G86">
    <cfRule type="expression" dxfId="477" priority="28">
      <formula>$G129="+"</formula>
    </cfRule>
  </conditionalFormatting>
  <conditionalFormatting sqref="H59:H86">
    <cfRule type="cellIs" dxfId="476" priority="90" operator="lessThan">
      <formula>0.05/(COUNT($B$53:$AI$86)-COUNT($B$53:$B$86))</formula>
    </cfRule>
    <cfRule type="cellIs" dxfId="475" priority="91" operator="lessThan">
      <formula>0.05</formula>
    </cfRule>
  </conditionalFormatting>
  <conditionalFormatting sqref="H60:H86">
    <cfRule type="expression" dxfId="474" priority="27">
      <formula>$H130="+"</formula>
    </cfRule>
  </conditionalFormatting>
  <conditionalFormatting sqref="I60:I86">
    <cfRule type="cellIs" dxfId="473" priority="88" operator="lessThan">
      <formula>0.05/(COUNT($B$53:$AI$86)-COUNT($B$53:$B$86))</formula>
    </cfRule>
    <cfRule type="cellIs" dxfId="472" priority="89" operator="lessThan">
      <formula>0.05</formula>
    </cfRule>
  </conditionalFormatting>
  <conditionalFormatting sqref="I61:I86">
    <cfRule type="expression" dxfId="471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470" priority="86" operator="lessThan">
      <formula>0.05/(COUNT($B$53:$AI$86)-COUNT($B$53:$B$86))</formula>
    </cfRule>
    <cfRule type="cellIs" dxfId="469" priority="87" operator="lessThan">
      <formula>0.05</formula>
    </cfRule>
  </conditionalFormatting>
  <conditionalFormatting sqref="J62:J86">
    <cfRule type="expression" dxfId="468" priority="25">
      <formula>$J132="+"</formula>
    </cfRule>
  </conditionalFormatting>
  <conditionalFormatting sqref="K62:K86">
    <cfRule type="cellIs" dxfId="467" priority="84" operator="lessThan">
      <formula>0.05/(COUNT($B$53:$AI$86)-COUNT($B$53:$B$86))</formula>
    </cfRule>
    <cfRule type="cellIs" dxfId="466" priority="85" operator="lessThan">
      <formula>0.05</formula>
    </cfRule>
  </conditionalFormatting>
  <conditionalFormatting sqref="K63:K86">
    <cfRule type="expression" dxfId="465" priority="24">
      <formula>$K133="+"</formula>
    </cfRule>
  </conditionalFormatting>
  <conditionalFormatting sqref="L63:L86">
    <cfRule type="cellIs" dxfId="464" priority="82" operator="lessThan">
      <formula>0.05/(COUNT($B$53:$AI$86)-COUNT($B$53:$B$86))</formula>
    </cfRule>
    <cfRule type="cellIs" dxfId="463" priority="83" operator="lessThan">
      <formula>0.05</formula>
    </cfRule>
  </conditionalFormatting>
  <conditionalFormatting sqref="L64:L86">
    <cfRule type="expression" dxfId="462" priority="23">
      <formula>$L134="+"</formula>
    </cfRule>
  </conditionalFormatting>
  <conditionalFormatting sqref="M64:M86">
    <cfRule type="cellIs" dxfId="461" priority="80" operator="lessThan">
      <formula>0.05/(COUNT($B$53:$AI$86)-COUNT($B$53:$B$86))</formula>
    </cfRule>
    <cfRule type="cellIs" dxfId="460" priority="81" operator="lessThan">
      <formula>0.05</formula>
    </cfRule>
  </conditionalFormatting>
  <conditionalFormatting sqref="M65:M86">
    <cfRule type="expression" dxfId="459" priority="22">
      <formula>$M135="+"</formula>
    </cfRule>
  </conditionalFormatting>
  <conditionalFormatting sqref="N65:N86">
    <cfRule type="cellIs" dxfId="458" priority="78" operator="lessThan">
      <formula>0.05/(COUNT($B$53:$AI$86)-COUNT($B$53:$B$86))</formula>
    </cfRule>
    <cfRule type="cellIs" dxfId="457" priority="79" operator="lessThan">
      <formula>0.05</formula>
    </cfRule>
  </conditionalFormatting>
  <conditionalFormatting sqref="N66:N86">
    <cfRule type="expression" dxfId="456" priority="21">
      <formula>$N136="+"</formula>
    </cfRule>
  </conditionalFormatting>
  <conditionalFormatting sqref="O66:O86">
    <cfRule type="cellIs" dxfId="455" priority="76" operator="lessThan">
      <formula>0.05/(COUNT($B$53:$AI$86)-COUNT($B$53:$B$86))</formula>
    </cfRule>
    <cfRule type="cellIs" dxfId="454" priority="77" operator="lessThan">
      <formula>0.05</formula>
    </cfRule>
  </conditionalFormatting>
  <conditionalFormatting sqref="O67:O86">
    <cfRule type="expression" dxfId="453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452" priority="74" operator="lessThan">
      <formula>0.05/(COUNT($B$53:$AI$86)-COUNT($B$53:$B$86))</formula>
    </cfRule>
    <cfRule type="cellIs" dxfId="451" priority="75" operator="lessThan">
      <formula>0.05</formula>
    </cfRule>
  </conditionalFormatting>
  <conditionalFormatting sqref="P68:P86">
    <cfRule type="expression" dxfId="450" priority="19">
      <formula>$P138="+"</formula>
    </cfRule>
  </conditionalFormatting>
  <conditionalFormatting sqref="Q68:Q86">
    <cfRule type="cellIs" dxfId="449" priority="72" operator="lessThan">
      <formula>0.05/(COUNT($B$53:$AI$86)-COUNT($B$53:$B$86))</formula>
    </cfRule>
    <cfRule type="cellIs" dxfId="448" priority="73" operator="lessThan">
      <formula>0.05</formula>
    </cfRule>
  </conditionalFormatting>
  <conditionalFormatting sqref="Q69:Q86">
    <cfRule type="expression" dxfId="447" priority="18">
      <formula>$Q139="+"</formula>
    </cfRule>
  </conditionalFormatting>
  <conditionalFormatting sqref="R69:R86">
    <cfRule type="cellIs" dxfId="446" priority="70" operator="lessThan">
      <formula>0.05/(COUNT($B$53:$AI$86)-COUNT($B$53:$B$86))</formula>
    </cfRule>
    <cfRule type="cellIs" dxfId="445" priority="71" operator="lessThan">
      <formula>0.05</formula>
    </cfRule>
  </conditionalFormatting>
  <conditionalFormatting sqref="R70:R86">
    <cfRule type="expression" dxfId="444" priority="17">
      <formula>$R140="+"</formula>
    </cfRule>
  </conditionalFormatting>
  <conditionalFormatting sqref="S70:S86">
    <cfRule type="cellIs" dxfId="443" priority="68" operator="lessThan">
      <formula>0.05/(COUNT($B$53:$AI$86)-COUNT($B$53:$B$86))</formula>
    </cfRule>
    <cfRule type="cellIs" dxfId="442" priority="69" operator="lessThan">
      <formula>0.05</formula>
    </cfRule>
  </conditionalFormatting>
  <conditionalFormatting sqref="S71:S86">
    <cfRule type="expression" dxfId="441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440" priority="66" operator="lessThan">
      <formula>0.05/(COUNT($B$53:$AI$86)-COUNT($B$53:$B$86))</formula>
    </cfRule>
    <cfRule type="cellIs" dxfId="439" priority="67" operator="lessThan">
      <formula>0.05</formula>
    </cfRule>
  </conditionalFormatting>
  <conditionalFormatting sqref="T72:T86">
    <cfRule type="expression" dxfId="438" priority="15">
      <formula>$T142="+"</formula>
    </cfRule>
  </conditionalFormatting>
  <conditionalFormatting sqref="U72:U86">
    <cfRule type="cellIs" dxfId="437" priority="64" operator="lessThan">
      <formula>0.05/(COUNT($B$53:$AI$86)-COUNT($B$53:$B$86))</formula>
    </cfRule>
    <cfRule type="cellIs" dxfId="436" priority="65" operator="lessThan">
      <formula>0.05</formula>
    </cfRule>
  </conditionalFormatting>
  <conditionalFormatting sqref="U73:U86">
    <cfRule type="expression" dxfId="435" priority="14">
      <formula>$U143="+"</formula>
    </cfRule>
  </conditionalFormatting>
  <conditionalFormatting sqref="V73:V86">
    <cfRule type="cellIs" dxfId="434" priority="62" operator="lessThan">
      <formula>0.05/(COUNT($B$53:$AI$86)-COUNT($B$53:$B$86))</formula>
    </cfRule>
    <cfRule type="cellIs" dxfId="433" priority="63" operator="lessThan">
      <formula>0.05</formula>
    </cfRule>
  </conditionalFormatting>
  <conditionalFormatting sqref="V74:V86">
    <cfRule type="expression" dxfId="432" priority="13">
      <formula>$V144="+"</formula>
    </cfRule>
  </conditionalFormatting>
  <conditionalFormatting sqref="W74:W86">
    <cfRule type="cellIs" dxfId="431" priority="60" operator="lessThan">
      <formula>0.05/(COUNT($B$53:$AI$86)-COUNT($B$53:$B$86))</formula>
    </cfRule>
    <cfRule type="cellIs" dxfId="430" priority="61" operator="lessThan">
      <formula>0.05</formula>
    </cfRule>
  </conditionalFormatting>
  <conditionalFormatting sqref="W75:W86">
    <cfRule type="expression" dxfId="429" priority="12">
      <formula>$W145="+"</formula>
    </cfRule>
  </conditionalFormatting>
  <conditionalFormatting sqref="X75:X86">
    <cfRule type="cellIs" dxfId="428" priority="58" operator="lessThan">
      <formula>0.05/(COUNT($B$53:$AI$86)-COUNT($B$53:$B$86))</formula>
    </cfRule>
    <cfRule type="cellIs" dxfId="427" priority="59" operator="lessThan">
      <formula>0.05</formula>
    </cfRule>
  </conditionalFormatting>
  <conditionalFormatting sqref="X76:X86">
    <cfRule type="expression" dxfId="426" priority="11">
      <formula>$X146="+"</formula>
    </cfRule>
  </conditionalFormatting>
  <conditionalFormatting sqref="Y76:Y86">
    <cfRule type="cellIs" dxfId="425" priority="56" operator="lessThan">
      <formula>0.05/(COUNT($B$53:$AI$86)-COUNT($B$53:$B$86))</formula>
    </cfRule>
    <cfRule type="cellIs" dxfId="424" priority="57" operator="lessThan">
      <formula>0.05</formula>
    </cfRule>
  </conditionalFormatting>
  <conditionalFormatting sqref="Y77:Y86">
    <cfRule type="expression" dxfId="423" priority="10">
      <formula>$Y147="+"</formula>
    </cfRule>
  </conditionalFormatting>
  <conditionalFormatting sqref="Z77:Z86">
    <cfRule type="cellIs" dxfId="422" priority="54" operator="lessThan">
      <formula>0.05/(COUNT($B$53:$AI$86)-COUNT($B$53:$B$86))</formula>
    </cfRule>
    <cfRule type="cellIs" dxfId="421" priority="55" operator="lessThan">
      <formula>0.05</formula>
    </cfRule>
  </conditionalFormatting>
  <conditionalFormatting sqref="Z78:Z86">
    <cfRule type="expression" dxfId="420" priority="9">
      <formula>$Z148="+"</formula>
    </cfRule>
  </conditionalFormatting>
  <conditionalFormatting sqref="AA78:AA86">
    <cfRule type="cellIs" dxfId="419" priority="52" operator="lessThan">
      <formula>0.05/(COUNT($B$53:$AI$86)-COUNT($B$53:$B$86))</formula>
    </cfRule>
    <cfRule type="cellIs" dxfId="418" priority="53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17" priority="50" operator="lessThan">
      <formula>0.05/(COUNT($B$53:$AI$86)-COUNT($B$53:$B$86))</formula>
    </cfRule>
    <cfRule type="cellIs" dxfId="416" priority="51" operator="lessThan">
      <formula>0.05</formula>
    </cfRule>
  </conditionalFormatting>
  <conditionalFormatting sqref="AB80:AB86">
    <cfRule type="expression" dxfId="415" priority="7">
      <formula>$AB150="+"</formula>
    </cfRule>
  </conditionalFormatting>
  <conditionalFormatting sqref="AC80:AC86">
    <cfRule type="cellIs" dxfId="414" priority="48" operator="lessThan">
      <formula>0.05/(COUNT($B$53:$AI$86)-COUNT($B$53:$B$86))</formula>
    </cfRule>
    <cfRule type="cellIs" dxfId="413" priority="49" operator="lessThan">
      <formula>0.05</formula>
    </cfRule>
  </conditionalFormatting>
  <conditionalFormatting sqref="AC81:AC86">
    <cfRule type="expression" dxfId="412" priority="6">
      <formula>$AC151="+"</formula>
    </cfRule>
  </conditionalFormatting>
  <conditionalFormatting sqref="AD81:AD86">
    <cfRule type="cellIs" dxfId="411" priority="46" operator="lessThan">
      <formula>0.05/(COUNT($B$53:$AI$86)-COUNT($B$53:$B$86))</formula>
    </cfRule>
    <cfRule type="cellIs" dxfId="410" priority="47" operator="lessThan">
      <formula>0.05</formula>
    </cfRule>
  </conditionalFormatting>
  <conditionalFormatting sqref="AD82:AD86">
    <cfRule type="expression" dxfId="409" priority="5">
      <formula>$AD152="+"</formula>
    </cfRule>
  </conditionalFormatting>
  <conditionalFormatting sqref="AE82:AE86">
    <cfRule type="cellIs" dxfId="408" priority="44" operator="lessThan">
      <formula>0.05/(COUNT($B$53:$AI$86)-COUNT($B$53:$B$86))</formula>
    </cfRule>
    <cfRule type="cellIs" dxfId="407" priority="45" operator="lessThan">
      <formula>0.05</formula>
    </cfRule>
  </conditionalFormatting>
  <conditionalFormatting sqref="AE83:AE86">
    <cfRule type="expression" dxfId="406" priority="4">
      <formula>$AE153="+"</formula>
    </cfRule>
  </conditionalFormatting>
  <conditionalFormatting sqref="AF83:AF86">
    <cfRule type="cellIs" dxfId="405" priority="42" operator="lessThan">
      <formula>0.05/(COUNT($B$53:$AI$86)-COUNT($B$53:$B$86))</formula>
    </cfRule>
    <cfRule type="cellIs" dxfId="404" priority="43" operator="lessThan">
      <formula>0.05</formula>
    </cfRule>
  </conditionalFormatting>
  <conditionalFormatting sqref="AF84:AF86">
    <cfRule type="expression" dxfId="403" priority="3">
      <formula>$AF154="+"</formula>
    </cfRule>
  </conditionalFormatting>
  <conditionalFormatting sqref="AG84:AG86">
    <cfRule type="cellIs" dxfId="402" priority="40" operator="lessThan">
      <formula>0.05/(COUNT($B$53:$AI$86)-COUNT($B$53:$B$86))</formula>
    </cfRule>
    <cfRule type="cellIs" dxfId="401" priority="41" operator="lessThan">
      <formula>0.05</formula>
    </cfRule>
  </conditionalFormatting>
  <conditionalFormatting sqref="AG85:AG86">
    <cfRule type="expression" dxfId="400" priority="2">
      <formula>$AG155="+"</formula>
    </cfRule>
  </conditionalFormatting>
  <conditionalFormatting sqref="AH85:AH86">
    <cfRule type="cellIs" dxfId="399" priority="38" operator="lessThan">
      <formula>0.05/(COUNT($B$53:$AI$86)-COUNT($B$53:$B$86))</formula>
    </cfRule>
    <cfRule type="cellIs" dxfId="398" priority="39" operator="lessThan">
      <formula>0.05</formula>
    </cfRule>
  </conditionalFormatting>
  <conditionalFormatting sqref="AH86">
    <cfRule type="expression" dxfId="397" priority="1">
      <formula>$AH$156="+"</formula>
    </cfRule>
  </conditionalFormatting>
  <conditionalFormatting sqref="AI86">
    <cfRule type="cellIs" dxfId="396" priority="36" operator="lessThan">
      <formula>0.05/(COUNT($B$53:$AI$86)-COUNT($B$53:$B$86))</formula>
    </cfRule>
    <cfRule type="cellIs" dxfId="395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topLeftCell="A21" workbookViewId="0">
      <selection activeCell="H18" sqref="H18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94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topLeftCell="A77" workbookViewId="0">
      <selection activeCell="J90" sqref="J90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9">
        <v>-1</v>
      </c>
      <c r="E3" s="17">
        <f>'F1 ANOVA'!E15</f>
        <v>0.65449865832054754</v>
      </c>
      <c r="F3" s="17">
        <f>'F1 ANOVA'!D15</f>
        <v>15</v>
      </c>
      <c r="G3" s="1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20">
        <v>1</v>
      </c>
      <c r="E4">
        <f>'F1 ANOVA'!E16</f>
        <v>0.73341505722402422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20"/>
      <c r="E5">
        <f>'F1 ANOVA'!E17</f>
        <v>0.80302277156941393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20"/>
      <c r="E6">
        <f>'F1 ANOVA'!E18</f>
        <v>0.84199255842765874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20"/>
      <c r="E7">
        <f>'F1 ANOVA'!E19</f>
        <v>0.84242915701035193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20"/>
      <c r="E8">
        <f>'F1 ANOVA'!E20</f>
        <v>0.83509764525052865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20"/>
      <c r="E9">
        <f>'F1 ANOVA'!E21</f>
        <v>0.55298455204793484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20"/>
      <c r="E10">
        <f>'F1 ANOVA'!E22</f>
        <v>0.55920945021170465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20"/>
      <c r="E11">
        <f>'F1 ANOVA'!E23</f>
        <v>0.78087674563456533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20"/>
      <c r="E12">
        <f>'F1 ANOVA'!E24</f>
        <v>0.81250103603928736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20"/>
      <c r="E13">
        <f>'F1 ANOVA'!E25</f>
        <v>0.84438591752282699</v>
      </c>
      <c r="F13">
        <f>'F1 ANOVA'!D25</f>
        <v>15</v>
      </c>
    </row>
    <row r="14" spans="1:7" x14ac:dyDescent="0.45">
      <c r="A14" s="18" t="str">
        <f>IF('F1 ANOVA'!A26="","",'F1 ANOVA'!A26)</f>
        <v>Ensemble</v>
      </c>
      <c r="B14" s="18" t="str">
        <f>IF('F1 ANOVA'!B26="","",'F1 ANOVA'!B26)</f>
        <v>Tf-Idf</v>
      </c>
      <c r="C14" s="18" t="str">
        <f>IF('F1 ANOVA'!C26="","",'F1 ANOVA'!C26)</f>
        <v/>
      </c>
      <c r="D14" s="21"/>
      <c r="E14" s="18">
        <f>'F1 ANOVA'!E26</f>
        <v>0.85478681052234429</v>
      </c>
      <c r="F14" s="18">
        <f>'F1 ANOVA'!D26</f>
        <v>15</v>
      </c>
      <c r="G14" s="18"/>
    </row>
    <row r="15" spans="1:7" x14ac:dyDescent="0.45">
      <c r="D15">
        <f>SUM(D3:D14)</f>
        <v>0</v>
      </c>
      <c r="E15">
        <f>SUMPRODUCT(D3:D14,E3:E14)</f>
        <v>7.8916398903476681E-2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SQRT('F1 ANOVA'!K12/F15)</f>
        <v>1.0830629551428606E-2</v>
      </c>
      <c r="B18" s="22">
        <f>E15/A18</f>
        <v>7.2864092090627617</v>
      </c>
      <c r="C18" s="22">
        <f>'F1 ANOVA'!J12</f>
        <v>144</v>
      </c>
      <c r="D18" s="22">
        <f>[2]!QCRIT(G15,C18,F1,2)</f>
        <v>4.4543333333333335</v>
      </c>
      <c r="E18" s="22">
        <f>A18*D18</f>
        <v>4.8243234231913484E-2</v>
      </c>
      <c r="F18" s="22">
        <f>E15-A18*D18</f>
        <v>3.0673164671563197E-2</v>
      </c>
      <c r="G18" s="22">
        <f>E15+A18*D18</f>
        <v>0.12715963313539017</v>
      </c>
      <c r="H18" s="22">
        <f>[2]!QDIST(ABS(B18),G15,C18)</f>
        <v>2.8965938131730873E-5</v>
      </c>
      <c r="I18" s="22">
        <f>ABS(E15)/(A18*SQRT(F15))</f>
        <v>1.8813427680234955</v>
      </c>
      <c r="J18" s="22">
        <f>SQRT(B18^2/(B18^2+C18))</f>
        <v>0.51901430132061688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IF('F1 ANOVA'!A27="","",'F1 ANOVA'!A27)</f>
        <v>kNN</v>
      </c>
      <c r="B22" s="23" t="str">
        <f>IF('F1 ANOVA'!B27="","",'F1 ANOVA'!B27)</f>
        <v/>
      </c>
      <c r="C22" s="23" t="str">
        <f>IF('F1 ANOVA'!C27="","",'F1 ANOVA'!C27)</f>
        <v>/</v>
      </c>
      <c r="D22" s="24"/>
      <c r="E22" s="23">
        <f>'F1 ANOVA'!E27</f>
        <v>0.70123899497494513</v>
      </c>
      <c r="F22" s="23">
        <f>'F1 ANOVA'!D27</f>
        <v>10</v>
      </c>
      <c r="G22" s="23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20"/>
      <c r="E23">
        <f>'F1 ANOVA'!E28</f>
        <v>0.69398218828719949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20"/>
      <c r="E24">
        <f>'F1 ANOVA'!E29</f>
        <v>0.68664939005471293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20"/>
      <c r="E25">
        <f>'F1 ANOVA'!E30</f>
        <v>0.81576526833465235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20"/>
      <c r="E26">
        <f>'F1 ANOVA'!E31</f>
        <v>0.82822237007454569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20"/>
      <c r="E27">
        <f>'F1 ANOVA'!E32</f>
        <v>0.82353535658641075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20"/>
      <c r="E28">
        <f>'F1 ANOVA'!E33</f>
        <v>0.83521328982394716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20"/>
      <c r="E29">
        <f>'F1 ANOVA'!E34</f>
        <v>0.84092057275507348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20"/>
      <c r="E30">
        <f>'F1 ANOVA'!E35</f>
        <v>0.84015634081230017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20"/>
      <c r="E31">
        <f>'F1 ANOVA'!E36</f>
        <v>0.82280871962023583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20">
        <v>-1</v>
      </c>
      <c r="E32">
        <f>'F1 ANOVA'!E37</f>
        <v>0.84548228376922341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20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20"/>
      <c r="E34">
        <f>'F1 ANOVA'!E39</f>
        <v>0.8058112044731558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20"/>
      <c r="E35">
        <f>'F1 ANOVA'!E40</f>
        <v>0.81265774675982794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20"/>
      <c r="E36">
        <f>'F1 ANOVA'!E41</f>
        <v>0.77159772127779558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20"/>
      <c r="E37">
        <f>'F1 ANOVA'!E42</f>
        <v>0.84275335465490131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20"/>
      <c r="E38">
        <f>'F1 ANOVA'!E43</f>
        <v>0.86733924518016214</v>
      </c>
      <c r="F38">
        <f>'F1 ANOVA'!D43</f>
        <v>10</v>
      </c>
    </row>
    <row r="39" spans="1:10" x14ac:dyDescent="0.45">
      <c r="A39" s="18" t="str">
        <f>IF('F1 ANOVA'!A44="","",'F1 ANOVA'!A44)</f>
        <v>Ensemble</v>
      </c>
      <c r="B39" s="18" t="str">
        <f>IF('F1 ANOVA'!B44="","",'F1 ANOVA'!B44)</f>
        <v/>
      </c>
      <c r="C39" s="18" t="str">
        <f>IF('F1 ANOVA'!C44="","",'F1 ANOVA'!C44)</f>
        <v>Chi^2 + PCA</v>
      </c>
      <c r="D39" s="21"/>
      <c r="E39" s="18">
        <f>'F1 ANOVA'!E44</f>
        <v>0.83866649223269329</v>
      </c>
      <c r="F39" s="18">
        <f>'F1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-0.84548228376922341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SQRT('F1 ANOVA'!K12/F40)</f>
        <v>1.3264757997054372E-2</v>
      </c>
      <c r="B43" s="25">
        <f>E40/A43</f>
        <v>-63.738990485689584</v>
      </c>
      <c r="C43" s="25">
        <f>'F1 ANOVA'!J12</f>
        <v>144</v>
      </c>
      <c r="D43" s="25">
        <f>[2]!QCRIT(G40,C43,F20,2)</f>
        <v>4.698666666666667</v>
      </c>
      <c r="E43" s="25">
        <f>A43*D43</f>
        <v>6.2326676242159477E-2</v>
      </c>
      <c r="F43" s="25">
        <f>E40-A43*D43</f>
        <v>-0.90780896001138289</v>
      </c>
      <c r="G43" s="25">
        <f>E40+A43*D43</f>
        <v>-0.78315560752706392</v>
      </c>
      <c r="H43" s="22">
        <f>[2]!QDIST(ABS(B43),G40,C43)</f>
        <v>1.4432899320127035E-15</v>
      </c>
      <c r="I43" s="25">
        <f>ABS(E40)/(A43*SQRT(F40))</f>
        <v>20.156038569458104</v>
      </c>
      <c r="J43" s="25">
        <f>SQRT(B43^2/(B43^2+C43))</f>
        <v>0.98273524313603844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IF('F1 ANOVA'!A4="","",'F1 ANOVA'!A4)</f>
        <v>kNN</v>
      </c>
      <c r="B47" s="23" t="str">
        <f>IF('F1 ANOVA'!B4="","",'F1 ANOVA'!B4)</f>
        <v/>
      </c>
      <c r="C47" s="23" t="str">
        <f>IF('F1 ANOVA'!C4="","",'F1 ANOVA'!C4)</f>
        <v/>
      </c>
      <c r="D47" s="24">
        <v>-1</v>
      </c>
      <c r="E47" s="23">
        <f>'F1 ANOVA'!E4</f>
        <v>0.69395685777228577</v>
      </c>
      <c r="F47" s="23">
        <f>'F1 ANOVA'!D4</f>
        <v>30</v>
      </c>
      <c r="G47" s="23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20">
        <v>1</v>
      </c>
      <c r="E48">
        <f>'F1 ANOVA'!E5</f>
        <v>0.82250766499853611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20"/>
      <c r="E49">
        <f>'F1 ANOVA'!E6</f>
        <v>0.83876340113044034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20"/>
      <c r="E50">
        <f>'F1 ANOVA'!E7</f>
        <v>0.55609700112981963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20"/>
      <c r="E51">
        <f>'F1 ANOVA'!E8</f>
        <v>0.79668889083692629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20"/>
      <c r="E52">
        <f>'F1 ANOVA'!E9</f>
        <v>0.84958636402258569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20"/>
      <c r="E53">
        <f>'F1 ANOVA'!E10</f>
        <v>0.74636630035094009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20"/>
      <c r="E54">
        <f>'F1 ANOVA'!E11</f>
        <v>0.77283375961259126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20"/>
      <c r="E55">
        <f>'F1 ANOVA'!E12</f>
        <v>0.8039318053136395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20"/>
      <c r="E56">
        <f>'F1 ANOVA'!E13</f>
        <v>0.8147674011376721</v>
      </c>
      <c r="F56">
        <f>'F1 ANOVA'!D13</f>
        <v>60</v>
      </c>
    </row>
    <row r="57" spans="1:10" x14ac:dyDescent="0.45">
      <c r="A57" s="18" t="str">
        <f>IF('F1 ANOVA'!A14="","",'F1 ANOVA'!A14)</f>
        <v/>
      </c>
      <c r="B57" s="18" t="str">
        <f>IF('F1 ANOVA'!B14="","",'F1 ANOVA'!B14)</f>
        <v/>
      </c>
      <c r="C57" s="18" t="str">
        <f>IF('F1 ANOVA'!C14="","",'F1 ANOVA'!C14)</f>
        <v>Chi^2 + PCA</v>
      </c>
      <c r="D57" s="21"/>
      <c r="E57" s="18">
        <f>'F1 ANOVA'!E14</f>
        <v>0.66010088349398566</v>
      </c>
      <c r="F57" s="18">
        <f>'F1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0.12855080722625034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SQRT('F1 ANOVA'!K12/F58)</f>
        <v>7.6584116003345828E-3</v>
      </c>
      <c r="B61" s="25">
        <f>E58/A61</f>
        <v>16.785570420455617</v>
      </c>
      <c r="C61" s="25">
        <f>'F1 ANOVA'!J12</f>
        <v>144</v>
      </c>
      <c r="D61" s="25">
        <f>[2]!QCRIT(G58,C61,F45,2)</f>
        <v>4.9800000000000004</v>
      </c>
      <c r="E61" s="25">
        <f>A61*D61</f>
        <v>3.8138889769666229E-2</v>
      </c>
      <c r="F61" s="25">
        <f>E58-A61*D61</f>
        <v>9.0411917456584112E-2</v>
      </c>
      <c r="G61" s="25">
        <f>E58+A61*D61</f>
        <v>0.16668969699591657</v>
      </c>
      <c r="H61" s="22">
        <f>[2]!QDIST(ABS(B61),G58,C61)</f>
        <v>7.6605388699135801E-15</v>
      </c>
      <c r="I61" s="25">
        <f>ABS(E58)/(A61*SQRT(F58))</f>
        <v>3.0646118532916722</v>
      </c>
      <c r="J61" s="25">
        <f>SQRT(B61^2/(B61^2+C61))</f>
        <v>0.81349714850243238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IF('F1 ANOVA'!A51="","",'F1 ANOVA'!A51)</f>
        <v>kNN</v>
      </c>
      <c r="B65" s="23" t="str">
        <f>IF('F1 ANOVA'!B51="","",'F1 ANOVA'!B51)</f>
        <v>BoW</v>
      </c>
      <c r="C65" s="23" t="str">
        <f>IF('F1 ANOVA'!C51="","",'F1 ANOVA'!C51)</f>
        <v>/</v>
      </c>
      <c r="D65" s="24"/>
      <c r="E65" s="23">
        <f>'F1 ANOVA'!E51</f>
        <v>0.61091025018216327</v>
      </c>
      <c r="F65" s="23">
        <f>'F1 ANOVA'!D51</f>
        <v>5</v>
      </c>
      <c r="G65" s="23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20"/>
      <c r="E66">
        <f>'F1 ANOVA'!E52</f>
        <v>0.67708654294252502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20"/>
      <c r="E67">
        <f>'F1 ANOVA'!E53</f>
        <v>0.67549918183695445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20"/>
      <c r="E68">
        <f>'F1 ANOVA'!E54</f>
        <v>0.79156773976772699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20"/>
      <c r="E69">
        <f>'F1 ANOVA'!E55</f>
        <v>0.71087783363187418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20"/>
      <c r="E70">
        <f>'F1 ANOVA'!E56</f>
        <v>0.69779959827247151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20"/>
      <c r="E71">
        <f>'F1 ANOVA'!E57</f>
        <v>0.80081341541129736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20"/>
      <c r="E72">
        <f>'F1 ANOVA'!E58</f>
        <v>0.80893053731024478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20"/>
      <c r="E73">
        <f>'F1 ANOVA'!E59</f>
        <v>0.79932436198669954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20"/>
      <c r="E74">
        <f>'F1 ANOVA'!E60</f>
        <v>0.83071712125800745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20"/>
      <c r="E75">
        <f>'F1 ANOVA'!E61</f>
        <v>0.84751420283884649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20">
        <v>-1</v>
      </c>
      <c r="E76">
        <f>'F1 ANOVA'!E62</f>
        <v>0.84774635118612207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20"/>
      <c r="E77">
        <f>'F1 ANOVA'!E63</f>
        <v>0.84074442175686115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20"/>
      <c r="E78">
        <f>'F1 ANOVA'!E64</f>
        <v>0.84520300916564428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20"/>
      <c r="E79">
        <f>'F1 ANOVA'!E65</f>
        <v>0.84134004010855024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20"/>
      <c r="E80">
        <f>'F1 ANOVA'!E66</f>
        <v>0.82968215789103295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20"/>
      <c r="E81">
        <f>'F1 ANOVA'!E67</f>
        <v>0.8366381363445029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20"/>
      <c r="E82">
        <f>'F1 ANOVA'!E68</f>
        <v>0.83897264151605033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20"/>
      <c r="E83">
        <f>'F1 ANOVA'!E69</f>
        <v>0.81302342332761257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20"/>
      <c r="E84">
        <f>'F1 ANOVA'!E70</f>
        <v>0.84593023281619217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20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20"/>
      <c r="E86">
        <f>'F1 ANOVA'!E72</f>
        <v>0.8325940159128592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20"/>
      <c r="E87">
        <f>'F1 ANOVA'!E73</f>
        <v>0.84503433472225464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20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20"/>
      <c r="E89">
        <f>'F1 ANOVA'!E75</f>
        <v>0.79929554214048315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20"/>
      <c r="E90">
        <f>'F1 ANOVA'!E76</f>
        <v>0.8166684721988402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20">
        <v>1</v>
      </c>
      <c r="E91">
        <f>'F1 ANOVA'!E77</f>
        <v>0.7266662225643733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20"/>
      <c r="E92">
        <f>'F1 ANOVA'!E78</f>
        <v>0.81232686680582877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20"/>
      <c r="E93">
        <f>'F1 ANOVA'!E79</f>
        <v>0.80864702132081556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20"/>
      <c r="E94">
        <f>'F1 ANOVA'!E80</f>
        <v>0.81652921999121764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20"/>
      <c r="E95">
        <f>'F1 ANOVA'!E81</f>
        <v>0.84194133574598207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20"/>
      <c r="E96">
        <f>'F1 ANOVA'!E82</f>
        <v>0.85960243250523105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20"/>
      <c r="E97">
        <f>'F1 ANOVA'!E83</f>
        <v>0.83161398431726785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20"/>
      <c r="E98">
        <f>'F1 ANOVA'!E84</f>
        <v>0.84356537356382066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20"/>
      <c r="E99">
        <f>'F1 ANOVA'!E85</f>
        <v>0.87507605785509368</v>
      </c>
      <c r="F99">
        <f>'F1 ANOVA'!D85</f>
        <v>5</v>
      </c>
    </row>
    <row r="100" spans="1:10" x14ac:dyDescent="0.45">
      <c r="A100" s="18" t="str">
        <f>IF('F1 ANOVA'!A86="","",'F1 ANOVA'!A86)</f>
        <v>Ensemble</v>
      </c>
      <c r="B100" s="18" t="str">
        <f>IF('F1 ANOVA'!B86="","",'F1 ANOVA'!B86)</f>
        <v>Tf-Idf</v>
      </c>
      <c r="C100" s="18" t="str">
        <f>IF('F1 ANOVA'!C86="","",'F1 ANOVA'!C86)</f>
        <v>Chi^2 + PCA</v>
      </c>
      <c r="D100" s="21"/>
      <c r="E100" s="18">
        <f>'F1 ANOVA'!E86</f>
        <v>0.84571900014811874</v>
      </c>
      <c r="F100" s="18">
        <f>'F1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-0.12108012862174877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SQRT('F1 ANOVA'!K12/F101)</f>
        <v>1.8759200661031265E-2</v>
      </c>
      <c r="B104" s="25">
        <f>E101/A104</f>
        <v>-6.4544396538851529</v>
      </c>
      <c r="C104" s="25">
        <f>'F1 ANOVA'!J12</f>
        <v>144</v>
      </c>
      <c r="D104" s="25">
        <f>[2]!QCRIT(G101,C104,F63,2)</f>
        <v>4.9800000000000004</v>
      </c>
      <c r="E104" s="25">
        <f>A104*D104</f>
        <v>9.34208192919357E-2</v>
      </c>
      <c r="F104" s="25">
        <f>E101-A104*D104</f>
        <v>-0.21450094791368446</v>
      </c>
      <c r="G104" s="25">
        <f>E101+A104*D104</f>
        <v>-2.7659309329813073E-2</v>
      </c>
      <c r="H104" s="22">
        <f>[2]!QDIST(ABS(B104),G101,C104)</f>
        <v>1.264604181762774E-3</v>
      </c>
      <c r="I104" s="25">
        <f>ABS(E101)/(A104*SQRT(F101))</f>
        <v>2.8865131645514834</v>
      </c>
      <c r="J104" s="25">
        <f>SQRT(B104^2/(B104^2+C104))</f>
        <v>0.47369588911619792</v>
      </c>
    </row>
  </sheetData>
  <conditionalFormatting sqref="H18">
    <cfRule type="cellIs" dxfId="393" priority="4" operator="lessThan">
      <formula>0.05</formula>
    </cfRule>
  </conditionalFormatting>
  <conditionalFormatting sqref="H43">
    <cfRule type="cellIs" dxfId="392" priority="3" operator="lessThan">
      <formula>0.05</formula>
    </cfRule>
  </conditionalFormatting>
  <conditionalFormatting sqref="H61">
    <cfRule type="cellIs" dxfId="391" priority="2" operator="lessThan">
      <formula>0.05</formula>
    </cfRule>
  </conditionalFormatting>
  <conditionalFormatting sqref="H104">
    <cfRule type="cellIs" dxfId="39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65B-6196-4E52-8BEB-C3464B8B7050}">
  <dimension ref="A1:O64"/>
  <sheetViews>
    <sheetView workbookViewId="0">
      <selection activeCell="K8" sqref="K8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45">
      <c r="A2" s="23" t="s">
        <v>23</v>
      </c>
      <c r="B2" s="23" t="s">
        <v>0</v>
      </c>
      <c r="C2" s="23">
        <f>[3]Sheet1!$D2</f>
        <v>0.70787655413042416</v>
      </c>
      <c r="D2" s="23">
        <f>[3]Sheet1!$G2</f>
        <v>0.74790155037833073</v>
      </c>
      <c r="E2" s="23">
        <f>[3]Sheet1!$J2</f>
        <v>0.7596987304561118</v>
      </c>
      <c r="F2" s="23">
        <f>[3]Sheet1!$M2</f>
        <v>0.83514987204332525</v>
      </c>
      <c r="G2" s="23">
        <f>[3]Sheet1!$P2</f>
        <v>0.78928405078506481</v>
      </c>
      <c r="H2" s="23">
        <f>[3]Sheet1!$S2</f>
        <v>0.78958000755160995</v>
      </c>
    </row>
    <row r="3" spans="1:8" x14ac:dyDescent="0.45">
      <c r="B3" t="s">
        <v>1</v>
      </c>
      <c r="C3">
        <f>[3]Sheet1!$D7</f>
        <v>0.87315168491639084</v>
      </c>
      <c r="D3">
        <f>[3]Sheet1!$G7</f>
        <v>0.82367647058823523</v>
      </c>
      <c r="E3">
        <f>[3]Sheet1!$J7</f>
        <v>0.83867647058823525</v>
      </c>
      <c r="F3">
        <f>[3]Sheet1!$M7</f>
        <v>0.8752007469654528</v>
      </c>
      <c r="G3">
        <f>[3]Sheet1!$P7</f>
        <v>0.88028011204481782</v>
      </c>
      <c r="H3">
        <f>[3]Sheet1!$S7</f>
        <v>0.86881419234360402</v>
      </c>
    </row>
    <row r="4" spans="1:8" x14ac:dyDescent="0.45">
      <c r="B4" t="s">
        <v>2</v>
      </c>
      <c r="C4">
        <f>[3]Sheet1!$D12</f>
        <v>0.87346914523385111</v>
      </c>
      <c r="D4">
        <f>[3]Sheet1!$G12</f>
        <v>0.87350649350649356</v>
      </c>
      <c r="E4">
        <f>[3]Sheet1!$J12</f>
        <v>0.85676937441643308</v>
      </c>
      <c r="F4">
        <f>[3]Sheet1!$M12</f>
        <v>0.89139122315592911</v>
      </c>
      <c r="G4">
        <f>[3]Sheet1!$P12</f>
        <v>0.88631185807656399</v>
      </c>
      <c r="H4">
        <f>[3]Sheet1!$S12</f>
        <v>0.88631185807656399</v>
      </c>
    </row>
    <row r="5" spans="1:8" x14ac:dyDescent="0.45">
      <c r="B5" t="s">
        <v>80</v>
      </c>
      <c r="C5">
        <f>[3]Sheet1!$D17</f>
        <v>0.8875387993035051</v>
      </c>
      <c r="D5">
        <f>[3]Sheet1!$G17</f>
        <v>0.90264484741264928</v>
      </c>
      <c r="E5" t="str">
        <f>IF([3]Sheet1!$J17=0,"",[3]Sheet1!$J17)</f>
        <v/>
      </c>
      <c r="F5">
        <f>[3]Sheet1!$M17</f>
        <v>0.89891002014841026</v>
      </c>
      <c r="G5">
        <f>[3]Sheet1!$P17</f>
        <v>0.88951682128152709</v>
      </c>
      <c r="H5" t="str">
        <f>IF([3]Sheet1!$S17=0,"",[3]Sheet1!$S17)</f>
        <v/>
      </c>
    </row>
    <row r="6" spans="1:8" x14ac:dyDescent="0.45">
      <c r="B6" t="s">
        <v>4</v>
      </c>
      <c r="C6">
        <f>[3]Sheet1!$D22</f>
        <v>0.85199898141074615</v>
      </c>
      <c r="D6">
        <f>[3]Sheet1!$G22</f>
        <v>0.8438057040998217</v>
      </c>
      <c r="E6">
        <f>[3]Sheet1!$J22</f>
        <v>0.80908408408408405</v>
      </c>
      <c r="F6">
        <f>[3]Sheet1!$M22</f>
        <v>0.83053730583142349</v>
      </c>
      <c r="G6">
        <f>[3]Sheet1!$P22</f>
        <v>0.86274285221653635</v>
      </c>
      <c r="H6">
        <f>[3]Sheet1!$S22</f>
        <v>0.87505089505089495</v>
      </c>
    </row>
    <row r="7" spans="1:8" x14ac:dyDescent="0.45">
      <c r="A7" s="18"/>
      <c r="B7" s="18" t="s">
        <v>5</v>
      </c>
      <c r="C7" s="18">
        <f>[3]Sheet1!$D27</f>
        <v>0.8875387993035051</v>
      </c>
      <c r="D7" s="18">
        <f>[3]Sheet1!$G27</f>
        <v>0.88521462639109694</v>
      </c>
      <c r="E7" s="18">
        <f>[3]Sheet1!$J27</f>
        <v>0.81525463362275519</v>
      </c>
      <c r="F7" s="18">
        <f>[3]Sheet1!$M27</f>
        <v>0.89891002014841026</v>
      </c>
      <c r="G7" s="18">
        <f>[3]Sheet1!$P27</f>
        <v>0.88951682128152709</v>
      </c>
      <c r="H7" s="18">
        <f>[3]Sheet1!$S27</f>
        <v>0.86206335803859024</v>
      </c>
    </row>
    <row r="8" spans="1:8" x14ac:dyDescent="0.45">
      <c r="A8" s="23" t="s">
        <v>99</v>
      </c>
      <c r="B8" s="23" t="s">
        <v>0</v>
      </c>
      <c r="C8" s="23">
        <f>[3]Sheet1!$D3</f>
        <v>0.57490297861821771</v>
      </c>
      <c r="D8" s="23">
        <f>[3]Sheet1!$G3</f>
        <v>0.67142303433001105</v>
      </c>
      <c r="E8" s="23">
        <f>[3]Sheet1!$J3</f>
        <v>0.67598240128150278</v>
      </c>
      <c r="F8" s="23">
        <f>[3]Sheet1!$M3</f>
        <v>0.79423127844180486</v>
      </c>
      <c r="G8" s="23">
        <f>[3]Sheet1!$P3</f>
        <v>0.75925925925925919</v>
      </c>
      <c r="H8" s="23">
        <f>[3]Sheet1!$S3</f>
        <v>0.69557952910894083</v>
      </c>
    </row>
    <row r="9" spans="1:8" x14ac:dyDescent="0.45">
      <c r="B9" t="s">
        <v>1</v>
      </c>
      <c r="C9">
        <f>[3]Sheet1!$D8</f>
        <v>0.8015417443210977</v>
      </c>
      <c r="D9">
        <f>[3]Sheet1!$G8</f>
        <v>0.74620642515379365</v>
      </c>
      <c r="E9">
        <f>[3]Sheet1!$J8</f>
        <v>0.76984811779997853</v>
      </c>
      <c r="F9">
        <f>[3]Sheet1!$M8</f>
        <v>0.84988446726572531</v>
      </c>
      <c r="G9">
        <f>[3]Sheet1!$P8</f>
        <v>0.84574376842669508</v>
      </c>
      <c r="H9">
        <f>[3]Sheet1!$S8</f>
        <v>0.83598202824133483</v>
      </c>
    </row>
    <row r="10" spans="1:8" x14ac:dyDescent="0.45">
      <c r="B10" t="s">
        <v>2</v>
      </c>
      <c r="C10">
        <f>[3]Sheet1!$D13</f>
        <v>0.83504891750734667</v>
      </c>
      <c r="D10">
        <f>[3]Sheet1!$G13</f>
        <v>0.82356830161708205</v>
      </c>
      <c r="E10">
        <f>[3]Sheet1!$J13</f>
        <v>0.80227192178710216</v>
      </c>
      <c r="F10">
        <f>[3]Sheet1!$M13</f>
        <v>0.84139478407771084</v>
      </c>
      <c r="G10">
        <f>[3]Sheet1!$P13</f>
        <v>0.84797105333690703</v>
      </c>
      <c r="H10">
        <f>[3]Sheet1!$S13</f>
        <v>0.84420582631586605</v>
      </c>
    </row>
    <row r="11" spans="1:8" x14ac:dyDescent="0.45">
      <c r="B11" t="s">
        <v>80</v>
      </c>
      <c r="C11">
        <f>[3]Sheet1!$D18</f>
        <v>0.87534376481744902</v>
      </c>
      <c r="D11">
        <f>[3]Sheet1!$G18</f>
        <v>0.88713269660638083</v>
      </c>
      <c r="E11" t="str">
        <f>IF([3]Sheet1!$J18=0,"",[3]Sheet1!$J18)</f>
        <v/>
      </c>
      <c r="F11">
        <f>[3]Sheet1!$M18</f>
        <v>0.85881144302196932</v>
      </c>
      <c r="G11">
        <f>[3]Sheet1!$P18</f>
        <v>0.87709815078236131</v>
      </c>
      <c r="H11" t="str">
        <f>IF([3]Sheet1!$S18=0,"",[3]Sheet1!$S18)</f>
        <v/>
      </c>
    </row>
    <row r="12" spans="1:8" x14ac:dyDescent="0.45">
      <c r="B12" t="s">
        <v>4</v>
      </c>
      <c r="C12">
        <f>[3]Sheet1!$D23</f>
        <v>0.80418118466898947</v>
      </c>
      <c r="D12">
        <f>[3]Sheet1!$G23</f>
        <v>0.78671096345514946</v>
      </c>
      <c r="E12">
        <f>[3]Sheet1!$J23</f>
        <v>0.77593980223767967</v>
      </c>
      <c r="F12">
        <f>[3]Sheet1!$M23</f>
        <v>0.77060073222296699</v>
      </c>
      <c r="G12">
        <f>[3]Sheet1!$P23</f>
        <v>0.79458812505324139</v>
      </c>
      <c r="H12">
        <f>[3]Sheet1!$S23</f>
        <v>0.82937790066159778</v>
      </c>
    </row>
    <row r="13" spans="1:8" x14ac:dyDescent="0.45">
      <c r="A13" s="18"/>
      <c r="B13" s="18" t="s">
        <v>5</v>
      </c>
      <c r="C13" s="18">
        <f>[3]Sheet1!$D28</f>
        <v>0.87534376481744902</v>
      </c>
      <c r="D13" s="18">
        <f>[3]Sheet1!$G28</f>
        <v>0.88282259703312338</v>
      </c>
      <c r="E13" s="18">
        <f>[3]Sheet1!$J28</f>
        <v>0.77417582417582409</v>
      </c>
      <c r="F13" s="18">
        <f>[3]Sheet1!$M28</f>
        <v>0.85881144302196932</v>
      </c>
      <c r="G13" s="18">
        <f>[3]Sheet1!$P28</f>
        <v>0.87083926031294445</v>
      </c>
      <c r="H13" s="18">
        <f>[3]Sheet1!$S28</f>
        <v>0.78506261180679782</v>
      </c>
    </row>
    <row r="14" spans="1:8" x14ac:dyDescent="0.45">
      <c r="A14" s="23" t="s">
        <v>100</v>
      </c>
      <c r="B14" s="23" t="s">
        <v>0</v>
      </c>
      <c r="C14" s="23">
        <f>[3]Sheet1!$D4</f>
        <v>0.55634482758620685</v>
      </c>
      <c r="D14" s="23">
        <f>[3]Sheet1!$G4</f>
        <v>0.58025223499361434</v>
      </c>
      <c r="E14" s="23">
        <f>[3]Sheet1!$J4</f>
        <v>0.6107132751232921</v>
      </c>
      <c r="F14" s="23">
        <f>[3]Sheet1!$M4</f>
        <v>0.8020290924574891</v>
      </c>
      <c r="G14" s="23">
        <f>[3]Sheet1!$P4</f>
        <v>0.64578817733990146</v>
      </c>
      <c r="H14" s="23">
        <f>[3]Sheet1!$S4</f>
        <v>0.67050961974210022</v>
      </c>
    </row>
    <row r="15" spans="1:8" x14ac:dyDescent="0.45">
      <c r="B15" t="s">
        <v>1</v>
      </c>
      <c r="C15">
        <f>[3]Sheet1!$D9</f>
        <v>0.78469439364176208</v>
      </c>
      <c r="D15">
        <f>[3]Sheet1!$G9</f>
        <v>0.81928562693268581</v>
      </c>
      <c r="E15">
        <f>[3]Sheet1!$J9</f>
        <v>0.80298933608531142</v>
      </c>
      <c r="F15">
        <f>[3]Sheet1!$M9</f>
        <v>0.82963036108093868</v>
      </c>
      <c r="G15">
        <f>[3]Sheet1!$P9</f>
        <v>0.87560975609756098</v>
      </c>
      <c r="H15">
        <f>[3]Sheet1!$S9</f>
        <v>0.87556597873671049</v>
      </c>
    </row>
    <row r="16" spans="1:8" x14ac:dyDescent="0.45">
      <c r="B16" t="s">
        <v>2</v>
      </c>
      <c r="C16">
        <f>[3]Sheet1!$D14</f>
        <v>0.866612685560054</v>
      </c>
      <c r="D16">
        <f>[3]Sheet1!$G14</f>
        <v>0.87160786581839211</v>
      </c>
      <c r="E16">
        <f>[3]Sheet1!$J14</f>
        <v>0.85527665317139012</v>
      </c>
      <c r="F16">
        <f>[3]Sheet1!$M14</f>
        <v>0.83917748470394982</v>
      </c>
      <c r="G16">
        <f>[3]Sheet1!$P14</f>
        <v>0.83917748470394982</v>
      </c>
      <c r="H16">
        <f>[3]Sheet1!$S14</f>
        <v>0.84381163104541312</v>
      </c>
    </row>
    <row r="17" spans="1:8" x14ac:dyDescent="0.45">
      <c r="B17" t="s">
        <v>80</v>
      </c>
      <c r="C17">
        <f>[3]Sheet1!$D19</f>
        <v>0.77569047697417393</v>
      </c>
      <c r="D17">
        <f>[3]Sheet1!$G19</f>
        <v>0.80825418987642483</v>
      </c>
      <c r="E17" t="str">
        <f>IF([3]Sheet1!$J19=0,"",[3]Sheet1!$J19)</f>
        <v/>
      </c>
      <c r="F17">
        <f>[3]Sheet1!$M19</f>
        <v>0.8274923450533207</v>
      </c>
      <c r="G17">
        <f>[3]Sheet1!$P19</f>
        <v>0.85218602535675703</v>
      </c>
      <c r="H17" t="str">
        <f>IF([3]Sheet1!$S19=0,"",[3]Sheet1!$S19)</f>
        <v/>
      </c>
    </row>
    <row r="18" spans="1:8" x14ac:dyDescent="0.45">
      <c r="B18" t="s">
        <v>4</v>
      </c>
      <c r="C18">
        <f>[3]Sheet1!$D24</f>
        <v>0.83071355321049312</v>
      </c>
      <c r="D18">
        <f>[3]Sheet1!$G24</f>
        <v>0.80754798444143749</v>
      </c>
      <c r="E18">
        <f>[3]Sheet1!$J24</f>
        <v>0.74287520999166801</v>
      </c>
      <c r="F18">
        <f>[3]Sheet1!$M24</f>
        <v>0.80760380378495422</v>
      </c>
      <c r="G18">
        <f>[3]Sheet1!$P24</f>
        <v>0.85876854297906924</v>
      </c>
      <c r="H18">
        <f>[3]Sheet1!$S24</f>
        <v>0.81969981238273937</v>
      </c>
    </row>
    <row r="19" spans="1:8" x14ac:dyDescent="0.45">
      <c r="A19" s="18"/>
      <c r="B19" s="18" t="s">
        <v>5</v>
      </c>
      <c r="C19" s="18">
        <f>[3]Sheet1!$D29</f>
        <v>0.77569047697417393</v>
      </c>
      <c r="D19" s="18">
        <f>[3]Sheet1!$G29</f>
        <v>0.83652368170981772</v>
      </c>
      <c r="E19" s="18">
        <f>[3]Sheet1!$J29</f>
        <v>0.76159533489443632</v>
      </c>
      <c r="F19" s="18">
        <f>[3]Sheet1!$M29</f>
        <v>0.8274923450533207</v>
      </c>
      <c r="G19" s="18">
        <f>[3]Sheet1!$P29</f>
        <v>0.84834764151837327</v>
      </c>
      <c r="H19" s="18">
        <f>[3]Sheet1!$S29</f>
        <v>0.74944694020432134</v>
      </c>
    </row>
    <row r="20" spans="1:8" x14ac:dyDescent="0.45">
      <c r="A20" s="23" t="s">
        <v>97</v>
      </c>
      <c r="B20" s="23" t="s">
        <v>0</v>
      </c>
      <c r="C20" s="23">
        <f>[3]Sheet1!$D5</f>
        <v>0.59063812450946906</v>
      </c>
      <c r="D20" s="23">
        <f>[3]Sheet1!$G5</f>
        <v>0.63471363262060942</v>
      </c>
      <c r="E20" s="23">
        <f>[3]Sheet1!$J5</f>
        <v>0.62078480404414826</v>
      </c>
      <c r="F20" s="23">
        <f>[3]Sheet1!$M5</f>
        <v>0.71306898901219395</v>
      </c>
      <c r="G20" s="23">
        <f>[3]Sheet1!$P5</f>
        <v>0.61951171289240792</v>
      </c>
      <c r="H20" s="23">
        <f>[3]Sheet1!$S5</f>
        <v>0.58826617826617822</v>
      </c>
    </row>
    <row r="21" spans="1:8" x14ac:dyDescent="0.45">
      <c r="B21" t="s">
        <v>1</v>
      </c>
      <c r="C21">
        <f>[3]Sheet1!$D10</f>
        <v>0.74986503692386053</v>
      </c>
      <c r="D21">
        <f>[3]Sheet1!$G10</f>
        <v>0.77463176658223099</v>
      </c>
      <c r="E21">
        <f>[3]Sheet1!$J10</f>
        <v>0.72220080994274549</v>
      </c>
      <c r="F21">
        <f>[3]Sheet1!$M10</f>
        <v>0.77299953314659198</v>
      </c>
      <c r="G21">
        <f>[3]Sheet1!$P10</f>
        <v>0.79157692402474189</v>
      </c>
      <c r="H21">
        <f>[3]Sheet1!$S10</f>
        <v>0.80838364671381746</v>
      </c>
    </row>
    <row r="22" spans="1:8" x14ac:dyDescent="0.45">
      <c r="B22" t="s">
        <v>2</v>
      </c>
      <c r="C22">
        <f>[3]Sheet1!$D15</f>
        <v>0.77599439775910362</v>
      </c>
      <c r="D22">
        <f>[3]Sheet1!$G15</f>
        <v>0.7948245260958734</v>
      </c>
      <c r="E22">
        <f>[3]Sheet1!$J15</f>
        <v>0.82067736185383244</v>
      </c>
      <c r="F22">
        <f>[3]Sheet1!$M15</f>
        <v>0.75916620566721993</v>
      </c>
      <c r="G22">
        <f>[3]Sheet1!$P15</f>
        <v>0.77274509803921565</v>
      </c>
      <c r="H22">
        <f>[3]Sheet1!$S15</f>
        <v>0.7783902593295382</v>
      </c>
    </row>
    <row r="23" spans="1:8" x14ac:dyDescent="0.45">
      <c r="B23" t="s">
        <v>80</v>
      </c>
      <c r="C23">
        <f>[3]Sheet1!$D20</f>
        <v>0.74198959642508044</v>
      </c>
      <c r="D23">
        <f>[3]Sheet1!$G20</f>
        <v>0.79681119955313506</v>
      </c>
      <c r="E23" t="str">
        <f>IF([3]Sheet1!$J20=0,"",[3]Sheet1!$J20)</f>
        <v/>
      </c>
      <c r="F23">
        <f>[3]Sheet1!$M20</f>
        <v>0.75016897081413203</v>
      </c>
      <c r="G23">
        <f>[3]Sheet1!$P20</f>
        <v>0.75410965152344467</v>
      </c>
      <c r="H23" t="str">
        <f>IF([3]Sheet1!$S20=0,"",[3]Sheet1!$S20)</f>
        <v/>
      </c>
    </row>
    <row r="24" spans="1:8" x14ac:dyDescent="0.45">
      <c r="B24" t="s">
        <v>4</v>
      </c>
      <c r="C24">
        <f>[3]Sheet1!$D25</f>
        <v>0.73316953316953326</v>
      </c>
      <c r="D24">
        <f>[3]Sheet1!$G25</f>
        <v>0.73890774232879486</v>
      </c>
      <c r="E24">
        <f>[3]Sheet1!$J25</f>
        <v>0.69286866359447008</v>
      </c>
      <c r="F24">
        <f>[3]Sheet1!$M25</f>
        <v>0.73556022408963584</v>
      </c>
      <c r="G24">
        <f>[3]Sheet1!$P25</f>
        <v>0.77530021578009189</v>
      </c>
      <c r="H24">
        <f>[3]Sheet1!$S25</f>
        <v>0.74586196728037346</v>
      </c>
    </row>
    <row r="25" spans="1:8" x14ac:dyDescent="0.45">
      <c r="A25" s="18"/>
      <c r="B25" s="18" t="s">
        <v>5</v>
      </c>
      <c r="C25" s="18">
        <f>[3]Sheet1!$D30</f>
        <v>0.74198959642508044</v>
      </c>
      <c r="D25" s="18">
        <f>[3]Sheet1!$G30</f>
        <v>0.83044908285895003</v>
      </c>
      <c r="E25" s="18">
        <f>[3]Sheet1!$J30</f>
        <v>0.6791707717569786</v>
      </c>
      <c r="F25" s="18">
        <f>[3]Sheet1!$M30</f>
        <v>0.75016897081413203</v>
      </c>
      <c r="G25" s="18">
        <f>[3]Sheet1!$P30</f>
        <v>0.76248403575989787</v>
      </c>
      <c r="H25" s="18">
        <f>[3]Sheet1!$S30</f>
        <v>0.60798319327731087</v>
      </c>
    </row>
    <row r="26" spans="1:8" x14ac:dyDescent="0.45">
      <c r="A26" s="23" t="s">
        <v>98</v>
      </c>
      <c r="B26" s="23" t="s">
        <v>0</v>
      </c>
      <c r="C26" s="23">
        <f>[3]Sheet1!$D6</f>
        <v>0.6291167147116804</v>
      </c>
      <c r="D26" s="23">
        <f>[3]Sheet1!$G6</f>
        <v>0.74548173739350221</v>
      </c>
      <c r="E26" s="23">
        <f>[3]Sheet1!$J6</f>
        <v>0.70869659575541932</v>
      </c>
      <c r="F26" s="23">
        <f>[3]Sheet1!$M6</f>
        <v>0.80771983761206678</v>
      </c>
      <c r="G26" s="23">
        <f>[3]Sheet1!$P6</f>
        <v>0.73206349206349197</v>
      </c>
      <c r="H26" s="23">
        <f>[3]Sheet1!$S6</f>
        <v>0.73594438342551993</v>
      </c>
    </row>
    <row r="27" spans="1:8" x14ac:dyDescent="0.45">
      <c r="B27" t="s">
        <v>1</v>
      </c>
      <c r="C27">
        <f>[3]Sheet1!$D11</f>
        <v>0.79487339615709318</v>
      </c>
      <c r="D27">
        <f>[3]Sheet1!$G11</f>
        <v>0.87503373819163299</v>
      </c>
      <c r="E27">
        <f>[3]Sheet1!$J11</f>
        <v>0.85332707942464037</v>
      </c>
      <c r="F27">
        <f>[3]Sheet1!$M11</f>
        <v>0.82267206477732802</v>
      </c>
      <c r="G27">
        <f>[3]Sheet1!$P11</f>
        <v>0.84068278805120911</v>
      </c>
      <c r="H27">
        <f>[3]Sheet1!$S11</f>
        <v>0.84716052084473126</v>
      </c>
    </row>
    <row r="28" spans="1:8" x14ac:dyDescent="0.45">
      <c r="B28" t="s">
        <v>2</v>
      </c>
      <c r="C28">
        <f>[3]Sheet1!$D16</f>
        <v>0.84740890688259118</v>
      </c>
      <c r="D28">
        <f>[3]Sheet1!$G16</f>
        <v>0.85955757376810005</v>
      </c>
      <c r="E28">
        <f>[3]Sheet1!$J16</f>
        <v>0.87017543859649127</v>
      </c>
      <c r="F28">
        <f>[3]Sheet1!$M16</f>
        <v>0.81475726738884635</v>
      </c>
      <c r="G28">
        <f>[3]Sheet1!$P16</f>
        <v>0.83316190684611724</v>
      </c>
      <c r="H28">
        <f>[3]Sheet1!$S16</f>
        <v>0.83859649122807023</v>
      </c>
    </row>
    <row r="29" spans="1:8" x14ac:dyDescent="0.45">
      <c r="B29" t="s">
        <v>80</v>
      </c>
      <c r="C29">
        <f>[3]Sheet1!$D21</f>
        <v>0.78192447119276376</v>
      </c>
      <c r="D29">
        <f>[3]Sheet1!$G21</f>
        <v>0.83229814239456901</v>
      </c>
      <c r="E29" t="str">
        <f>IF([3]Sheet1!$J21=0,"",[3]Sheet1!$J21)</f>
        <v/>
      </c>
      <c r="F29">
        <f>[3]Sheet1!$M21</f>
        <v>0.82227591529917121</v>
      </c>
      <c r="G29">
        <f>[3]Sheet1!$P21</f>
        <v>0.84309360520364485</v>
      </c>
      <c r="H29" t="str">
        <f>IF([3]Sheet1!$S21=0,"",[3]Sheet1!$S21)</f>
        <v/>
      </c>
    </row>
    <row r="30" spans="1:8" x14ac:dyDescent="0.45">
      <c r="B30" t="s">
        <v>4</v>
      </c>
      <c r="C30">
        <f>[3]Sheet1!$D26</f>
        <v>0.84309333625123095</v>
      </c>
      <c r="D30">
        <f>[3]Sheet1!$G26</f>
        <v>0.8388835305138258</v>
      </c>
      <c r="E30">
        <f>[3]Sheet1!$J26</f>
        <v>0.77622377622377614</v>
      </c>
      <c r="F30">
        <f>[3]Sheet1!$M26</f>
        <v>0.83536084310078118</v>
      </c>
      <c r="G30">
        <f>[3]Sheet1!$P26</f>
        <v>0.83064327485380107</v>
      </c>
      <c r="H30">
        <f>[3]Sheet1!$S26</f>
        <v>0.78208654845368586</v>
      </c>
    </row>
    <row r="31" spans="1:8" x14ac:dyDescent="0.45">
      <c r="A31" s="18"/>
      <c r="B31" s="18" t="s">
        <v>5</v>
      </c>
      <c r="C31" s="18">
        <f>[3]Sheet1!$D31</f>
        <v>0.78192447119276376</v>
      </c>
      <c r="D31" s="18">
        <f>[3]Sheet1!$G31</f>
        <v>0.83249476850523751</v>
      </c>
      <c r="E31" s="18">
        <f>[3]Sheet1!$J31</f>
        <v>0.75642684496343038</v>
      </c>
      <c r="F31" s="18">
        <f>[3]Sheet1!$M31</f>
        <v>0.82227591529917121</v>
      </c>
      <c r="G31" s="18">
        <f>[3]Sheet1!$P31</f>
        <v>0.84727478987263449</v>
      </c>
      <c r="H31" s="18">
        <f>[3]Sheet1!$S31</f>
        <v>0.71744811755190574</v>
      </c>
    </row>
    <row r="34" spans="1:15" x14ac:dyDescent="0.45">
      <c r="C34" t="s">
        <v>40</v>
      </c>
      <c r="D34" t="s">
        <v>101</v>
      </c>
      <c r="M34" t="s">
        <v>40</v>
      </c>
      <c r="N34" t="s">
        <v>105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0.77158179422414452</v>
      </c>
      <c r="D35">
        <f>_xlfn.STDEV.P(C2:H2)</f>
        <v>3.9662166810168743E-2</v>
      </c>
      <c r="M35" t="s">
        <v>23</v>
      </c>
      <c r="N35">
        <f>AVERAGE(C2:H7)</f>
        <v>0.85139349896714478</v>
      </c>
      <c r="O35">
        <f>_xlfn.STDEV.P(C2:H7)</f>
        <v>4.665485716676869E-2</v>
      </c>
    </row>
    <row r="36" spans="1:15" x14ac:dyDescent="0.45">
      <c r="B36" t="s">
        <v>1</v>
      </c>
      <c r="C36">
        <f t="shared" ref="C36:C64" si="0">AVERAGE(C3:H3)</f>
        <v>0.85996661290778931</v>
      </c>
      <c r="D36">
        <f t="shared" ref="D36:D64" si="1">_xlfn.STDEV.P(C3:H3)</f>
        <v>2.1083514345661702E-2</v>
      </c>
      <c r="M36" t="s">
        <v>99</v>
      </c>
      <c r="N36">
        <f>AVERAGE(C8:H13)</f>
        <v>0.80358488534077266</v>
      </c>
      <c r="O36">
        <f>_xlfn.STDEV.P(C8:H13)</f>
        <v>6.8445841241130317E-2</v>
      </c>
    </row>
    <row r="37" spans="1:15" x14ac:dyDescent="0.45">
      <c r="B37" t="s">
        <v>2</v>
      </c>
      <c r="C37">
        <f t="shared" si="0"/>
        <v>0.87795999207763897</v>
      </c>
      <c r="D37">
        <f t="shared" si="1"/>
        <v>1.1611409126138186E-2</v>
      </c>
      <c r="M37" t="s">
        <v>100</v>
      </c>
      <c r="N37">
        <f>AVERAGE(C14:H19)</f>
        <v>0.79114720144782957</v>
      </c>
      <c r="O37">
        <f>_xlfn.STDEV.P(C14:H19)</f>
        <v>8.2827772597631313E-2</v>
      </c>
    </row>
    <row r="38" spans="1:15" x14ac:dyDescent="0.45">
      <c r="B38" t="s">
        <v>80</v>
      </c>
      <c r="C38">
        <f>AVERAGE(C5:D5,F5:G5)</f>
        <v>0.89465262203652296</v>
      </c>
      <c r="D38">
        <f>_xlfn.STDEV.P(C5:D5,F5:G5)</f>
        <v>6.304443441290373E-3</v>
      </c>
      <c r="M38" t="s">
        <v>97</v>
      </c>
      <c r="N38">
        <f>AVERAGE(C20:H25)</f>
        <v>0.73310095361396532</v>
      </c>
      <c r="O38">
        <f>_xlfn.STDEV.P(C20:H25)</f>
        <v>6.5314275851532017E-2</v>
      </c>
    </row>
    <row r="39" spans="1:15" x14ac:dyDescent="0.45">
      <c r="B39" t="s">
        <v>4</v>
      </c>
      <c r="C39">
        <f t="shared" si="0"/>
        <v>0.84553663711558436</v>
      </c>
      <c r="D39">
        <f t="shared" si="1"/>
        <v>2.1469636869902609E-2</v>
      </c>
      <c r="M39" t="s">
        <v>98</v>
      </c>
      <c r="N39">
        <f>AVERAGE(C26:H31)</f>
        <v>0.80588700835267457</v>
      </c>
      <c r="O39">
        <f>_xlfn.STDEV.P(C26:H31)</f>
        <v>5.3557049057363817E-2</v>
      </c>
    </row>
    <row r="40" spans="1:15" x14ac:dyDescent="0.45">
      <c r="B40" t="s">
        <v>5</v>
      </c>
      <c r="C40">
        <f t="shared" si="0"/>
        <v>0.87308304313098073</v>
      </c>
      <c r="D40">
        <f t="shared" si="1"/>
        <v>2.8162636035662866E-2</v>
      </c>
    </row>
    <row r="41" spans="1:15" x14ac:dyDescent="0.45">
      <c r="A41" t="s">
        <v>99</v>
      </c>
      <c r="B41" t="s">
        <v>0</v>
      </c>
      <c r="C41">
        <f t="shared" si="0"/>
        <v>0.69522974683995598</v>
      </c>
      <c r="D41">
        <f t="shared" si="1"/>
        <v>6.9901067099708558E-2</v>
      </c>
    </row>
    <row r="42" spans="1:15" x14ac:dyDescent="0.45">
      <c r="B42" t="s">
        <v>1</v>
      </c>
      <c r="C42">
        <f t="shared" si="0"/>
        <v>0.80820109186810418</v>
      </c>
      <c r="D42">
        <f t="shared" si="1"/>
        <v>3.9322116347199253E-2</v>
      </c>
    </row>
    <row r="43" spans="1:15" x14ac:dyDescent="0.45">
      <c r="B43" t="s">
        <v>2</v>
      </c>
      <c r="C43">
        <f t="shared" si="0"/>
        <v>0.8324101341070026</v>
      </c>
      <c r="D43">
        <f t="shared" si="1"/>
        <v>1.5574859648993864E-2</v>
      </c>
      <c r="M43" t="s">
        <v>102</v>
      </c>
      <c r="N43" t="s">
        <v>105</v>
      </c>
    </row>
    <row r="44" spans="1:15" x14ac:dyDescent="0.45">
      <c r="B44" t="s">
        <v>80</v>
      </c>
      <c r="C44">
        <f>AVERAGE(C11:D11,F11:G11)</f>
        <v>0.87459651380704007</v>
      </c>
      <c r="D44">
        <f>_xlfn.STDEV.P(C11:D11,F11:G11)</f>
        <v>1.0162934006686171E-2</v>
      </c>
      <c r="M44" t="s">
        <v>23</v>
      </c>
      <c r="N44">
        <f>MAX(C2:H7)</f>
        <v>0.90264484741264928</v>
      </c>
    </row>
    <row r="45" spans="1:15" x14ac:dyDescent="0.45">
      <c r="B45" t="s">
        <v>4</v>
      </c>
      <c r="C45">
        <f t="shared" si="0"/>
        <v>0.79356645138327087</v>
      </c>
      <c r="D45">
        <f t="shared" si="1"/>
        <v>1.9499132504692665E-2</v>
      </c>
      <c r="M45" t="s">
        <v>99</v>
      </c>
      <c r="N45">
        <f>MAX(C8:H13)</f>
        <v>0.88713269660638083</v>
      </c>
    </row>
    <row r="46" spans="1:15" x14ac:dyDescent="0.45">
      <c r="B46" t="s">
        <v>5</v>
      </c>
      <c r="C46">
        <f t="shared" si="0"/>
        <v>0.8411759168613514</v>
      </c>
      <c r="D46">
        <f t="shared" si="1"/>
        <v>4.4216378856302627E-2</v>
      </c>
      <c r="M46" t="s">
        <v>100</v>
      </c>
      <c r="N46">
        <f>MAX(C14:H19)</f>
        <v>0.87560975609756098</v>
      </c>
    </row>
    <row r="47" spans="1:15" x14ac:dyDescent="0.45">
      <c r="A47" t="s">
        <v>100</v>
      </c>
      <c r="B47" t="s">
        <v>0</v>
      </c>
      <c r="C47">
        <f t="shared" si="0"/>
        <v>0.64427287120710064</v>
      </c>
      <c r="D47">
        <f t="shared" si="1"/>
        <v>8.0139376167454091E-2</v>
      </c>
      <c r="M47" t="s">
        <v>97</v>
      </c>
      <c r="N47">
        <f>MAX(C20:H25)</f>
        <v>0.83044908285895003</v>
      </c>
    </row>
    <row r="48" spans="1:15" x14ac:dyDescent="0.45">
      <c r="B48" t="s">
        <v>1</v>
      </c>
      <c r="C48">
        <f t="shared" si="0"/>
        <v>0.83129590876249493</v>
      </c>
      <c r="D48">
        <f t="shared" si="1"/>
        <v>3.4262565452071805E-2</v>
      </c>
      <c r="M48" t="s">
        <v>98</v>
      </c>
      <c r="N48">
        <f>MAX(C26:H31)</f>
        <v>0.87503373819163299</v>
      </c>
    </row>
    <row r="49" spans="1:4" x14ac:dyDescent="0.45">
      <c r="B49" t="s">
        <v>2</v>
      </c>
      <c r="C49">
        <f t="shared" si="0"/>
        <v>0.85261063416719152</v>
      </c>
      <c r="D49">
        <f t="shared" si="1"/>
        <v>1.2925307062046506E-2</v>
      </c>
    </row>
    <row r="50" spans="1:4" x14ac:dyDescent="0.45">
      <c r="B50" t="s">
        <v>80</v>
      </c>
      <c r="C50">
        <f>AVERAGE(C17:D17,F17:G17)</f>
        <v>0.81590575931516907</v>
      </c>
      <c r="D50">
        <f>_xlfn.STDEV.P(C17:D17,F17:G17)</f>
        <v>2.7956761801744043E-2</v>
      </c>
    </row>
    <row r="51" spans="1:4" x14ac:dyDescent="0.45">
      <c r="B51" t="s">
        <v>4</v>
      </c>
      <c r="C51">
        <f t="shared" si="0"/>
        <v>0.81120148446506024</v>
      </c>
      <c r="D51">
        <f t="shared" si="1"/>
        <v>3.5143369720593599E-2</v>
      </c>
    </row>
    <row r="52" spans="1:4" x14ac:dyDescent="0.45">
      <c r="B52" t="s">
        <v>5</v>
      </c>
      <c r="C52">
        <f t="shared" si="0"/>
        <v>0.79984940339240718</v>
      </c>
      <c r="D52">
        <f t="shared" si="1"/>
        <v>3.8834370070960487E-2</v>
      </c>
    </row>
    <row r="53" spans="1:4" x14ac:dyDescent="0.45">
      <c r="A53" t="s">
        <v>97</v>
      </c>
      <c r="B53" t="s">
        <v>0</v>
      </c>
      <c r="C53">
        <f t="shared" si="0"/>
        <v>0.62783057355750105</v>
      </c>
      <c r="D53">
        <f t="shared" si="1"/>
        <v>4.1594130040692241E-2</v>
      </c>
    </row>
    <row r="54" spans="1:4" x14ac:dyDescent="0.45">
      <c r="B54" t="s">
        <v>1</v>
      </c>
      <c r="C54">
        <f t="shared" si="0"/>
        <v>0.76994295288899817</v>
      </c>
      <c r="D54">
        <f t="shared" si="1"/>
        <v>2.7867179704687869E-2</v>
      </c>
    </row>
    <row r="55" spans="1:4" x14ac:dyDescent="0.45">
      <c r="B55" t="s">
        <v>2</v>
      </c>
      <c r="C55">
        <f t="shared" si="0"/>
        <v>0.78363297479079719</v>
      </c>
      <c r="D55">
        <f t="shared" si="1"/>
        <v>1.95811985055011E-2</v>
      </c>
    </row>
    <row r="56" spans="1:4" x14ac:dyDescent="0.45">
      <c r="B56" t="s">
        <v>80</v>
      </c>
      <c r="C56">
        <f>AVERAGE(C23:D23,F23:G23)</f>
        <v>0.76076985457894808</v>
      </c>
      <c r="D56">
        <f>_xlfn.STDEV.P(C23:D23,F23:G23)</f>
        <v>2.1262723750791798E-2</v>
      </c>
    </row>
    <row r="57" spans="1:4" x14ac:dyDescent="0.45">
      <c r="B57" t="s">
        <v>4</v>
      </c>
      <c r="C57">
        <f t="shared" si="0"/>
        <v>0.73694472437381664</v>
      </c>
      <c r="D57">
        <f t="shared" si="1"/>
        <v>2.4198424277396682E-2</v>
      </c>
    </row>
    <row r="58" spans="1:4" x14ac:dyDescent="0.45">
      <c r="B58" t="s">
        <v>5</v>
      </c>
      <c r="C58">
        <f t="shared" si="0"/>
        <v>0.7287076084820584</v>
      </c>
      <c r="D58">
        <f t="shared" si="1"/>
        <v>6.9710662197592962E-2</v>
      </c>
    </row>
    <row r="59" spans="1:4" x14ac:dyDescent="0.45">
      <c r="A59" t="s">
        <v>98</v>
      </c>
      <c r="B59" t="s">
        <v>0</v>
      </c>
      <c r="C59">
        <f t="shared" si="0"/>
        <v>0.72650379349361349</v>
      </c>
      <c r="D59">
        <f t="shared" si="1"/>
        <v>5.3037066548364376E-2</v>
      </c>
    </row>
    <row r="60" spans="1:4" x14ac:dyDescent="0.45">
      <c r="B60" t="s">
        <v>1</v>
      </c>
      <c r="C60">
        <f t="shared" si="0"/>
        <v>0.83895826457443923</v>
      </c>
      <c r="D60">
        <f t="shared" si="1"/>
        <v>2.5122597905922001E-2</v>
      </c>
    </row>
    <row r="61" spans="1:4" x14ac:dyDescent="0.45">
      <c r="B61" t="s">
        <v>2</v>
      </c>
      <c r="C61">
        <f t="shared" si="0"/>
        <v>0.84394293078503602</v>
      </c>
      <c r="D61">
        <f t="shared" si="1"/>
        <v>1.7984217028916165E-2</v>
      </c>
    </row>
    <row r="62" spans="1:4" x14ac:dyDescent="0.45">
      <c r="B62" t="s">
        <v>80</v>
      </c>
      <c r="C62">
        <f>AVERAGE(C29:D29,F29:G29)</f>
        <v>0.81989803352253721</v>
      </c>
      <c r="D62">
        <f>_xlfn.STDEV.P(C29:D29,F29:G29)</f>
        <v>2.3127056683722648E-2</v>
      </c>
    </row>
    <row r="63" spans="1:4" x14ac:dyDescent="0.45">
      <c r="B63" t="s">
        <v>4</v>
      </c>
      <c r="C63">
        <f t="shared" si="0"/>
        <v>0.81771521823285021</v>
      </c>
      <c r="D63">
        <f t="shared" si="1"/>
        <v>2.7572906128356976E-2</v>
      </c>
    </row>
    <row r="64" spans="1:4" x14ac:dyDescent="0.45">
      <c r="B64" t="s">
        <v>5</v>
      </c>
      <c r="C64">
        <f t="shared" si="0"/>
        <v>0.79297415123085724</v>
      </c>
      <c r="D64">
        <f t="shared" si="1"/>
        <v>4.570013623574061E-2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389" priority="5" rank="1"/>
  </conditionalFormatting>
  <conditionalFormatting sqref="C8:H13">
    <cfRule type="top10" dxfId="388" priority="4" rank="1"/>
  </conditionalFormatting>
  <conditionalFormatting sqref="C14:H19">
    <cfRule type="top10" dxfId="387" priority="3" rank="1"/>
  </conditionalFormatting>
  <conditionalFormatting sqref="C20:H25">
    <cfRule type="top10" dxfId="386" priority="2" rank="1"/>
  </conditionalFormatting>
  <conditionalFormatting sqref="C26:H31">
    <cfRule type="top10" dxfId="385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389-4ACD-4869-8028-C40F00599F7C}">
  <dimension ref="A1:O33"/>
  <sheetViews>
    <sheetView workbookViewId="0">
      <selection activeCell="E36" sqref="E36"/>
    </sheetView>
  </sheetViews>
  <sheetFormatPr baseColWidth="10" defaultRowHeight="14.25" x14ac:dyDescent="0.45"/>
  <sheetData>
    <row r="1" spans="1:15" x14ac:dyDescent="0.45">
      <c r="B1" s="33" t="s">
        <v>108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IFERROR((1+'F_beta Label'!$Q$2^2)*((Precision!B4*Recall!B4)/(('F_beta Label'!$Q$2^2*Precision!B4)+Recall!B4)),"")</f>
        <v>0.57655290056515285</v>
      </c>
      <c r="C4">
        <f>IFERROR((1+'F_beta Label'!$Q$2^2)*((Precision!C4*Recall!C4)/(('F_beta Label'!$Q$2^2*Precision!C4)+Recall!C4)),"")</f>
        <v>0.66155030661933256</v>
      </c>
      <c r="D4">
        <f>IFERROR((1+'F_beta Label'!$Q$2^2)*((Precision!D4*Recall!D4)/(('F_beta Label'!$Q$2^2*Precision!D4)+Recall!D4)),"")</f>
        <v>0.69294654427300173</v>
      </c>
      <c r="E4">
        <f>IFERROR((1+'F_beta Label'!$Q$2^2)*((Precision!E4*Recall!E4)/(('F_beta Label'!$Q$2^2*Precision!E4)+Recall!E4)),"")</f>
        <v>0.81946946227447459</v>
      </c>
      <c r="F4">
        <f>IFERROR((1+'F_beta Label'!$Q$2^2)*((Precision!F4*Recall!F4)/(('F_beta Label'!$Q$2^2*Precision!F4)+Recall!F4)),"")</f>
        <v>0.64339986787776038</v>
      </c>
      <c r="G4">
        <f>IFERROR((1+'F_beta Label'!$Q$2^2)*((Precision!G4*Recall!G4)/(('F_beta Label'!$Q$2^2*Precision!G4)+Recall!G4)),"")</f>
        <v>0.63371997322497875</v>
      </c>
      <c r="I4" s="1" t="s">
        <v>0</v>
      </c>
      <c r="J4">
        <f t="shared" ref="J4:O4" si="0">AVERAGE(B4:B8)</f>
        <v>0.61642824450995271</v>
      </c>
      <c r="K4">
        <f t="shared" si="0"/>
        <v>0.67792777092613932</v>
      </c>
      <c r="L4">
        <f t="shared" si="0"/>
        <v>0.67718497160060287</v>
      </c>
      <c r="M4">
        <f t="shared" si="0"/>
        <v>0.79237563308631109</v>
      </c>
      <c r="N4">
        <f t="shared" si="0"/>
        <v>0.70846482228116214</v>
      </c>
      <c r="O4">
        <f t="shared" si="0"/>
        <v>0.69217287497103974</v>
      </c>
    </row>
    <row r="5" spans="1:15" x14ac:dyDescent="0.45">
      <c r="A5" s="27"/>
      <c r="B5">
        <f>IFERROR((1+'F_beta Label'!$Q$2^2)*((Precision!B5*Recall!B5)/(('F_beta Label'!$Q$2^2*Precision!B5)+Recall!B5)),"")</f>
        <v>0.58578718210374192</v>
      </c>
      <c r="C5">
        <f>IFERROR((1+'F_beta Label'!$Q$2^2)*((Precision!C5*Recall!C5)/(('F_beta Label'!$Q$2^2*Precision!C5)+Recall!C5)),"")</f>
        <v>0.61751502858566643</v>
      </c>
      <c r="D5">
        <f>IFERROR((1+'F_beta Label'!$Q$2^2)*((Precision!D5*Recall!D5)/(('F_beta Label'!$Q$2^2*Precision!D5)+Recall!D5)),"")</f>
        <v>0.61491922147688449</v>
      </c>
      <c r="E5">
        <f>IFERROR((1+'F_beta Label'!$Q$2^2)*((Precision!E5*Recall!E5)/(('F_beta Label'!$Q$2^2*Precision!E5)+Recall!E5)),"")</f>
        <v>0.72164142042630097</v>
      </c>
      <c r="F5">
        <f>IFERROR((1+'F_beta Label'!$Q$2^2)*((Precision!F5*Recall!F5)/(('F_beta Label'!$Q$2^2*Precision!F5)+Recall!F5)),"")</f>
        <v>0.73152451130973839</v>
      </c>
      <c r="G5">
        <f>IFERROR((1+'F_beta Label'!$Q$2^2)*((Precision!G5*Recall!G5)/(('F_beta Label'!$Q$2^2*Precision!G5)+Recall!G5)),"")</f>
        <v>0.71053381416869499</v>
      </c>
      <c r="I5" s="1" t="s">
        <v>1</v>
      </c>
      <c r="J5">
        <f t="shared" ref="J5:O5" si="1">AVERAGE(B9:B13)</f>
        <v>0.80062500843794149</v>
      </c>
      <c r="K5">
        <f t="shared" si="1"/>
        <v>0.80743243027449552</v>
      </c>
      <c r="L5">
        <f t="shared" si="1"/>
        <v>0.79864919235467813</v>
      </c>
      <c r="M5">
        <f t="shared" si="1"/>
        <v>0.83059256465908293</v>
      </c>
      <c r="N5">
        <f t="shared" si="1"/>
        <v>0.84785561376415297</v>
      </c>
      <c r="O5">
        <f t="shared" si="1"/>
        <v>0.84787420780540435</v>
      </c>
    </row>
    <row r="6" spans="1:15" x14ac:dyDescent="0.45">
      <c r="A6" s="27"/>
      <c r="B6">
        <f>IFERROR((1+'F_beta Label'!$Q$2^2)*((Precision!B6*Recall!B6)/(('F_beta Label'!$Q$2^2*Precision!B6)+Recall!B6)),"")</f>
        <v>0.59375442453443161</v>
      </c>
      <c r="C6">
        <f>IFERROR((1+'F_beta Label'!$Q$2^2)*((Precision!C6*Recall!C6)/(('F_beta Label'!$Q$2^2*Precision!C6)+Recall!C6)),"")</f>
        <v>0.71008038075048274</v>
      </c>
      <c r="D6">
        <f>IFERROR((1+'F_beta Label'!$Q$2^2)*((Precision!D6*Recall!D6)/(('F_beta Label'!$Q$2^2*Precision!D6)+Recall!D6)),"")</f>
        <v>0.73274578153569558</v>
      </c>
      <c r="E6">
        <f>IFERROR((1+'F_beta Label'!$Q$2^2)*((Precision!E6*Recall!E6)/(('F_beta Label'!$Q$2^2*Precision!E6)+Recall!E6)),"")</f>
        <v>0.78566410490127236</v>
      </c>
      <c r="F6">
        <f>IFERROR((1+'F_beta Label'!$Q$2^2)*((Precision!F6*Recall!F6)/(('F_beta Label'!$Q$2^2*Precision!F6)+Recall!F6)),"")</f>
        <v>0.70170947386314264</v>
      </c>
      <c r="G6">
        <f>IFERROR((1+'F_beta Label'!$Q$2^2)*((Precision!G6*Recall!G6)/(('F_beta Label'!$Q$2^2*Precision!G6)+Recall!G6)),"")</f>
        <v>0.65051443862375624</v>
      </c>
      <c r="I6" s="1" t="s">
        <v>2</v>
      </c>
      <c r="J6">
        <f t="shared" ref="J6:O6" si="2">AVERAGE(B14:B18)</f>
        <v>0.84133288672167761</v>
      </c>
      <c r="K6">
        <f t="shared" si="2"/>
        <v>0.84562731742206976</v>
      </c>
      <c r="L6">
        <f t="shared" si="2"/>
        <v>0.84130795260061242</v>
      </c>
      <c r="M6">
        <f t="shared" si="2"/>
        <v>0.83075766086298963</v>
      </c>
      <c r="N6">
        <f t="shared" si="2"/>
        <v>0.83717248662184196</v>
      </c>
      <c r="O6">
        <f t="shared" si="2"/>
        <v>0.8393711825595348</v>
      </c>
    </row>
    <row r="7" spans="1:15" x14ac:dyDescent="0.45">
      <c r="A7" s="27"/>
      <c r="B7">
        <f>IFERROR((1+'F_beta Label'!$Q$2^2)*((Precision!B7*Recall!B7)/(('F_beta Label'!$Q$2^2*Precision!B7)+Recall!B7)),"")</f>
        <v>0.60411818282690644</v>
      </c>
      <c r="C7">
        <f>IFERROR((1+'F_beta Label'!$Q$2^2)*((Precision!C7*Recall!C7)/(('F_beta Label'!$Q$2^2*Precision!C7)+Recall!C7)),"")</f>
        <v>0.67834724192407536</v>
      </c>
      <c r="D7">
        <f>IFERROR((1+'F_beta Label'!$Q$2^2)*((Precision!D7*Recall!D7)/(('F_beta Label'!$Q$2^2*Precision!D7)+Recall!D7)),"")</f>
        <v>0.62447770432414085</v>
      </c>
      <c r="E7">
        <f>IFERROR((1+'F_beta Label'!$Q$2^2)*((Precision!E7*Recall!E7)/(('F_beta Label'!$Q$2^2*Precision!E7)+Recall!E7)),"")</f>
        <v>0.83901977803911354</v>
      </c>
      <c r="F7">
        <f>IFERROR((1+'F_beta Label'!$Q$2^2)*((Precision!F7*Recall!F7)/(('F_beta Label'!$Q$2^2*Precision!F7)+Recall!F7)),"")</f>
        <v>0.76430187538004035</v>
      </c>
      <c r="G7">
        <f>IFERROR((1+'F_beta Label'!$Q$2^2)*((Precision!G7*Recall!G7)/(('F_beta Label'!$Q$2^2*Precision!G7)+Recall!G7)),"")</f>
        <v>0.76424941006847102</v>
      </c>
      <c r="I7" s="1" t="s">
        <v>80</v>
      </c>
      <c r="J7">
        <f>AVERAGE(B19:B23)</f>
        <v>0.81353785745269813</v>
      </c>
      <c r="K7">
        <f>AVERAGE(C19:C23)</f>
        <v>0.84571941859691502</v>
      </c>
      <c r="L7" t="str">
        <f>IFERROR(AVERAGE(D19:D23),"-")</f>
        <v>-</v>
      </c>
      <c r="M7">
        <f>AVERAGE(E19:E23)</f>
        <v>0.83516065482844648</v>
      </c>
      <c r="N7">
        <f>AVERAGE(F19:F23)</f>
        <v>0.8479452997236715</v>
      </c>
      <c r="O7" t="str">
        <f>IFERROR(AVERAGE(G19:G23),"-")</f>
        <v>-</v>
      </c>
    </row>
    <row r="8" spans="1:15" x14ac:dyDescent="0.45">
      <c r="A8" s="28"/>
      <c r="B8">
        <f>IFERROR((1+'F_beta Label'!$Q$2^2)*((Precision!B8*Recall!B8)/(('F_beta Label'!$Q$2^2*Precision!B8)+Recall!B8)),"")</f>
        <v>0.72192853251953093</v>
      </c>
      <c r="C8">
        <f>IFERROR((1+'F_beta Label'!$Q$2^2)*((Precision!C8*Recall!C8)/(('F_beta Label'!$Q$2^2*Precision!C8)+Recall!C8)),"")</f>
        <v>0.72214589675113927</v>
      </c>
      <c r="D8">
        <f>IFERROR((1+'F_beta Label'!$Q$2^2)*((Precision!D8*Recall!D8)/(('F_beta Label'!$Q$2^2*Precision!D8)+Recall!D8)),"")</f>
        <v>0.72083560639329169</v>
      </c>
      <c r="E8">
        <f>IFERROR((1+'F_beta Label'!$Q$2^2)*((Precision!E8*Recall!E8)/(('F_beta Label'!$Q$2^2*Precision!E8)+Recall!E8)),"")</f>
        <v>0.796083399790394</v>
      </c>
      <c r="F8">
        <f>IFERROR((1+'F_beta Label'!$Q$2^2)*((Precision!F8*Recall!F8)/(('F_beta Label'!$Q$2^2*Precision!F8)+Recall!F8)),"")</f>
        <v>0.70138838297512851</v>
      </c>
      <c r="G8">
        <f>IFERROR((1+'F_beta Label'!$Q$2^2)*((Precision!G8*Recall!G8)/(('F_beta Label'!$Q$2^2*Precision!G8)+Recall!G8)),"")</f>
        <v>0.70184673876929804</v>
      </c>
      <c r="I8" s="1" t="s">
        <v>4</v>
      </c>
      <c r="J8">
        <f t="shared" ref="J8:O8" si="3">AVERAGE(B24:B28)</f>
        <v>0.83092848972060251</v>
      </c>
      <c r="K8">
        <f t="shared" si="3"/>
        <v>0.81168414379357612</v>
      </c>
      <c r="L8">
        <f t="shared" si="3"/>
        <v>0.72563760841340985</v>
      </c>
      <c r="M8">
        <f t="shared" si="3"/>
        <v>0.79665599991783842</v>
      </c>
      <c r="N8">
        <f t="shared" si="3"/>
        <v>0.79431913572657598</v>
      </c>
      <c r="O8">
        <f t="shared" si="3"/>
        <v>0.82209332447763184</v>
      </c>
    </row>
    <row r="9" spans="1:15" x14ac:dyDescent="0.45">
      <c r="A9" s="26" t="s">
        <v>1</v>
      </c>
      <c r="B9">
        <f>IFERROR((1+'F_beta Label'!$Q$2^2)*((Precision!B9*Recall!B9)/(('F_beta Label'!$Q$2^2*Precision!B9)+Recall!B9)),"")</f>
        <v>0.79823871166982774</v>
      </c>
      <c r="C9">
        <f>IFERROR((1+'F_beta Label'!$Q$2^2)*((Precision!C9*Recall!C9)/(('F_beta Label'!$Q$2^2*Precision!C9)+Recall!C9)),"")</f>
        <v>0.7453875338853243</v>
      </c>
      <c r="D9">
        <f>IFERROR((1+'F_beta Label'!$Q$2^2)*((Precision!D9*Recall!D9)/(('F_beta Label'!$Q$2^2*Precision!D9)+Recall!D9)),"")</f>
        <v>0.78800665908127199</v>
      </c>
      <c r="E9">
        <f>IFERROR((1+'F_beta Label'!$Q$2^2)*((Precision!E9*Recall!E9)/(('F_beta Label'!$Q$2^2*Precision!E9)+Recall!E9)),"")</f>
        <v>0.86203195911206421</v>
      </c>
      <c r="F9">
        <f>IFERROR((1+'F_beta Label'!$Q$2^2)*((Precision!F9*Recall!F9)/(('F_beta Label'!$Q$2^2*Precision!F9)+Recall!F9)),"")</f>
        <v>0.85150165194314031</v>
      </c>
      <c r="G9">
        <f>IFERROR((1+'F_beta Label'!$Q$2^2)*((Precision!G9*Recall!G9)/(('F_beta Label'!$Q$2^2*Precision!G9)+Recall!G9)),"")</f>
        <v>0.84081240978019345</v>
      </c>
      <c r="I9" s="1" t="s">
        <v>5</v>
      </c>
      <c r="J9">
        <f t="shared" ref="J9:O9" si="4">AVERAGE(B29:B33)</f>
        <v>0.84355580451913181</v>
      </c>
      <c r="K9">
        <f t="shared" si="4"/>
        <v>0.85851401038439812</v>
      </c>
      <c r="L9">
        <f t="shared" si="4"/>
        <v>0.82878864672298391</v>
      </c>
      <c r="M9">
        <f t="shared" si="4"/>
        <v>0.84566513585352587</v>
      </c>
      <c r="N9">
        <f t="shared" si="4"/>
        <v>0.85653147194605572</v>
      </c>
      <c r="O9">
        <f t="shared" si="4"/>
        <v>0.83711954975851322</v>
      </c>
    </row>
    <row r="10" spans="1:15" x14ac:dyDescent="0.45">
      <c r="A10" s="27"/>
      <c r="B10">
        <f>IFERROR((1+'F_beta Label'!$Q$2^2)*((Precision!B10*Recall!B10)/(('F_beta Label'!$Q$2^2*Precision!B10)+Recall!B10)),"")</f>
        <v>0.77443261128307084</v>
      </c>
      <c r="C10">
        <f>IFERROR((1+'F_beta Label'!$Q$2^2)*((Precision!C10*Recall!C10)/(('F_beta Label'!$Q$2^2*Precision!C10)+Recall!C10)),"")</f>
        <v>0.7645379004364713</v>
      </c>
      <c r="D10">
        <f>IFERROR((1+'F_beta Label'!$Q$2^2)*((Precision!D10*Recall!D10)/(('F_beta Label'!$Q$2^2*Precision!D10)+Recall!D10)),"")</f>
        <v>0.72098196170339268</v>
      </c>
      <c r="E10">
        <f>IFERROR((1+'F_beta Label'!$Q$2^2)*((Precision!E10*Recall!E10)/(('F_beta Label'!$Q$2^2*Precision!E10)+Recall!E10)),"")</f>
        <v>0.75303526694155676</v>
      </c>
      <c r="F10">
        <f>IFERROR((1+'F_beta Label'!$Q$2^2)*((Precision!F10*Recall!F10)/(('F_beta Label'!$Q$2^2*Precision!F10)+Recall!F10)),"")</f>
        <v>0.78516875355171845</v>
      </c>
      <c r="G10">
        <f>IFERROR((1+'F_beta Label'!$Q$2^2)*((Precision!G10*Recall!G10)/(('F_beta Label'!$Q$2^2*Precision!G10)+Recall!G10)),"")</f>
        <v>0.80660084894281359</v>
      </c>
    </row>
    <row r="11" spans="1:15" x14ac:dyDescent="0.45">
      <c r="A11" s="27"/>
      <c r="B11">
        <f>IFERROR((1+'F_beta Label'!$Q$2^2)*((Precision!B11*Recall!B11)/(('F_beta Label'!$Q$2^2*Precision!B11)+Recall!B11)),"")</f>
        <v>0.80665406396543715</v>
      </c>
      <c r="C11">
        <f>IFERROR((1+'F_beta Label'!$Q$2^2)*((Precision!C11*Recall!C11)/(('F_beta Label'!$Q$2^2*Precision!C11)+Recall!C11)),"")</f>
        <v>0.82819116269108051</v>
      </c>
      <c r="D11">
        <f>IFERROR((1+'F_beta Label'!$Q$2^2)*((Precision!D11*Recall!D11)/(('F_beta Label'!$Q$2^2*Precision!D11)+Recall!D11)),"")</f>
        <v>0.83887437113759733</v>
      </c>
      <c r="E11">
        <f>IFERROR((1+'F_beta Label'!$Q$2^2)*((Precision!E11*Recall!E11)/(('F_beta Label'!$Q$2^2*Precision!E11)+Recall!E11)),"")</f>
        <v>0.83876637495747708</v>
      </c>
      <c r="F11">
        <f>IFERROR((1+'F_beta Label'!$Q$2^2)*((Precision!F11*Recall!F11)/(('F_beta Label'!$Q$2^2*Precision!F11)+Recall!F11)),"")</f>
        <v>0.87112121673349074</v>
      </c>
      <c r="G11">
        <f>IFERROR((1+'F_beta Label'!$Q$2^2)*((Precision!G11*Recall!G11)/(('F_beta Label'!$Q$2^2*Precision!G11)+Recall!G11)),"")</f>
        <v>0.86047207613983845</v>
      </c>
    </row>
    <row r="12" spans="1:15" x14ac:dyDescent="0.45">
      <c r="A12" s="27"/>
      <c r="B12">
        <f>IFERROR((1+'F_beta Label'!$Q$2^2)*((Precision!B12*Recall!B12)/(('F_beta Label'!$Q$2^2*Precision!B12)+Recall!B12)),"")</f>
        <v>0.77420948955655244</v>
      </c>
      <c r="C12">
        <f>IFERROR((1+'F_beta Label'!$Q$2^2)*((Precision!C12*Recall!C12)/(('F_beta Label'!$Q$2^2*Precision!C12)+Recall!C12)),"")</f>
        <v>0.80656554093386934</v>
      </c>
      <c r="D12">
        <f>IFERROR((1+'F_beta Label'!$Q$2^2)*((Precision!D12*Recall!D12)/(('F_beta Label'!$Q$2^2*Precision!D12)+Recall!D12)),"")</f>
        <v>0.77441653039875147</v>
      </c>
      <c r="E12">
        <f>IFERROR((1+'F_beta Label'!$Q$2^2)*((Precision!E12*Recall!E12)/(('F_beta Label'!$Q$2^2*Precision!E12)+Recall!E12)),"")</f>
        <v>0.82801111500566049</v>
      </c>
      <c r="F12">
        <f>IFERROR((1+'F_beta Label'!$Q$2^2)*((Precision!F12*Recall!F12)/(('F_beta Label'!$Q$2^2*Precision!F12)+Recall!F12)),"")</f>
        <v>0.84965188399447367</v>
      </c>
      <c r="G12">
        <f>IFERROR((1+'F_beta Label'!$Q$2^2)*((Precision!G12*Recall!G12)/(('F_beta Label'!$Q$2^2*Precision!G12)+Recall!G12)),"")</f>
        <v>0.84965188399447367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IFERROR((1+'F_beta Label'!$Q$2^2)*((Precision!B13*Recall!B13)/(('F_beta Label'!$Q$2^2*Precision!B13)+Recall!B13)),"")</f>
        <v>0.84959016571481893</v>
      </c>
      <c r="C13">
        <f>IFERROR((1+'F_beta Label'!$Q$2^2)*((Precision!C13*Recall!C13)/(('F_beta Label'!$Q$2^2*Precision!C13)+Recall!C13)),"")</f>
        <v>0.89248001342573258</v>
      </c>
      <c r="D13">
        <f>IFERROR((1+'F_beta Label'!$Q$2^2)*((Precision!D13*Recall!D13)/(('F_beta Label'!$Q$2^2*Precision!D13)+Recall!D13)),"")</f>
        <v>0.87096643945237751</v>
      </c>
      <c r="E13">
        <f>IFERROR((1+'F_beta Label'!$Q$2^2)*((Precision!E13*Recall!E13)/(('F_beta Label'!$Q$2^2*Precision!E13)+Recall!E13)),"")</f>
        <v>0.87111810727865546</v>
      </c>
      <c r="F13">
        <f>IFERROR((1+'F_beta Label'!$Q$2^2)*((Precision!F13*Recall!F13)/(('F_beta Label'!$Q$2^2*Precision!F13)+Recall!F13)),"")</f>
        <v>0.88183456259794157</v>
      </c>
      <c r="G13">
        <f>IFERROR((1+'F_beta Label'!$Q$2^2)*((Precision!G13*Recall!G13)/(('F_beta Label'!$Q$2^2*Precision!G13)+Recall!G13)),"")</f>
        <v>0.88183382016970258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IFERROR((1+'F_beta Label'!$Q$2^2)*((Precision!B14*Recall!B14)/(('F_beta Label'!$Q$2^2*Precision!B14)+Recall!B14)),"")</f>
        <v>0.84051284974748541</v>
      </c>
      <c r="C14">
        <f>IFERROR((1+'F_beta Label'!$Q$2^2)*((Precision!C14*Recall!C14)/(('F_beta Label'!$Q$2^2*Precision!C14)+Recall!C14)),"")</f>
        <v>0.87251824875603079</v>
      </c>
      <c r="D14">
        <f>IFERROR((1+'F_beta Label'!$Q$2^2)*((Precision!D14*Recall!D14)/(('F_beta Label'!$Q$2^2*Precision!D14)+Recall!D14)),"")</f>
        <v>0.85128349415575399</v>
      </c>
      <c r="E14">
        <f>IFERROR((1+'F_beta Label'!$Q$2^2)*((Precision!E14*Recall!E14)/(('F_beta Label'!$Q$2^2*Precision!E14)+Recall!E14)),"")</f>
        <v>0.80884614564216695</v>
      </c>
      <c r="F14">
        <f>IFERROR((1+'F_beta Label'!$Q$2^2)*((Precision!F14*Recall!F14)/(('F_beta Label'!$Q$2^2*Precision!F14)+Recall!F14)),"")</f>
        <v>0.80867070835720611</v>
      </c>
      <c r="G14">
        <f>IFERROR((1+'F_beta Label'!$Q$2^2)*((Precision!G14*Recall!G14)/(('F_beta Label'!$Q$2^2*Precision!G14)+Recall!G14)),"")</f>
        <v>0.79814317950453684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IFERROR((1+'F_beta Label'!$Q$2^2)*((Precision!B15*Recall!B15)/(('F_beta Label'!$Q$2^2*Precision!B15)+Recall!B15)),"")</f>
        <v>0.78532675957682929</v>
      </c>
      <c r="C15">
        <f>IFERROR((1+'F_beta Label'!$Q$2^2)*((Precision!C15*Recall!C15)/(('F_beta Label'!$Q$2^2*Precision!C15)+Recall!C15)),"")</f>
        <v>0.80702072936382463</v>
      </c>
      <c r="D15">
        <f>IFERROR((1+'F_beta Label'!$Q$2^2)*((Precision!D15*Recall!D15)/(('F_beta Label'!$Q$2^2*Precision!D15)+Recall!D15)),"")</f>
        <v>0.81731123535017836</v>
      </c>
      <c r="E15">
        <f>IFERROR((1+'F_beta Label'!$Q$2^2)*((Precision!E15*Recall!E15)/(('F_beta Label'!$Q$2^2*Precision!E15)+Recall!E15)),"")</f>
        <v>0.77440164362249775</v>
      </c>
      <c r="F15">
        <f>IFERROR((1+'F_beta Label'!$Q$2^2)*((Precision!F15*Recall!F15)/(('F_beta Label'!$Q$2^2*Precision!F15)+Recall!F15)),"")</f>
        <v>0.77440164362249775</v>
      </c>
      <c r="G15">
        <f>IFERROR((1+'F_beta Label'!$Q$2^2)*((Precision!G15*Recall!G15)/(('F_beta Label'!$Q$2^2*Precision!G15)+Recall!G15)),"")</f>
        <v>0.77440164362249775</v>
      </c>
      <c r="I15" s="1" t="s">
        <v>0</v>
      </c>
      <c r="J15">
        <f t="shared" ref="J15:O15" si="5">_xlfn.STDEV.P(B4:B8)</f>
        <v>5.3525448641041931E-2</v>
      </c>
      <c r="K15">
        <f t="shared" si="5"/>
        <v>3.7167538794295206E-2</v>
      </c>
      <c r="L15">
        <f t="shared" si="5"/>
        <v>4.8776814889406717E-2</v>
      </c>
      <c r="M15">
        <f t="shared" si="5"/>
        <v>3.9929620142439212E-2</v>
      </c>
      <c r="N15">
        <f t="shared" si="5"/>
        <v>3.9946676392108395E-2</v>
      </c>
      <c r="O15">
        <f t="shared" si="5"/>
        <v>4.6428227797523827E-2</v>
      </c>
    </row>
    <row r="16" spans="1:15" x14ac:dyDescent="0.45">
      <c r="A16" s="27"/>
      <c r="B16">
        <f>IFERROR((1+'F_beta Label'!$Q$2^2)*((Precision!B16*Recall!B16)/(('F_beta Label'!$Q$2^2*Precision!B16)+Recall!B16)),"")</f>
        <v>0.87104933244333471</v>
      </c>
      <c r="C16">
        <f>IFERROR((1+'F_beta Label'!$Q$2^2)*((Precision!C16*Recall!C16)/(('F_beta Label'!$Q$2^2*Precision!C16)+Recall!C16)),"")</f>
        <v>0.86024129568840646</v>
      </c>
      <c r="D16">
        <f>IFERROR((1+'F_beta Label'!$Q$2^2)*((Precision!D16*Recall!D16)/(('F_beta Label'!$Q$2^2*Precision!D16)+Recall!D16)),"")</f>
        <v>0.83879180439155954</v>
      </c>
      <c r="E16">
        <f>IFERROR((1+'F_beta Label'!$Q$2^2)*((Precision!E16*Recall!E16)/(('F_beta Label'!$Q$2^2*Precision!E16)+Recall!E16)),"")</f>
        <v>0.83882691443285329</v>
      </c>
      <c r="F16">
        <f>IFERROR((1+'F_beta Label'!$Q$2^2)*((Precision!F16*Recall!F16)/(('F_beta Label'!$Q$2^2*Precision!F16)+Recall!F16)),"")</f>
        <v>0.86032225734895829</v>
      </c>
      <c r="G16">
        <f>IFERROR((1+'F_beta Label'!$Q$2^2)*((Precision!G16*Recall!G16)/(('F_beta Label'!$Q$2^2*Precision!G16)+Recall!G16)),"")</f>
        <v>0.86032225734895829</v>
      </c>
      <c r="I16" s="1" t="s">
        <v>1</v>
      </c>
      <c r="J16">
        <f t="shared" ref="J16:O16" si="6">_xlfn.STDEV.P(B9:B13)</f>
        <v>2.7653035480612171E-2</v>
      </c>
      <c r="K16">
        <f t="shared" si="6"/>
        <v>5.1680320677230697E-2</v>
      </c>
      <c r="L16">
        <f t="shared" si="6"/>
        <v>5.2116280321782879E-2</v>
      </c>
      <c r="M16">
        <f t="shared" si="6"/>
        <v>4.1759704535672224E-2</v>
      </c>
      <c r="N16">
        <f t="shared" si="6"/>
        <v>3.3591724783977255E-2</v>
      </c>
      <c r="O16">
        <f t="shared" si="6"/>
        <v>2.4772891774225272E-2</v>
      </c>
    </row>
    <row r="17" spans="1:15" x14ac:dyDescent="0.45">
      <c r="A17" s="27"/>
      <c r="B17">
        <f>IFERROR((1+'F_beta Label'!$Q$2^2)*((Precision!B17*Recall!B17)/(('F_beta Label'!$Q$2^2*Precision!B17)+Recall!B17)),"")</f>
        <v>0.79576580845245881</v>
      </c>
      <c r="C17">
        <f>IFERROR((1+'F_beta Label'!$Q$2^2)*((Precision!C17*Recall!C17)/(('F_beta Label'!$Q$2^2*Precision!C17)+Recall!C17)),"")</f>
        <v>0.82794116022768982</v>
      </c>
      <c r="D17">
        <f>IFERROR((1+'F_beta Label'!$Q$2^2)*((Precision!D17*Recall!D17)/(('F_beta Label'!$Q$2^2*Precision!D17)+Recall!D17)),"")</f>
        <v>0.79590340571172036</v>
      </c>
      <c r="E17">
        <f>IFERROR((1+'F_beta Label'!$Q$2^2)*((Precision!E17*Recall!E17)/(('F_beta Label'!$Q$2^2*Precision!E17)+Recall!E17)),"")</f>
        <v>0.83907156127430271</v>
      </c>
      <c r="F17">
        <f>IFERROR((1+'F_beta Label'!$Q$2^2)*((Precision!F17*Recall!F17)/(('F_beta Label'!$Q$2^2*Precision!F17)+Recall!F17)),"")</f>
        <v>0.84982578443742074</v>
      </c>
      <c r="G17">
        <f>IFERROR((1+'F_beta Label'!$Q$2^2)*((Precision!G17*Recall!G17)/(('F_beta Label'!$Q$2^2*Precision!G17)+Recall!G17)),"")</f>
        <v>0.84982578443742074</v>
      </c>
      <c r="I17" s="1" t="s">
        <v>2</v>
      </c>
      <c r="J17">
        <f t="shared" ref="J17:O17" si="7">_xlfn.STDEV.P(B14:B18)</f>
        <v>4.7704719432031112E-2</v>
      </c>
      <c r="K17">
        <f t="shared" si="7"/>
        <v>2.4325457569634168E-2</v>
      </c>
      <c r="L17">
        <f t="shared" si="7"/>
        <v>3.6276860684125445E-2</v>
      </c>
      <c r="M17">
        <f t="shared" si="7"/>
        <v>3.9038507326945318E-2</v>
      </c>
      <c r="N17">
        <f t="shared" si="7"/>
        <v>4.1292660860065604E-2</v>
      </c>
      <c r="O17">
        <f t="shared" si="7"/>
        <v>4.9117936804395801E-2</v>
      </c>
    </row>
    <row r="18" spans="1:15" x14ac:dyDescent="0.45">
      <c r="A18" s="28"/>
      <c r="B18">
        <f>IFERROR((1+'F_beta Label'!$Q$2^2)*((Precision!B18*Recall!B18)/(('F_beta Label'!$Q$2^2*Precision!B18)+Recall!B18)),"")</f>
        <v>0.9140096833882807</v>
      </c>
      <c r="C18">
        <f>IFERROR((1+'F_beta Label'!$Q$2^2)*((Precision!C18*Recall!C18)/(('F_beta Label'!$Q$2^2*Precision!C18)+Recall!C18)),"")</f>
        <v>0.86041515307439698</v>
      </c>
      <c r="D18">
        <f>IFERROR((1+'F_beta Label'!$Q$2^2)*((Precision!D18*Recall!D18)/(('F_beta Label'!$Q$2^2*Precision!D18)+Recall!D18)),"")</f>
        <v>0.90324982339384952</v>
      </c>
      <c r="E18">
        <f>IFERROR((1+'F_beta Label'!$Q$2^2)*((Precision!E18*Recall!E18)/(('F_beta Label'!$Q$2^2*Precision!E18)+Recall!E18)),"")</f>
        <v>0.8926420393431268</v>
      </c>
      <c r="F18">
        <f>IFERROR((1+'F_beta Label'!$Q$2^2)*((Precision!F18*Recall!F18)/(('F_beta Label'!$Q$2^2*Precision!F18)+Recall!F18)),"")</f>
        <v>0.8926420393431268</v>
      </c>
      <c r="G18">
        <f>IFERROR((1+'F_beta Label'!$Q$2^2)*((Precision!G18*Recall!G18)/(('F_beta Label'!$Q$2^2*Precision!G18)+Recall!G18)),"")</f>
        <v>0.91416304788426039</v>
      </c>
      <c r="I18" s="1" t="s">
        <v>80</v>
      </c>
      <c r="J18">
        <f>_xlfn.STDEV.P(B19:B23)</f>
        <v>3.120194091120574E-2</v>
      </c>
      <c r="K18">
        <f>_xlfn.STDEV.P(C19:C23)</f>
        <v>3.7604137039290914E-2</v>
      </c>
      <c r="L18" t="str">
        <f>IFERROR(_xlfn.STDEV.P(D19:D23),"-")</f>
        <v>-</v>
      </c>
      <c r="M18">
        <f>_xlfn.STDEV.P(E19:E23)</f>
        <v>3.3364068573129596E-2</v>
      </c>
      <c r="N18">
        <f>_xlfn.STDEV.P(F19:F23)</f>
        <v>2.6896956630539693E-2</v>
      </c>
      <c r="O18" t="str">
        <f>IFERROR(_xlfn.STDEV.P(G19:G23),"-")</f>
        <v>-</v>
      </c>
    </row>
    <row r="19" spans="1:15" x14ac:dyDescent="0.45">
      <c r="A19" s="26" t="s">
        <v>80</v>
      </c>
      <c r="B19">
        <f>IFERROR((1+'F_beta Label'!$Q$2^2)*((Precision!B19*Recall!B19)/(('F_beta Label'!$Q$2^2*Precision!B19)+Recall!B19)),"")</f>
        <v>0.851126798119481</v>
      </c>
      <c r="C19">
        <f>IFERROR((1+'F_beta Label'!$Q$2^2)*((Precision!C19*Recall!C19)/(('F_beta Label'!$Q$2^2*Precision!C19)+Recall!C19)),"")</f>
        <v>0.85122234274983732</v>
      </c>
      <c r="D19" t="str">
        <f>IFERROR((1+'F_beta Label'!$Q$2^2)*((Precision!D19*Recall!D19)/(('F_beta Label'!$Q$2^2*Precision!D19)+Recall!D19)),"-")</f>
        <v>-</v>
      </c>
      <c r="E19">
        <f>IFERROR((1+'F_beta Label'!$Q$2^2)*((Precision!E19*Recall!E19)/(('F_beta Label'!$Q$2^2*Precision!E19)+Recall!E19)),"")</f>
        <v>0.87246281642694268</v>
      </c>
      <c r="F19">
        <f>IFERROR((1+'F_beta Label'!$Q$2^2)*((Precision!F19*Recall!F19)/(('F_beta Label'!$Q$2^2*Precision!F19)+Recall!F19)),"")</f>
        <v>0.86188502626900121</v>
      </c>
      <c r="G19" t="str">
        <f>IFERROR((1+'F_beta Label'!$Q$2^2)*((Precision!G19*Recall!G19)/(('F_beta Label'!$Q$2^2*Precision!G19)+Recall!G19)),"-")</f>
        <v>-</v>
      </c>
      <c r="I19" s="1" t="s">
        <v>4</v>
      </c>
      <c r="J19">
        <f t="shared" ref="J19:O19" si="8">_xlfn.STDEV.P(B24:B28)</f>
        <v>3.5957322533881501E-2</v>
      </c>
      <c r="K19">
        <f t="shared" si="8"/>
        <v>3.6236604234411808E-2</v>
      </c>
      <c r="L19">
        <f t="shared" si="8"/>
        <v>2.639506893552861E-2</v>
      </c>
      <c r="M19">
        <f t="shared" si="8"/>
        <v>2.5231889166053852E-2</v>
      </c>
      <c r="N19">
        <f t="shared" si="8"/>
        <v>2.3504768353426349E-2</v>
      </c>
      <c r="O19">
        <f t="shared" si="8"/>
        <v>4.8520982252167284E-2</v>
      </c>
    </row>
    <row r="20" spans="1:15" x14ac:dyDescent="0.45">
      <c r="A20" s="27"/>
      <c r="B20">
        <f>IFERROR((1+'F_beta Label'!$Q$2^2)*((Precision!B20*Recall!B20)/(('F_beta Label'!$Q$2^2*Precision!B20)+Recall!B20)),"")</f>
        <v>0.76374082737879734</v>
      </c>
      <c r="C20">
        <f>IFERROR((1+'F_beta Label'!$Q$2^2)*((Precision!C20*Recall!C20)/(('F_beta Label'!$Q$2^2*Precision!C20)+Recall!C20)),"")</f>
        <v>0.77451861737457406</v>
      </c>
      <c r="D20" t="str">
        <f>IFERROR((1+'F_beta Label'!$Q$2^2)*((Precision!D20*Recall!D20)/(('F_beta Label'!$Q$2^2*Precision!D20)+Recall!D20)),"-")</f>
        <v>-</v>
      </c>
      <c r="E20">
        <f>IFERROR((1+'F_beta Label'!$Q$2^2)*((Precision!E20*Recall!E20)/(('F_beta Label'!$Q$2^2*Precision!E20)+Recall!E20)),"")</f>
        <v>0.78508165832858623</v>
      </c>
      <c r="F20">
        <f>IFERROR((1+'F_beta Label'!$Q$2^2)*((Precision!F20*Recall!F20)/(('F_beta Label'!$Q$2^2*Precision!F20)+Recall!F20)),"")</f>
        <v>0.80648487016932691</v>
      </c>
      <c r="G20" t="str">
        <f>IFERROR((1+'F_beta Label'!$Q$2^2)*((Precision!G20*Recall!G20)/(('F_beta Label'!$Q$2^2*Precision!G20)+Recall!G20)),"-")</f>
        <v>-</v>
      </c>
      <c r="I20" s="1" t="s">
        <v>5</v>
      </c>
      <c r="J20">
        <f t="shared" ref="J20:O20" si="9">_xlfn.STDEV.P(B29:B33)</f>
        <v>4.9641482114325043E-2</v>
      </c>
      <c r="K20">
        <f t="shared" si="9"/>
        <v>3.1078571017089933E-2</v>
      </c>
      <c r="L20">
        <f t="shared" si="9"/>
        <v>4.6247821075324755E-2</v>
      </c>
      <c r="M20">
        <f t="shared" si="9"/>
        <v>3.3619968588640831E-2</v>
      </c>
      <c r="N20">
        <f t="shared" si="9"/>
        <v>3.5078040689013039E-2</v>
      </c>
      <c r="O20">
        <f t="shared" si="9"/>
        <v>2.4804174276226661E-2</v>
      </c>
    </row>
    <row r="21" spans="1:15" x14ac:dyDescent="0.45">
      <c r="A21" s="27"/>
      <c r="B21">
        <f>IFERROR((1+'F_beta Label'!$Q$2^2)*((Precision!B21*Recall!B21)/(('F_beta Label'!$Q$2^2*Precision!B21)+Recall!B21)),"")</f>
        <v>0.83902624091062383</v>
      </c>
      <c r="C21">
        <f>IFERROR((1+'F_beta Label'!$Q$2^2)*((Precision!C21*Recall!C21)/(('F_beta Label'!$Q$2^2*Precision!C21)+Recall!C21)),"")</f>
        <v>0.88190991077027825</v>
      </c>
      <c r="D21" t="str">
        <f>IFERROR((1+'F_beta Label'!$Q$2^2)*((Precision!D21*Recall!D21)/(('F_beta Label'!$Q$2^2*Precision!D21)+Recall!D21)),"-")</f>
        <v>-</v>
      </c>
      <c r="E21">
        <f>IFERROR((1+'F_beta Label'!$Q$2^2)*((Precision!E21*Recall!E21)/(('F_beta Label'!$Q$2^2*Precision!E21)+Recall!E21)),"")</f>
        <v>0.87158061344956361</v>
      </c>
      <c r="F21">
        <f>IFERROR((1+'F_beta Label'!$Q$2^2)*((Precision!F21*Recall!F21)/(('F_beta Label'!$Q$2^2*Precision!F21)+Recall!F21)),"")</f>
        <v>0.88204232474412392</v>
      </c>
      <c r="G21" t="str">
        <f>IFERROR((1+'F_beta Label'!$Q$2^2)*((Precision!G21*Recall!G21)/(('F_beta Label'!$Q$2^2*Precision!G21)+Recall!G21)),"-")</f>
        <v>-</v>
      </c>
    </row>
    <row r="22" spans="1:15" x14ac:dyDescent="0.45">
      <c r="A22" s="27"/>
      <c r="B22">
        <f>IFERROR((1+'F_beta Label'!$Q$2^2)*((Precision!B22*Recall!B22)/(('F_beta Label'!$Q$2^2*Precision!B22)+Recall!B22)),"")</f>
        <v>0.79600523315709182</v>
      </c>
      <c r="C22">
        <f>IFERROR((1+'F_beta Label'!$Q$2^2)*((Precision!C22*Recall!C22)/(('F_beta Label'!$Q$2^2*Precision!C22)+Recall!C22)),"")</f>
        <v>0.84985650287753656</v>
      </c>
      <c r="D22" t="str">
        <f>IFERROR((1+'F_beta Label'!$Q$2^2)*((Precision!D22*Recall!D22)/(('F_beta Label'!$Q$2^2*Precision!D22)+Recall!D22)),"-")</f>
        <v>-</v>
      </c>
      <c r="E22">
        <f>IFERROR((1+'F_beta Label'!$Q$2^2)*((Precision!E22*Recall!E22)/(('F_beta Label'!$Q$2^2*Precision!E22)+Recall!E22)),"")</f>
        <v>0.81783744899465305</v>
      </c>
      <c r="F22">
        <f>IFERROR((1+'F_beta Label'!$Q$2^2)*((Precision!F22*Recall!F22)/(('F_beta Label'!$Q$2^2*Precision!F22)+Recall!F22)),"")</f>
        <v>0.82853701055326501</v>
      </c>
      <c r="G22" t="str">
        <f>IFERROR((1+'F_beta Label'!$Q$2^2)*((Precision!G22*Recall!G22)/(('F_beta Label'!$Q$2^2*Precision!G22)+Recall!G22)),"-")</f>
        <v>-</v>
      </c>
    </row>
    <row r="23" spans="1:15" x14ac:dyDescent="0.45">
      <c r="A23" s="28"/>
      <c r="B23">
        <f>IFERROR((1+'F_beta Label'!$Q$2^2)*((Precision!B23*Recall!B23)/(('F_beta Label'!$Q$2^2*Precision!B23)+Recall!B23)),"")</f>
        <v>0.81779018769749623</v>
      </c>
      <c r="C23">
        <f>IFERROR((1+'F_beta Label'!$Q$2^2)*((Precision!C23*Recall!C23)/(('F_beta Label'!$Q$2^2*Precision!C23)+Recall!C23)),"")</f>
        <v>0.87108971921234912</v>
      </c>
      <c r="D23" t="str">
        <f>IFERROR((1+'F_beta Label'!$Q$2^2)*((Precision!D23*Recall!D23)/(('F_beta Label'!$Q$2^2*Precision!D23)+Recall!D23)),"-")</f>
        <v>-</v>
      </c>
      <c r="E23">
        <f>IFERROR((1+'F_beta Label'!$Q$2^2)*((Precision!E23*Recall!E23)/(('F_beta Label'!$Q$2^2*Precision!E23)+Recall!E23)),"")</f>
        <v>0.82884073694248694</v>
      </c>
      <c r="F23">
        <f>IFERROR((1+'F_beta Label'!$Q$2^2)*((Precision!F23*Recall!F23)/(('F_beta Label'!$Q$2^2*Precision!F23)+Recall!F23)),"")</f>
        <v>0.86077726688264011</v>
      </c>
      <c r="G23" t="str">
        <f>IFERROR((1+'F_beta Label'!$Q$2^2)*((Precision!G23*Recall!G23)/(('F_beta Label'!$Q$2^2*Precision!G23)+Recall!G23)),"-")</f>
        <v>-</v>
      </c>
    </row>
    <row r="24" spans="1:15" x14ac:dyDescent="0.45">
      <c r="A24" s="26" t="s">
        <v>4</v>
      </c>
      <c r="B24">
        <f>IFERROR((1+'F_beta Label'!$Q$2^2)*((Precision!B24*Recall!B24)/(('F_beta Label'!$Q$2^2*Precision!B24)+Recall!B24)),"")</f>
        <v>0.77741449735299073</v>
      </c>
      <c r="C24">
        <f>IFERROR((1+'F_beta Label'!$Q$2^2)*((Precision!C24*Recall!C24)/(('F_beta Label'!$Q$2^2*Precision!C24)+Recall!C24)),"")</f>
        <v>0.77721977736405756</v>
      </c>
      <c r="D24">
        <f>IFERROR((1+'F_beta Label'!$Q$2^2)*((Precision!D24*Recall!D24)/(('F_beta Label'!$Q$2^2*Precision!D24)+Recall!D24)),"")</f>
        <v>0.70215705898121539</v>
      </c>
      <c r="E24">
        <f>IFERROR((1+'F_beta Label'!$Q$2^2)*((Precision!E24*Recall!E24)/(('F_beta Label'!$Q$2^2*Precision!E24)+Recall!E24)),"")</f>
        <v>0.75614436092959481</v>
      </c>
      <c r="F24">
        <f>IFERROR((1+'F_beta Label'!$Q$2^2)*((Precision!F24*Recall!F24)/(('F_beta Label'!$Q$2^2*Precision!F24)+Recall!F24)),"")</f>
        <v>0.77695571184575563</v>
      </c>
      <c r="G24">
        <f>IFERROR((1+'F_beta Label'!$Q$2^2)*((Precision!G24*Recall!G24)/(('F_beta Label'!$Q$2^2*Precision!G24)+Recall!G24)),"")</f>
        <v>0.78725137166842107</v>
      </c>
    </row>
    <row r="25" spans="1:15" x14ac:dyDescent="0.45">
      <c r="A25" s="27"/>
      <c r="B25">
        <f>IFERROR((1+'F_beta Label'!$Q$2^2)*((Precision!B25*Recall!B25)/(('F_beta Label'!$Q$2^2*Precision!B25)+Recall!B25)),"")</f>
        <v>0.80661389308918374</v>
      </c>
      <c r="C25">
        <f>IFERROR((1+'F_beta Label'!$Q$2^2)*((Precision!C25*Recall!C25)/(('F_beta Label'!$Q$2^2*Precision!C25)+Recall!C25)),"")</f>
        <v>0.76440683981151125</v>
      </c>
      <c r="D25">
        <f>IFERROR((1+'F_beta Label'!$Q$2^2)*((Precision!D25*Recall!D25)/(('F_beta Label'!$Q$2^2*Precision!D25)+Recall!D25)),"")</f>
        <v>0.71022516109731215</v>
      </c>
      <c r="E25">
        <f>IFERROR((1+'F_beta Label'!$Q$2^2)*((Precision!E25*Recall!E25)/(('F_beta Label'!$Q$2^2*Precision!E25)+Recall!E25)),"")</f>
        <v>0.78570220384954226</v>
      </c>
      <c r="F25">
        <f>IFERROR((1+'F_beta Label'!$Q$2^2)*((Precision!F25*Recall!F25)/(('F_beta Label'!$Q$2^2*Precision!F25)+Recall!F25)),"")</f>
        <v>0.78520124843702044</v>
      </c>
      <c r="G25">
        <f>IFERROR((1+'F_beta Label'!$Q$2^2)*((Precision!G25*Recall!G25)/(('F_beta Label'!$Q$2^2*Precision!G25)+Recall!G25)),"")</f>
        <v>0.75289306484446561</v>
      </c>
    </row>
    <row r="26" spans="1:15" x14ac:dyDescent="0.45">
      <c r="A26" s="27"/>
      <c r="B26">
        <f>IFERROR((1+'F_beta Label'!$Q$2^2)*((Precision!B26*Recall!B26)/(('F_beta Label'!$Q$2^2*Precision!B26)+Recall!B26)),"")</f>
        <v>0.84975679735727916</v>
      </c>
      <c r="C26">
        <f>IFERROR((1+'F_beta Label'!$Q$2^2)*((Precision!C26*Recall!C26)/(('F_beta Label'!$Q$2^2*Precision!C26)+Recall!C26)),"")</f>
        <v>0.83898688948489719</v>
      </c>
      <c r="D26">
        <f>IFERROR((1+'F_beta Label'!$Q$2^2)*((Precision!D26*Recall!D26)/(('F_beta Label'!$Q$2^2*Precision!D26)+Recall!D26)),"")</f>
        <v>0.73124295680237716</v>
      </c>
      <c r="E26">
        <f>IFERROR((1+'F_beta Label'!$Q$2^2)*((Precision!E26*Recall!E26)/(('F_beta Label'!$Q$2^2*Precision!E26)+Recall!E26)),"")</f>
        <v>0.8172845532052786</v>
      </c>
      <c r="F26">
        <f>IFERROR((1+'F_beta Label'!$Q$2^2)*((Precision!F26*Recall!F26)/(('F_beta Label'!$Q$2^2*Precision!F26)+Recall!F26)),"")</f>
        <v>0.79618209336031853</v>
      </c>
      <c r="G26">
        <f>IFERROR((1+'F_beta Label'!$Q$2^2)*((Precision!G26*Recall!G26)/(('F_beta Label'!$Q$2^2*Precision!G26)+Recall!G26)),"")</f>
        <v>0.8497774317126402</v>
      </c>
    </row>
    <row r="27" spans="1:15" x14ac:dyDescent="0.45">
      <c r="A27" s="27"/>
      <c r="B27">
        <f>IFERROR((1+'F_beta Label'!$Q$2^2)*((Precision!B27*Recall!B27)/(('F_beta Label'!$Q$2^2*Precision!B27)+Recall!B27)),"")</f>
        <v>0.83904316265287671</v>
      </c>
      <c r="C27">
        <f>IFERROR((1+'F_beta Label'!$Q$2^2)*((Precision!C27*Recall!C27)/(('F_beta Label'!$Q$2^2*Precision!C27)+Recall!C27)),"")</f>
        <v>0.81751104643809436</v>
      </c>
      <c r="D27">
        <f>IFERROR((1+'F_beta Label'!$Q$2^2)*((Precision!D27*Recall!D27)/(('F_beta Label'!$Q$2^2*Precision!D27)+Recall!D27)),"")</f>
        <v>0.70980709742329096</v>
      </c>
      <c r="E27">
        <f>IFERROR((1+'F_beta Label'!$Q$2^2)*((Precision!E27*Recall!E27)/(('F_beta Label'!$Q$2^2*Precision!E27)+Recall!E27)),"")</f>
        <v>0.79593336334041198</v>
      </c>
      <c r="F27">
        <f>IFERROR((1+'F_beta Label'!$Q$2^2)*((Precision!F27*Recall!F27)/(('F_beta Label'!$Q$2^2*Precision!F27)+Recall!F27)),"")</f>
        <v>0.77444723076448307</v>
      </c>
      <c r="G27">
        <f>IFERROR((1+'F_beta Label'!$Q$2^2)*((Precision!G27*Recall!G27)/(('F_beta Label'!$Q$2^2*Precision!G27)+Recall!G27)),"")</f>
        <v>0.82796834423795806</v>
      </c>
    </row>
    <row r="28" spans="1:15" x14ac:dyDescent="0.45">
      <c r="A28" s="28"/>
      <c r="B28">
        <f>IFERROR((1+'F_beta Label'!$Q$2^2)*((Precision!B28*Recall!B28)/(('F_beta Label'!$Q$2^2*Precision!B28)+Recall!B28)),"")</f>
        <v>0.88181409815068201</v>
      </c>
      <c r="C28">
        <f>IFERROR((1+'F_beta Label'!$Q$2^2)*((Precision!C28*Recall!C28)/(('F_beta Label'!$Q$2^2*Precision!C28)+Recall!C28)),"")</f>
        <v>0.86029616586932012</v>
      </c>
      <c r="D28">
        <f>IFERROR((1+'F_beta Label'!$Q$2^2)*((Precision!D28*Recall!D28)/(('F_beta Label'!$Q$2^2*Precision!D28)+Recall!D28)),"")</f>
        <v>0.7747557677628536</v>
      </c>
      <c r="E28">
        <f>IFERROR((1+'F_beta Label'!$Q$2^2)*((Precision!E28*Recall!E28)/(('F_beta Label'!$Q$2^2*Precision!E28)+Recall!E28)),"")</f>
        <v>0.82821551826436479</v>
      </c>
      <c r="F28">
        <f>IFERROR((1+'F_beta Label'!$Q$2^2)*((Precision!F28*Recall!F28)/(('F_beta Label'!$Q$2^2*Precision!F28)+Recall!F28)),"")</f>
        <v>0.83880939422530254</v>
      </c>
      <c r="G28">
        <f>IFERROR((1+'F_beta Label'!$Q$2^2)*((Precision!G28*Recall!G28)/(('F_beta Label'!$Q$2^2*Precision!G28)+Recall!G28)),"")</f>
        <v>0.89257640992467446</v>
      </c>
    </row>
    <row r="29" spans="1:15" x14ac:dyDescent="0.45">
      <c r="A29" s="26" t="s">
        <v>5</v>
      </c>
      <c r="B29">
        <f>IFERROR((1+'F_beta Label'!$Q$2^2)*((Precision!B29*Recall!B29)/(('F_beta Label'!$Q$2^2*Precision!B29)+Recall!B29)),"")</f>
        <v>0.84072752628401992</v>
      </c>
      <c r="C29">
        <f>IFERROR((1+'F_beta Label'!$Q$2^2)*((Precision!C29*Recall!C29)/(('F_beta Label'!$Q$2^2*Precision!C29)+Recall!C29)),"")</f>
        <v>0.83000054400603918</v>
      </c>
      <c r="D29">
        <f>IFERROR((1+'F_beta Label'!$Q$2^2)*((Precision!D29*Recall!D29)/(('F_beta Label'!$Q$2^2*Precision!D29)+Recall!D29)),"")</f>
        <v>0.80922961969139395</v>
      </c>
      <c r="E29">
        <f>IFERROR((1+'F_beta Label'!$Q$2^2)*((Precision!E29*Recall!E29)/(('F_beta Label'!$Q$2^2*Precision!E29)+Recall!E29)),"")</f>
        <v>0.84063264820641836</v>
      </c>
      <c r="F29">
        <f>IFERROR((1+'F_beta Label'!$Q$2^2)*((Precision!F29*Recall!F29)/(('F_beta Label'!$Q$2^2*Precision!F29)+Recall!F29)),"")</f>
        <v>0.8623824094242919</v>
      </c>
      <c r="G29">
        <f>IFERROR((1+'F_beta Label'!$Q$2^2)*((Precision!G29*Recall!G29)/(('F_beta Label'!$Q$2^2*Precision!G29)+Recall!G29)),"")</f>
        <v>0.83006077792201738</v>
      </c>
    </row>
    <row r="30" spans="1:15" x14ac:dyDescent="0.45">
      <c r="A30" s="27"/>
      <c r="B30">
        <f>IFERROR((1+'F_beta Label'!$Q$2^2)*((Precision!B30*Recall!B30)/(('F_beta Label'!$Q$2^2*Precision!B30)+Recall!B30)),"")</f>
        <v>0.76388141683508703</v>
      </c>
      <c r="C30">
        <f>IFERROR((1+'F_beta Label'!$Q$2^2)*((Precision!C30*Recall!C30)/(('F_beta Label'!$Q$2^2*Precision!C30)+Recall!C30)),"")</f>
        <v>0.82800938140323244</v>
      </c>
      <c r="D30">
        <f>IFERROR((1+'F_beta Label'!$Q$2^2)*((Precision!D30*Recall!D30)/(('F_beta Label'!$Q$2^2*Precision!D30)+Recall!D30)),"")</f>
        <v>0.78566231666966069</v>
      </c>
      <c r="E30">
        <f>IFERROR((1+'F_beta Label'!$Q$2^2)*((Precision!E30*Recall!E30)/(('F_beta Label'!$Q$2^2*Precision!E30)+Recall!E30)),"")</f>
        <v>0.78518808416938934</v>
      </c>
      <c r="F30">
        <f>IFERROR((1+'F_beta Label'!$Q$2^2)*((Precision!F30*Recall!F30)/(('F_beta Label'!$Q$2^2*Precision!F30)+Recall!F30)),"")</f>
        <v>0.79594212946181353</v>
      </c>
      <c r="G30">
        <f>IFERROR((1+'F_beta Label'!$Q$2^2)*((Precision!G30*Recall!G30)/(('F_beta Label'!$Q$2^2*Precision!G30)+Recall!G30)),"")</f>
        <v>0.8065065053023448</v>
      </c>
    </row>
    <row r="31" spans="1:15" x14ac:dyDescent="0.45">
      <c r="A31" s="27"/>
      <c r="B31">
        <f>IFERROR((1+'F_beta Label'!$Q$2^2)*((Precision!B31*Recall!B31)/(('F_beta Label'!$Q$2^2*Precision!B31)+Recall!B31)),"")</f>
        <v>0.87111843514522924</v>
      </c>
      <c r="C31">
        <f>IFERROR((1+'F_beta Label'!$Q$2^2)*((Precision!C31*Recall!C31)/(('F_beta Label'!$Q$2^2*Precision!C31)+Recall!C31)),"")</f>
        <v>0.86034648403103586</v>
      </c>
      <c r="D31">
        <f>IFERROR((1+'F_beta Label'!$Q$2^2)*((Precision!D31*Recall!D31)/(('F_beta Label'!$Q$2^2*Precision!D31)+Recall!D31)),"")</f>
        <v>0.83889193997334122</v>
      </c>
      <c r="E31">
        <f>IFERROR((1+'F_beta Label'!$Q$2^2)*((Precision!E31*Recall!E31)/(('F_beta Label'!$Q$2^2*Precision!E31)+Recall!E31)),"")</f>
        <v>0.88186244218618082</v>
      </c>
      <c r="F31">
        <f>IFERROR((1+'F_beta Label'!$Q$2^2)*((Precision!F31*Recall!F31)/(('F_beta Label'!$Q$2^2*Precision!F31)+Recall!F31)),"")</f>
        <v>0.87106773384524216</v>
      </c>
      <c r="G31">
        <f>IFERROR((1+'F_beta Label'!$Q$2^2)*((Precision!G31*Recall!G31)/(('F_beta Label'!$Q$2^2*Precision!G31)+Recall!G31)),"")</f>
        <v>0.83897249377796901</v>
      </c>
    </row>
    <row r="32" spans="1:15" x14ac:dyDescent="0.45">
      <c r="A32" s="27"/>
      <c r="B32">
        <f>IFERROR((1+'F_beta Label'!$Q$2^2)*((Precision!B32*Recall!B32)/(('F_beta Label'!$Q$2^2*Precision!B32)+Recall!B32)),"")</f>
        <v>0.82803469415126973</v>
      </c>
      <c r="C32">
        <f>IFERROR((1+'F_beta Label'!$Q$2^2)*((Precision!C32*Recall!C32)/(('F_beta Label'!$Q$2^2*Precision!C32)+Recall!C32)),"")</f>
        <v>0.86020531474842732</v>
      </c>
      <c r="D32">
        <f>IFERROR((1+'F_beta Label'!$Q$2^2)*((Precision!D32*Recall!D32)/(('F_beta Label'!$Q$2^2*Precision!D32)+Recall!D32)),"")</f>
        <v>0.7960569896311519</v>
      </c>
      <c r="E32">
        <f>IFERROR((1+'F_beta Label'!$Q$2^2)*((Precision!E32*Recall!E32)/(('F_beta Label'!$Q$2^2*Precision!E32)+Recall!E32)),"")</f>
        <v>0.84962398074366419</v>
      </c>
      <c r="F32">
        <f>IFERROR((1+'F_beta Label'!$Q$2^2)*((Precision!F32*Recall!F32)/(('F_beta Label'!$Q$2^2*Precision!F32)+Recall!F32)),"")</f>
        <v>0.84991519206204891</v>
      </c>
      <c r="G32">
        <f>IFERROR((1+'F_beta Label'!$Q$2^2)*((Precision!G32*Recall!G32)/(('F_beta Label'!$Q$2^2*Precision!G32)+Recall!G32)),"")</f>
        <v>0.82815593852502334</v>
      </c>
    </row>
    <row r="33" spans="1:7" x14ac:dyDescent="0.45">
      <c r="A33" s="28"/>
      <c r="B33">
        <f>IFERROR((1+'F_beta Label'!$Q$2^2)*((Precision!B33*Recall!B33)/(('F_beta Label'!$Q$2^2*Precision!B33)+Recall!B33)),"")</f>
        <v>0.91401695018005302</v>
      </c>
      <c r="C33">
        <f>IFERROR((1+'F_beta Label'!$Q$2^2)*((Precision!C33*Recall!C33)/(('F_beta Label'!$Q$2^2*Precision!C33)+Recall!C33)),"")</f>
        <v>0.9140083277332558</v>
      </c>
      <c r="D33">
        <f>IFERROR((1+'F_beta Label'!$Q$2^2)*((Precision!D33*Recall!D33)/(('F_beta Label'!$Q$2^2*Precision!D33)+Recall!D33)),"")</f>
        <v>0.91410236764937203</v>
      </c>
      <c r="E33">
        <f>IFERROR((1+'F_beta Label'!$Q$2^2)*((Precision!E33*Recall!E33)/(('F_beta Label'!$Q$2^2*Precision!E33)+Recall!E33)),"")</f>
        <v>0.87101852396197665</v>
      </c>
      <c r="F33">
        <f>IFERROR((1+'F_beta Label'!$Q$2^2)*((Precision!F33*Recall!F33)/(('F_beta Label'!$Q$2^2*Precision!F33)+Recall!F33)),"")</f>
        <v>0.90334989493688267</v>
      </c>
      <c r="G33">
        <f>IFERROR((1+'F_beta Label'!$Q$2^2)*((Precision!G33*Recall!G33)/(('F_beta Label'!$Q$2^2*Precision!G33)+Recall!G33)),"")</f>
        <v>0.88190203326521133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33">
    <cfRule type="colorScale" priority="5">
      <colorScale>
        <cfvo type="min"/>
        <cfvo type="max"/>
        <color rgb="FFFCFCFF"/>
        <color rgb="FF63BE7B"/>
      </colorScale>
    </cfRule>
  </conditionalFormatting>
  <conditionalFormatting sqref="J4:O8 Q4">
    <cfRule type="top10" dxfId="118" priority="1" rank="1"/>
  </conditionalFormatting>
  <conditionalFormatting sqref="J4:O9 Q4">
    <cfRule type="top10" dxfId="117" priority="2" rank="1"/>
    <cfRule type="colorScale" priority="4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AA7-26E3-45A0-ABBE-1738186D26B2}">
  <dimension ref="A1:AO156"/>
  <sheetViews>
    <sheetView topLeftCell="H1" workbookViewId="0">
      <selection activeCell="I7" sqref="I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12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F_beta!$A4</f>
        <v>kNN</v>
      </c>
      <c r="B2" t="str">
        <f>F_beta!B2</f>
        <v>BoW</v>
      </c>
      <c r="C2" t="str">
        <f>F_beta!B3</f>
        <v>/</v>
      </c>
      <c r="D2">
        <f>F_beta!B4</f>
        <v>0.57655290056515285</v>
      </c>
      <c r="E2">
        <f>F_beta!B5</f>
        <v>0.58578718210374192</v>
      </c>
      <c r="F2">
        <f>F_beta!B6</f>
        <v>0.59375442453443161</v>
      </c>
      <c r="G2">
        <f>F_beta!B7</f>
        <v>0.60411818282690644</v>
      </c>
      <c r="H2">
        <f>F_beta!B8</f>
        <v>0.72192853251953093</v>
      </c>
      <c r="J2">
        <f>IFERROR(AVERAGE(D2:H2),"-")</f>
        <v>0.61642824450995271</v>
      </c>
      <c r="K2">
        <f>IFERROR(_xlfn.STDEV.P(D2:H2),"-")</f>
        <v>5.3525448641041931E-2</v>
      </c>
      <c r="L2">
        <f>IFERROR(VAR(D2:H2),"-")</f>
        <v>3.5812170652810222E-3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0.65718032901223167</v>
      </c>
      <c r="Q2">
        <f>IFERROR(_xlfn.STDEV.P(D2:H4),"-")</f>
        <v>5.5126979859671951E-2</v>
      </c>
      <c r="R2">
        <f>COUNT(D2:H4)</f>
        <v>15</v>
      </c>
      <c r="S2" t="str">
        <f>A2</f>
        <v>kNN</v>
      </c>
      <c r="T2">
        <f>IFERROR(AVERAGE(D2:H7),"-")</f>
        <v>0.69409238622920122</v>
      </c>
      <c r="U2">
        <f>IFERROR(_xlfn.STDEV.P(D2:H7),"-")</f>
        <v>6.8823435373352462E-2</v>
      </c>
      <c r="V2">
        <f>COUNT(D2:H7)</f>
        <v>30</v>
      </c>
      <c r="X2" cm="1">
        <f t="array" ref="X2:AB3">D20:H21</f>
        <v>0.851126798119481</v>
      </c>
      <c r="Y2">
        <v>0.76374082737879734</v>
      </c>
      <c r="Z2">
        <v>0.83902624091062383</v>
      </c>
      <c r="AA2">
        <v>0.79600523315709182</v>
      </c>
      <c r="AB2">
        <v>0.81779018769749623</v>
      </c>
      <c r="AE2" s="3" t="str">
        <f>$S$2</f>
        <v>kNN</v>
      </c>
      <c r="AF2">
        <f>$T$2</f>
        <v>0.69409238622920122</v>
      </c>
      <c r="AG2">
        <f>$U$2</f>
        <v>6.8823435373352462E-2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F_beta!$A4</f>
        <v>kNN</v>
      </c>
      <c r="B3" t="str">
        <f>F_beta!B2</f>
        <v>BoW</v>
      </c>
      <c r="C3" t="str">
        <f>F_beta!C3</f>
        <v>Chi^2</v>
      </c>
      <c r="D3">
        <f>F_beta!C4</f>
        <v>0.66155030661933256</v>
      </c>
      <c r="E3">
        <f>F_beta!C5</f>
        <v>0.61751502858566643</v>
      </c>
      <c r="F3">
        <f>F_beta!C6</f>
        <v>0.71008038075048274</v>
      </c>
      <c r="G3">
        <f>F_beta!C7</f>
        <v>0.67834724192407536</v>
      </c>
      <c r="H3">
        <f>F_beta!C8</f>
        <v>0.72214589675113927</v>
      </c>
      <c r="J3">
        <f t="shared" ref="J3:J37" si="0">IFERROR(AVERAGE(D3:H3),"-")</f>
        <v>0.67792777092613932</v>
      </c>
      <c r="K3">
        <f t="shared" ref="K3:K37" si="1">IFERROR(_xlfn.STDEV.P(D3:H3),"-")</f>
        <v>3.7167538794295206E-2</v>
      </c>
      <c r="L3">
        <f t="shared" ref="L3:L37" si="2">IFERROR(VAR(D3:H3),"-")</f>
        <v>1.7267824250317993E-3</v>
      </c>
      <c r="M3">
        <f t="shared" ref="M3:M37" si="3">COUNT(D3:H3)</f>
        <v>5</v>
      </c>
      <c r="X3">
        <v>0.85122234274983732</v>
      </c>
      <c r="Y3">
        <v>0.77451861737457406</v>
      </c>
      <c r="Z3">
        <v>0.88190991077027825</v>
      </c>
      <c r="AA3">
        <v>0.84985650287753656</v>
      </c>
      <c r="AB3">
        <v>0.87108971921234912</v>
      </c>
      <c r="AE3" s="3" t="str">
        <f>$S$26</f>
        <v>RF</v>
      </c>
      <c r="AF3">
        <f>$T$26</f>
        <v>0.79688645034160577</v>
      </c>
      <c r="AG3">
        <f>$U$26</f>
        <v>4.82050976686045E-2</v>
      </c>
      <c r="AJ3" t="str">
        <f>$N$2</f>
        <v>kNN</v>
      </c>
      <c r="AK3">
        <f>$P$2</f>
        <v>0.65718032901223167</v>
      </c>
      <c r="AL3">
        <f>$P$5</f>
        <v>0.73100444344617099</v>
      </c>
      <c r="AN3">
        <f>$Q$2</f>
        <v>5.5126979859671951E-2</v>
      </c>
      <c r="AO3">
        <f>$Q$5</f>
        <v>6.0904405988020931E-2</v>
      </c>
    </row>
    <row r="4" spans="1:41" x14ac:dyDescent="0.45">
      <c r="A4" t="str">
        <f>F_beta!$A4</f>
        <v>kNN</v>
      </c>
      <c r="B4" t="str">
        <f>F_beta!B2</f>
        <v>BoW</v>
      </c>
      <c r="C4" t="str">
        <f>F_beta!D3</f>
        <v>Chi^2 + PCA</v>
      </c>
      <c r="D4">
        <f>F_beta!D4</f>
        <v>0.69294654427300173</v>
      </c>
      <c r="E4">
        <f>F_beta!D5</f>
        <v>0.61491922147688449</v>
      </c>
      <c r="F4">
        <f>F_beta!D6</f>
        <v>0.73274578153569558</v>
      </c>
      <c r="G4">
        <f>F_beta!D7</f>
        <v>0.62447770432414085</v>
      </c>
      <c r="H4">
        <f>F_beta!D8</f>
        <v>0.72083560639329169</v>
      </c>
      <c r="J4">
        <f t="shared" si="0"/>
        <v>0.67718497160060287</v>
      </c>
      <c r="K4">
        <f t="shared" si="1"/>
        <v>4.8776814889406717E-2</v>
      </c>
      <c r="L4">
        <f t="shared" si="2"/>
        <v>2.973972088444311E-3</v>
      </c>
      <c r="M4">
        <f t="shared" si="3"/>
        <v>5</v>
      </c>
      <c r="X4" cm="1">
        <f t="array" ref="X4:AB5">D23:H24</f>
        <v>0.87246281642694268</v>
      </c>
      <c r="Y4">
        <v>0.78508165832858623</v>
      </c>
      <c r="Z4">
        <v>0.87158061344956361</v>
      </c>
      <c r="AA4">
        <v>0.81783744899465305</v>
      </c>
      <c r="AB4">
        <v>0.82884073694248694</v>
      </c>
      <c r="AE4" s="3" t="str">
        <f>$S$8</f>
        <v>SVM</v>
      </c>
      <c r="AF4">
        <f>$T$8</f>
        <v>0.82217150288262597</v>
      </c>
      <c r="AG4">
        <f>$U$8</f>
        <v>4.5209942315894952E-2</v>
      </c>
      <c r="AJ4" t="str">
        <f>$N$26</f>
        <v>RF</v>
      </c>
      <c r="AK4">
        <f>$P$26</f>
        <v>0.7894167473091962</v>
      </c>
      <c r="AL4">
        <f>$P$29</f>
        <v>0.80435615337401545</v>
      </c>
      <c r="AN4">
        <f>$Q$26</f>
        <v>5.6537776329547457E-2</v>
      </c>
      <c r="AO4">
        <f>$Q$29</f>
        <v>3.6597128349157126E-2</v>
      </c>
    </row>
    <row r="5" spans="1:41" x14ac:dyDescent="0.45">
      <c r="A5" t="str">
        <f>F_beta!$A4</f>
        <v>kNN</v>
      </c>
      <c r="B5" t="str">
        <f>F_beta!E2</f>
        <v>Tf-Idf</v>
      </c>
      <c r="C5" t="str">
        <f>F_beta!E3</f>
        <v>/</v>
      </c>
      <c r="D5">
        <f>F_beta!E4</f>
        <v>0.81946946227447459</v>
      </c>
      <c r="E5">
        <f>F_beta!E5</f>
        <v>0.72164142042630097</v>
      </c>
      <c r="F5">
        <f>F_beta!E6</f>
        <v>0.78566410490127236</v>
      </c>
      <c r="G5">
        <f>F_beta!E7</f>
        <v>0.83901977803911354</v>
      </c>
      <c r="H5">
        <f>F_beta!E8</f>
        <v>0.796083399790394</v>
      </c>
      <c r="J5">
        <f t="shared" si="0"/>
        <v>0.79237563308631109</v>
      </c>
      <c r="K5">
        <f t="shared" si="1"/>
        <v>3.9929620142439212E-2</v>
      </c>
      <c r="L5">
        <f t="shared" si="2"/>
        <v>1.9929682058993591E-3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0.73100444344617099</v>
      </c>
      <c r="Q5">
        <f>IFERROR(_xlfn.STDEV.P(D5:H7),"-")</f>
        <v>6.0904405988020931E-2</v>
      </c>
      <c r="R5">
        <f>COUNT(D5:H7)</f>
        <v>15</v>
      </c>
      <c r="X5">
        <v>0.86188502626900121</v>
      </c>
      <c r="Y5">
        <v>0.80648487016932691</v>
      </c>
      <c r="Z5">
        <v>0.88204232474412392</v>
      </c>
      <c r="AA5">
        <v>0.82853701055326501</v>
      </c>
      <c r="AB5">
        <v>0.86077726688264011</v>
      </c>
      <c r="AE5" s="3" t="str">
        <f>$S$20</f>
        <v>MNB</v>
      </c>
      <c r="AF5">
        <f>$T$20</f>
        <v>0.83559080765043281</v>
      </c>
      <c r="AG5">
        <f>$U$20</f>
        <v>3.5234853003811156E-2</v>
      </c>
      <c r="AJ5" t="str">
        <f>$N$8</f>
        <v>SVM</v>
      </c>
      <c r="AK5">
        <f>$P$8</f>
        <v>0.80223554368903849</v>
      </c>
      <c r="AL5">
        <f>$P$11</f>
        <v>0.84210746207621356</v>
      </c>
      <c r="AN5">
        <f>Q$8</f>
        <v>4.5439028602596118E-2</v>
      </c>
      <c r="AO5">
        <f>$Q$11</f>
        <v>3.5046932963224892E-2</v>
      </c>
    </row>
    <row r="6" spans="1:41" x14ac:dyDescent="0.45">
      <c r="A6" t="str">
        <f>F_beta!$A4</f>
        <v>kNN</v>
      </c>
      <c r="B6" t="str">
        <f>F_beta!E2</f>
        <v>Tf-Idf</v>
      </c>
      <c r="C6" t="str">
        <f>F_beta!F3</f>
        <v>Chi^2</v>
      </c>
      <c r="D6">
        <f>F_beta!F4</f>
        <v>0.64339986787776038</v>
      </c>
      <c r="E6">
        <f>F_beta!F5</f>
        <v>0.73152451130973839</v>
      </c>
      <c r="F6">
        <f>F_beta!F6</f>
        <v>0.70170947386314264</v>
      </c>
      <c r="G6">
        <f>F_beta!F7</f>
        <v>0.76430187538004035</v>
      </c>
      <c r="H6">
        <f>F_beta!F8</f>
        <v>0.70138838297512851</v>
      </c>
      <c r="J6">
        <f t="shared" si="0"/>
        <v>0.70846482228116214</v>
      </c>
      <c r="K6">
        <f t="shared" si="1"/>
        <v>3.9946676392108395E-2</v>
      </c>
      <c r="L6">
        <f t="shared" si="2"/>
        <v>1.9946711934697879E-3</v>
      </c>
      <c r="M6">
        <f t="shared" si="3"/>
        <v>5</v>
      </c>
      <c r="AE6" s="3" t="str">
        <f>$S$14</f>
        <v>LR</v>
      </c>
      <c r="AF6">
        <f>$T$14</f>
        <v>0.83926158113145422</v>
      </c>
      <c r="AG6">
        <f>$U$14</f>
        <v>4.0724343465410574E-2</v>
      </c>
      <c r="AJ6" t="str">
        <f>$N$20</f>
        <v>MNB</v>
      </c>
      <c r="AK6">
        <f>$P$20</f>
        <v>0.82962863802480658</v>
      </c>
      <c r="AL6">
        <f>$P$23</f>
        <v>0.84155297727605893</v>
      </c>
      <c r="AN6">
        <f>$Q$20</f>
        <v>3.8114686657085575E-2</v>
      </c>
      <c r="AO6">
        <f>$Q$23</f>
        <v>3.0970396512525696E-2</v>
      </c>
    </row>
    <row r="7" spans="1:41" x14ac:dyDescent="0.45">
      <c r="A7" t="str">
        <f>F_beta!$A4</f>
        <v>kNN</v>
      </c>
      <c r="B7" t="str">
        <f>F_beta!E2</f>
        <v>Tf-Idf</v>
      </c>
      <c r="C7" t="str">
        <f>F_beta!G3</f>
        <v>Chi^2 + PCA</v>
      </c>
      <c r="D7">
        <f>F_beta!G4</f>
        <v>0.63371997322497875</v>
      </c>
      <c r="E7">
        <f>F_beta!G5</f>
        <v>0.71053381416869499</v>
      </c>
      <c r="F7">
        <f>F_beta!G6</f>
        <v>0.65051443862375624</v>
      </c>
      <c r="G7">
        <f>F_beta!G7</f>
        <v>0.76424941006847102</v>
      </c>
      <c r="H7">
        <f>F_beta!G8</f>
        <v>0.70184673876929804</v>
      </c>
      <c r="J7">
        <f t="shared" si="0"/>
        <v>0.69217287497103974</v>
      </c>
      <c r="K7">
        <f t="shared" si="1"/>
        <v>4.6428227797523827E-2</v>
      </c>
      <c r="L7">
        <f t="shared" si="2"/>
        <v>2.694475420523455E-3</v>
      </c>
      <c r="M7">
        <f t="shared" si="3"/>
        <v>5</v>
      </c>
      <c r="AE7" s="3" t="str">
        <f>$S$32</f>
        <v>Ensemble</v>
      </c>
      <c r="AF7">
        <f>$T$32</f>
        <v>0.84502910319743474</v>
      </c>
      <c r="AG7">
        <f>$U$32</f>
        <v>3.9132402137913247E-2</v>
      </c>
      <c r="AJ7" t="str">
        <f>$N$14</f>
        <v>LR</v>
      </c>
      <c r="AK7">
        <f>$P$14</f>
        <v>0.84275605224812</v>
      </c>
      <c r="AL7">
        <f>$P$17</f>
        <v>0.83576711001478887</v>
      </c>
      <c r="AN7">
        <f>$Q$14</f>
        <v>3.7398062871224706E-2</v>
      </c>
      <c r="AO7">
        <f>$Q$17</f>
        <v>4.3519036502282095E-2</v>
      </c>
    </row>
    <row r="8" spans="1:41" x14ac:dyDescent="0.45">
      <c r="A8" t="str">
        <f>F_beta!A9</f>
        <v>SVM</v>
      </c>
      <c r="B8" t="str">
        <f>F_beta!B2</f>
        <v>BoW</v>
      </c>
      <c r="C8" t="str">
        <f>F_beta!B3</f>
        <v>/</v>
      </c>
      <c r="D8">
        <f>F_beta!B9</f>
        <v>0.79823871166982774</v>
      </c>
      <c r="E8">
        <f>F_beta!B10</f>
        <v>0.77443261128307084</v>
      </c>
      <c r="F8">
        <f>F_beta!B11</f>
        <v>0.80665406396543715</v>
      </c>
      <c r="G8">
        <f>F_beta!B12</f>
        <v>0.77420948955655244</v>
      </c>
      <c r="H8">
        <f>F_beta!B13</f>
        <v>0.84959016571481893</v>
      </c>
      <c r="J8">
        <f t="shared" si="0"/>
        <v>0.80062500843794149</v>
      </c>
      <c r="K8">
        <f t="shared" si="1"/>
        <v>2.7653035480612171E-2</v>
      </c>
      <c r="L8">
        <f t="shared" si="2"/>
        <v>9.5586296411499447E-4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0.80223554368903849</v>
      </c>
      <c r="Q8">
        <f>IFERROR(_xlfn.STDEV.P(D8:H10),"-")</f>
        <v>4.5439028602596118E-2</v>
      </c>
      <c r="R8">
        <f>COUNT(D8:H10)</f>
        <v>15</v>
      </c>
      <c r="S8" t="str">
        <f>A8</f>
        <v>SVM</v>
      </c>
      <c r="T8">
        <f>IFERROR(AVERAGE(D8:H13),"-")</f>
        <v>0.82217150288262597</v>
      </c>
      <c r="U8">
        <f>IFERROR(_xlfn.STDEV.P(D8:H13),"-")</f>
        <v>4.5209942315894952E-2</v>
      </c>
      <c r="V8">
        <f>COUNT(D8:H13)</f>
        <v>30</v>
      </c>
      <c r="AJ8" t="str">
        <f>$N$32</f>
        <v>Ensemble</v>
      </c>
      <c r="AK8">
        <f>$P$32</f>
        <v>0.84361948720883784</v>
      </c>
      <c r="AL8">
        <f>$P$35</f>
        <v>0.84643871918603186</v>
      </c>
      <c r="AN8">
        <f>$Q$32</f>
        <v>4.4761665082283381E-2</v>
      </c>
      <c r="AO8">
        <f>$Q$35</f>
        <v>3.2482442930875627E-2</v>
      </c>
    </row>
    <row r="9" spans="1:41" x14ac:dyDescent="0.45">
      <c r="A9" t="str">
        <f>F_beta!A9</f>
        <v>SVM</v>
      </c>
      <c r="B9" t="str">
        <f>F_beta!B2</f>
        <v>BoW</v>
      </c>
      <c r="C9" t="str">
        <f>F_beta!C3</f>
        <v>Chi^2</v>
      </c>
      <c r="D9">
        <f>F_beta!C9</f>
        <v>0.7453875338853243</v>
      </c>
      <c r="E9">
        <f>F_beta!C10</f>
        <v>0.7645379004364713</v>
      </c>
      <c r="F9">
        <f>F_beta!C11</f>
        <v>0.82819116269108051</v>
      </c>
      <c r="G9">
        <f>F_beta!C12</f>
        <v>0.80656554093386934</v>
      </c>
      <c r="H9">
        <f>F_beta!C13</f>
        <v>0.89248001342573258</v>
      </c>
      <c r="J9">
        <f t="shared" si="0"/>
        <v>0.80743243027449552</v>
      </c>
      <c r="K9">
        <f t="shared" si="1"/>
        <v>5.1680320677230697E-2</v>
      </c>
      <c r="L9">
        <f t="shared" si="2"/>
        <v>3.3385694316267478E-3</v>
      </c>
      <c r="M9">
        <f t="shared" si="3"/>
        <v>5</v>
      </c>
      <c r="AE9" s="3"/>
      <c r="AF9" s="3"/>
      <c r="AG9" s="3"/>
    </row>
    <row r="10" spans="1:41" x14ac:dyDescent="0.45">
      <c r="A10" t="str">
        <f>F_beta!A9</f>
        <v>SVM</v>
      </c>
      <c r="B10" t="str">
        <f>F_beta!B2</f>
        <v>BoW</v>
      </c>
      <c r="C10" t="str">
        <f>F_beta!D3</f>
        <v>Chi^2 + PCA</v>
      </c>
      <c r="D10">
        <f>F_beta!D9</f>
        <v>0.78800665908127199</v>
      </c>
      <c r="E10">
        <f>F_beta!D10</f>
        <v>0.72098196170339268</v>
      </c>
      <c r="F10">
        <f>F_beta!D11</f>
        <v>0.83887437113759733</v>
      </c>
      <c r="G10">
        <f>F_beta!D12</f>
        <v>0.77441653039875147</v>
      </c>
      <c r="H10">
        <f>F_beta!D13</f>
        <v>0.87096643945237751</v>
      </c>
      <c r="J10">
        <f t="shared" si="0"/>
        <v>0.79864919235467813</v>
      </c>
      <c r="K10">
        <f t="shared" si="1"/>
        <v>5.2116280321782879E-2</v>
      </c>
      <c r="L10">
        <f t="shared" si="2"/>
        <v>3.3951333432233168E-3</v>
      </c>
      <c r="M10">
        <f t="shared" si="3"/>
        <v>5</v>
      </c>
      <c r="AE10" s="3"/>
      <c r="AF10" s="3"/>
      <c r="AG10" s="3"/>
    </row>
    <row r="11" spans="1:41" x14ac:dyDescent="0.45">
      <c r="A11" t="str">
        <f>F_beta!A9</f>
        <v>SVM</v>
      </c>
      <c r="B11" t="str">
        <f>F_beta!E2</f>
        <v>Tf-Idf</v>
      </c>
      <c r="C11" t="str">
        <f>F_beta!E3</f>
        <v>/</v>
      </c>
      <c r="D11">
        <f>F_beta!E9</f>
        <v>0.86203195911206421</v>
      </c>
      <c r="E11">
        <f>F_beta!E10</f>
        <v>0.75303526694155676</v>
      </c>
      <c r="F11">
        <f>F_beta!E11</f>
        <v>0.83876637495747708</v>
      </c>
      <c r="G11">
        <f>F_beta!E12</f>
        <v>0.82801111500566049</v>
      </c>
      <c r="H11">
        <f>F_beta!E13</f>
        <v>0.87111810727865546</v>
      </c>
      <c r="J11">
        <f t="shared" si="0"/>
        <v>0.83059256465908293</v>
      </c>
      <c r="K11">
        <f t="shared" si="1"/>
        <v>4.1759704535672224E-2</v>
      </c>
      <c r="L11">
        <f t="shared" si="2"/>
        <v>2.1798411536333045E-3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0.84210746207621356</v>
      </c>
      <c r="Q11">
        <f>IFERROR(_xlfn.STDEV.P(D11:H13),"-")</f>
        <v>3.5046932963224892E-2</v>
      </c>
      <c r="R11">
        <f>COUNT(D11:H13)</f>
        <v>15</v>
      </c>
      <c r="AE11" s="3"/>
      <c r="AF11" s="3"/>
      <c r="AG11" s="3"/>
    </row>
    <row r="12" spans="1:41" x14ac:dyDescent="0.45">
      <c r="A12" t="str">
        <f>F_beta!A9</f>
        <v>SVM</v>
      </c>
      <c r="B12" t="str">
        <f>F_beta!E2</f>
        <v>Tf-Idf</v>
      </c>
      <c r="C12" t="str">
        <f>F_beta!F3</f>
        <v>Chi^2</v>
      </c>
      <c r="D12">
        <f>F_beta!F9</f>
        <v>0.85150165194314031</v>
      </c>
      <c r="E12">
        <f>F_beta!F10</f>
        <v>0.78516875355171845</v>
      </c>
      <c r="F12">
        <f>F_beta!F11</f>
        <v>0.87112121673349074</v>
      </c>
      <c r="G12">
        <f>F_beta!F12</f>
        <v>0.84965188399447367</v>
      </c>
      <c r="H12">
        <f>F_beta!F13</f>
        <v>0.88183456259794157</v>
      </c>
      <c r="J12">
        <f t="shared" si="0"/>
        <v>0.84785561376415297</v>
      </c>
      <c r="K12">
        <f t="shared" si="1"/>
        <v>3.3591724783977255E-2</v>
      </c>
      <c r="L12">
        <f t="shared" si="2"/>
        <v>1.4105049674530898E-3</v>
      </c>
      <c r="M12">
        <f t="shared" si="3"/>
        <v>5</v>
      </c>
      <c r="AE12" s="3"/>
      <c r="AF12" s="3"/>
      <c r="AG12" s="3"/>
    </row>
    <row r="13" spans="1:41" x14ac:dyDescent="0.45">
      <c r="A13" t="str">
        <f>F_beta!A9</f>
        <v>SVM</v>
      </c>
      <c r="B13" t="str">
        <f>F_beta!E2</f>
        <v>Tf-Idf</v>
      </c>
      <c r="C13" t="str">
        <f>F_beta!G3</f>
        <v>Chi^2 + PCA</v>
      </c>
      <c r="D13">
        <f>F_beta!G9</f>
        <v>0.84081240978019345</v>
      </c>
      <c r="E13">
        <f>F_beta!G10</f>
        <v>0.80660084894281359</v>
      </c>
      <c r="F13">
        <f>F_beta!G11</f>
        <v>0.86047207613983845</v>
      </c>
      <c r="G13">
        <f>F_beta!G12</f>
        <v>0.84965188399447367</v>
      </c>
      <c r="H13">
        <f>F_beta!G13</f>
        <v>0.88183382016970258</v>
      </c>
      <c r="J13">
        <f t="shared" si="0"/>
        <v>0.84787420780540435</v>
      </c>
      <c r="K13">
        <f t="shared" si="1"/>
        <v>2.4772891774225272E-2</v>
      </c>
      <c r="L13">
        <f t="shared" si="2"/>
        <v>7.6712020857184755E-4</v>
      </c>
      <c r="M13">
        <f t="shared" si="3"/>
        <v>5</v>
      </c>
      <c r="AE13" s="3"/>
      <c r="AF13" s="3"/>
      <c r="AG13" s="3"/>
    </row>
    <row r="14" spans="1:41" x14ac:dyDescent="0.45">
      <c r="A14" t="str">
        <f>F_beta!A14</f>
        <v>LR</v>
      </c>
      <c r="B14" t="str">
        <f>F_beta!B2</f>
        <v>BoW</v>
      </c>
      <c r="C14" t="str">
        <f>F_beta!B3</f>
        <v>/</v>
      </c>
      <c r="D14">
        <f>F_beta!B14</f>
        <v>0.84051284974748541</v>
      </c>
      <c r="E14">
        <f>F_beta!B15</f>
        <v>0.78532675957682929</v>
      </c>
      <c r="F14">
        <f>F_beta!B16</f>
        <v>0.87104933244333471</v>
      </c>
      <c r="G14">
        <f>F_beta!B17</f>
        <v>0.79576580845245881</v>
      </c>
      <c r="H14">
        <f>F_beta!B18</f>
        <v>0.9140096833882807</v>
      </c>
      <c r="J14">
        <f t="shared" si="0"/>
        <v>0.84133288672167761</v>
      </c>
      <c r="K14">
        <f t="shared" si="1"/>
        <v>4.7704719432031112E-2</v>
      </c>
      <c r="L14">
        <f t="shared" si="2"/>
        <v>2.8446753201110085E-3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0.84275605224812</v>
      </c>
      <c r="Q14">
        <f>IFERROR(_xlfn.STDEV.P(D14:H16),"-")</f>
        <v>3.7398062871224706E-2</v>
      </c>
      <c r="R14">
        <f>COUNT(D14:H16)</f>
        <v>15</v>
      </c>
      <c r="S14" t="str">
        <f>A14</f>
        <v>LR</v>
      </c>
      <c r="T14">
        <f>IFERROR(AVERAGE(D14:H19),"-")</f>
        <v>0.83926158113145422</v>
      </c>
      <c r="U14">
        <f>IFERROR(_xlfn.STDEV.P(D14:H19),"-")</f>
        <v>4.0724343465410574E-2</v>
      </c>
      <c r="V14">
        <f>COUNT(D14:H19)</f>
        <v>30</v>
      </c>
    </row>
    <row r="15" spans="1:41" x14ac:dyDescent="0.45">
      <c r="A15" t="str">
        <f>F_beta!A14</f>
        <v>LR</v>
      </c>
      <c r="B15" t="str">
        <f>F_beta!B2</f>
        <v>BoW</v>
      </c>
      <c r="C15" t="str">
        <f>F_beta!C3</f>
        <v>Chi^2</v>
      </c>
      <c r="D15">
        <f>F_beta!C14</f>
        <v>0.87251824875603079</v>
      </c>
      <c r="E15">
        <f>F_beta!C15</f>
        <v>0.80702072936382463</v>
      </c>
      <c r="F15">
        <f>F_beta!C16</f>
        <v>0.86024129568840646</v>
      </c>
      <c r="G15">
        <f>F_beta!C17</f>
        <v>0.82794116022768982</v>
      </c>
      <c r="H15">
        <f>F_beta!C18</f>
        <v>0.86041515307439698</v>
      </c>
      <c r="J15">
        <f t="shared" si="0"/>
        <v>0.84562731742206976</v>
      </c>
      <c r="K15">
        <f t="shared" si="1"/>
        <v>2.4325457569634168E-2</v>
      </c>
      <c r="L15">
        <f t="shared" si="2"/>
        <v>7.396598574650904E-4</v>
      </c>
      <c r="M15">
        <f t="shared" si="3"/>
        <v>5</v>
      </c>
      <c r="AE15" s="3"/>
      <c r="AF15" s="3"/>
      <c r="AG15" s="3"/>
    </row>
    <row r="16" spans="1:41" x14ac:dyDescent="0.45">
      <c r="A16" t="str">
        <f>F_beta!A14</f>
        <v>LR</v>
      </c>
      <c r="B16" t="str">
        <f>F_beta!B2</f>
        <v>BoW</v>
      </c>
      <c r="C16" t="str">
        <f>F_beta!D3</f>
        <v>Chi^2 + PCA</v>
      </c>
      <c r="D16">
        <f>F_beta!D14</f>
        <v>0.85128349415575399</v>
      </c>
      <c r="E16">
        <f>F_beta!D15</f>
        <v>0.81731123535017836</v>
      </c>
      <c r="F16">
        <f>F_beta!D16</f>
        <v>0.83879180439155954</v>
      </c>
      <c r="G16">
        <f>F_beta!D17</f>
        <v>0.79590340571172036</v>
      </c>
      <c r="H16">
        <f>F_beta!D18</f>
        <v>0.90324982339384952</v>
      </c>
      <c r="J16">
        <f t="shared" si="0"/>
        <v>0.84130795260061242</v>
      </c>
      <c r="K16">
        <f t="shared" si="1"/>
        <v>3.6276860684125445E-2</v>
      </c>
      <c r="L16">
        <f t="shared" si="2"/>
        <v>1.6450132763693084E-3</v>
      </c>
      <c r="M16">
        <f t="shared" si="3"/>
        <v>5</v>
      </c>
      <c r="AE16" s="3"/>
      <c r="AF16" s="3"/>
      <c r="AG16" s="3"/>
    </row>
    <row r="17" spans="1:33" x14ac:dyDescent="0.45">
      <c r="A17" t="str">
        <f>F_beta!A14</f>
        <v>LR</v>
      </c>
      <c r="B17" t="str">
        <f>F_beta!E2</f>
        <v>Tf-Idf</v>
      </c>
      <c r="C17" t="str">
        <f>F_beta!E3</f>
        <v>/</v>
      </c>
      <c r="D17">
        <f>F_beta!E14</f>
        <v>0.80884614564216695</v>
      </c>
      <c r="E17">
        <f>F_beta!E15</f>
        <v>0.77440164362249775</v>
      </c>
      <c r="F17">
        <f>F_beta!E16</f>
        <v>0.83882691443285329</v>
      </c>
      <c r="G17">
        <f>F_beta!E17</f>
        <v>0.83907156127430271</v>
      </c>
      <c r="H17">
        <f>F_beta!E18</f>
        <v>0.8926420393431268</v>
      </c>
      <c r="J17">
        <f t="shared" si="0"/>
        <v>0.83075766086298963</v>
      </c>
      <c r="K17">
        <f t="shared" si="1"/>
        <v>3.9038507326945318E-2</v>
      </c>
      <c r="L17">
        <f t="shared" si="2"/>
        <v>1.9050063178949542E-3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0.83576711001478887</v>
      </c>
      <c r="Q17">
        <f>IFERROR(_xlfn.STDEV.P(D17:H19),"-")</f>
        <v>4.3519036502282095E-2</v>
      </c>
      <c r="R17">
        <f>COUNT(D17:H19)</f>
        <v>15</v>
      </c>
      <c r="AE17" s="3"/>
      <c r="AF17" s="3"/>
      <c r="AG17" s="3"/>
    </row>
    <row r="18" spans="1:33" x14ac:dyDescent="0.45">
      <c r="A18" t="str">
        <f>F_beta!A14</f>
        <v>LR</v>
      </c>
      <c r="B18" t="str">
        <f>F_beta!E2</f>
        <v>Tf-Idf</v>
      </c>
      <c r="C18" t="str">
        <f>F_beta!F3</f>
        <v>Chi^2</v>
      </c>
      <c r="D18">
        <f>F_beta!F14</f>
        <v>0.80867070835720611</v>
      </c>
      <c r="E18">
        <f>F_beta!F15</f>
        <v>0.77440164362249775</v>
      </c>
      <c r="F18">
        <f>F_beta!F16</f>
        <v>0.86032225734895829</v>
      </c>
      <c r="G18">
        <f>F_beta!F17</f>
        <v>0.84982578443742074</v>
      </c>
      <c r="H18">
        <f>F_beta!F18</f>
        <v>0.8926420393431268</v>
      </c>
      <c r="J18">
        <f t="shared" si="0"/>
        <v>0.83717248662184196</v>
      </c>
      <c r="K18">
        <f t="shared" si="1"/>
        <v>4.1292660860065604E-2</v>
      </c>
      <c r="L18">
        <f t="shared" si="2"/>
        <v>2.1313548011304925E-3</v>
      </c>
      <c r="M18">
        <f t="shared" si="3"/>
        <v>5</v>
      </c>
      <c r="AE18" s="3"/>
      <c r="AF18" s="3"/>
      <c r="AG18" s="3"/>
    </row>
    <row r="19" spans="1:33" x14ac:dyDescent="0.45">
      <c r="A19" t="str">
        <f>F_beta!A14</f>
        <v>LR</v>
      </c>
      <c r="B19" t="str">
        <f>F_beta!E2</f>
        <v>Tf-Idf</v>
      </c>
      <c r="C19" t="str">
        <f>F_beta!G3</f>
        <v>Chi^2 + PCA</v>
      </c>
      <c r="D19">
        <f>F_beta!G14</f>
        <v>0.79814317950453684</v>
      </c>
      <c r="E19">
        <f>F_beta!G15</f>
        <v>0.77440164362249775</v>
      </c>
      <c r="F19">
        <f>F_beta!G16</f>
        <v>0.86032225734895829</v>
      </c>
      <c r="G19">
        <f>F_beta!G17</f>
        <v>0.84982578443742074</v>
      </c>
      <c r="H19">
        <f>F_beta!G18</f>
        <v>0.91416304788426039</v>
      </c>
      <c r="J19">
        <f t="shared" si="0"/>
        <v>0.8393711825595348</v>
      </c>
      <c r="K19">
        <f t="shared" si="1"/>
        <v>4.9117936804395801E-2</v>
      </c>
      <c r="L19">
        <f t="shared" si="2"/>
        <v>3.0157146449007743E-3</v>
      </c>
      <c r="M19">
        <f t="shared" si="3"/>
        <v>5</v>
      </c>
      <c r="AE19" s="3"/>
      <c r="AF19" s="3"/>
      <c r="AG19" s="3"/>
    </row>
    <row r="20" spans="1:33" x14ac:dyDescent="0.45">
      <c r="A20" t="str">
        <f>F_beta!A19</f>
        <v>MNB</v>
      </c>
      <c r="B20" t="str">
        <f>F_beta!B2</f>
        <v>BoW</v>
      </c>
      <c r="C20" t="str">
        <f>F_beta!B3</f>
        <v>/</v>
      </c>
      <c r="D20">
        <f>F_beta!B19</f>
        <v>0.851126798119481</v>
      </c>
      <c r="E20">
        <f>F_beta!B20</f>
        <v>0.76374082737879734</v>
      </c>
      <c r="F20">
        <f>F_beta!B21</f>
        <v>0.83902624091062383</v>
      </c>
      <c r="G20">
        <f>F_beta!B22</f>
        <v>0.79600523315709182</v>
      </c>
      <c r="H20">
        <f>F_beta!B23</f>
        <v>0.81779018769749623</v>
      </c>
      <c r="J20">
        <f t="shared" si="0"/>
        <v>0.81353785745269813</v>
      </c>
      <c r="K20">
        <f t="shared" si="1"/>
        <v>3.120194091120574E-2</v>
      </c>
      <c r="L20">
        <f t="shared" si="2"/>
        <v>1.2169513957829682E-3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0.82962863802480658</v>
      </c>
      <c r="Q20">
        <f>IFERROR(_xlfn.STDEV.P(D20:H21),"-")</f>
        <v>3.8114686657085575E-2</v>
      </c>
      <c r="R20">
        <f>COUNT(D20:H21)</f>
        <v>10</v>
      </c>
      <c r="S20" t="str">
        <f>A20</f>
        <v>MNB</v>
      </c>
      <c r="T20">
        <f>IFERROR(AVERAGE(D20:H21,D23:H24),"-")</f>
        <v>0.83559080765043281</v>
      </c>
      <c r="U20">
        <f>IFERROR(_xlfn.STDEV.P(D20:H21,D23:H24),"-")</f>
        <v>3.5234853003811156E-2</v>
      </c>
      <c r="V20">
        <f>COUNT(D20:H21,D23:H24)</f>
        <v>20</v>
      </c>
    </row>
    <row r="21" spans="1:33" x14ac:dyDescent="0.45">
      <c r="A21" t="str">
        <f>F_beta!A19</f>
        <v>MNB</v>
      </c>
      <c r="B21" t="str">
        <f>F_beta!B2</f>
        <v>BoW</v>
      </c>
      <c r="C21" t="str">
        <f>F_beta!C3</f>
        <v>Chi^2</v>
      </c>
      <c r="D21">
        <f>F_beta!C19</f>
        <v>0.85122234274983732</v>
      </c>
      <c r="E21">
        <f>F_beta!C20</f>
        <v>0.77451861737457406</v>
      </c>
      <c r="F21">
        <f>F_beta!C21</f>
        <v>0.88190991077027825</v>
      </c>
      <c r="G21">
        <f>F_beta!C22</f>
        <v>0.84985650287753656</v>
      </c>
      <c r="H21">
        <f>F_beta!C23</f>
        <v>0.87108971921234912</v>
      </c>
      <c r="J21">
        <f t="shared" si="0"/>
        <v>0.84571941859691502</v>
      </c>
      <c r="K21">
        <f t="shared" si="1"/>
        <v>3.7604137039290914E-2</v>
      </c>
      <c r="L21">
        <f t="shared" si="2"/>
        <v>1.7675889030872134E-3</v>
      </c>
      <c r="M21">
        <f t="shared" si="3"/>
        <v>5</v>
      </c>
      <c r="AE21" s="3"/>
      <c r="AF21" s="3"/>
      <c r="AG21" s="3"/>
    </row>
    <row r="22" spans="1:33" x14ac:dyDescent="0.45">
      <c r="A22" t="str">
        <f>F_beta!A19</f>
        <v>MNB</v>
      </c>
      <c r="B22" t="str">
        <f>F_beta!B2</f>
        <v>BoW</v>
      </c>
      <c r="C22" t="str">
        <f>F_beta!D3</f>
        <v>Chi^2 + PCA</v>
      </c>
      <c r="D22">
        <f>IF(F_beta!D19="-",0,F_beta!D19)</f>
        <v>0</v>
      </c>
      <c r="E22">
        <f>IF(F_beta!D20="-",0,F_beta!D20)</f>
        <v>0</v>
      </c>
      <c r="F22">
        <f>IF(F_beta!D21="-",0,F_beta!D21)</f>
        <v>0</v>
      </c>
      <c r="G22">
        <f>IF(F_beta!D22="-",0,F_beta!D22)</f>
        <v>0</v>
      </c>
      <c r="H22">
        <f>IF(F_beta!D23="-",0,F_beta!D23)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F_beta!A19</f>
        <v>MNB</v>
      </c>
      <c r="B23" t="str">
        <f>F_beta!E2</f>
        <v>Tf-Idf</v>
      </c>
      <c r="C23" t="str">
        <f>F_beta!E3</f>
        <v>/</v>
      </c>
      <c r="D23">
        <f>F_beta!E19</f>
        <v>0.87246281642694268</v>
      </c>
      <c r="E23">
        <f>F_beta!E20</f>
        <v>0.78508165832858623</v>
      </c>
      <c r="F23">
        <f>F_beta!E21</f>
        <v>0.87158061344956361</v>
      </c>
      <c r="G23">
        <f>F_beta!E22</f>
        <v>0.81783744899465305</v>
      </c>
      <c r="H23">
        <f>F_beta!E23</f>
        <v>0.82884073694248694</v>
      </c>
      <c r="J23">
        <f t="shared" si="0"/>
        <v>0.83516065482844648</v>
      </c>
      <c r="K23">
        <f t="shared" si="1"/>
        <v>3.3364068573129596E-2</v>
      </c>
      <c r="L23">
        <f t="shared" si="2"/>
        <v>1.3914513396906176E-3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0.84155297727605893</v>
      </c>
      <c r="Q23">
        <f>IFERROR(_xlfn.STDEV.P(D23:H24),"-")</f>
        <v>3.0970396512525696E-2</v>
      </c>
      <c r="R23">
        <f>COUNT(D23:H24)</f>
        <v>10</v>
      </c>
      <c r="AE23" s="3"/>
      <c r="AF23" s="3"/>
      <c r="AG23" s="3"/>
    </row>
    <row r="24" spans="1:33" x14ac:dyDescent="0.45">
      <c r="A24" t="str">
        <f>F_beta!A19</f>
        <v>MNB</v>
      </c>
      <c r="B24" t="str">
        <f>F_beta!E2</f>
        <v>Tf-Idf</v>
      </c>
      <c r="C24" t="str">
        <f>F_beta!F3</f>
        <v>Chi^2</v>
      </c>
      <c r="D24">
        <f>F_beta!F19</f>
        <v>0.86188502626900121</v>
      </c>
      <c r="E24">
        <f>F_beta!F20</f>
        <v>0.80648487016932691</v>
      </c>
      <c r="F24">
        <f>F_beta!F21</f>
        <v>0.88204232474412392</v>
      </c>
      <c r="G24">
        <f>F_beta!F22</f>
        <v>0.82853701055326501</v>
      </c>
      <c r="H24">
        <f>F_beta!F23</f>
        <v>0.86077726688264011</v>
      </c>
      <c r="J24">
        <f t="shared" si="0"/>
        <v>0.8479452997236715</v>
      </c>
      <c r="K24">
        <f t="shared" si="1"/>
        <v>2.6896956630539693E-2</v>
      </c>
      <c r="L24">
        <f t="shared" si="2"/>
        <v>9.0430784498141646E-4</v>
      </c>
      <c r="M24">
        <f t="shared" si="3"/>
        <v>5</v>
      </c>
      <c r="AE24" s="3"/>
      <c r="AF24" s="3"/>
      <c r="AG24" s="3"/>
    </row>
    <row r="25" spans="1:33" x14ac:dyDescent="0.45">
      <c r="A25" t="str">
        <f>F_beta!A19</f>
        <v>MNB</v>
      </c>
      <c r="B25" t="str">
        <f>F_beta!E2</f>
        <v>Tf-Idf</v>
      </c>
      <c r="C25" t="str">
        <f>F_beta!G3</f>
        <v>Chi^2 + PCA</v>
      </c>
      <c r="D25">
        <f>IF(F_beta!G19="-",0,F_beta!G19)</f>
        <v>0</v>
      </c>
      <c r="E25">
        <f>IF(F_beta!G20="-",0,F_beta!G20)</f>
        <v>0</v>
      </c>
      <c r="F25">
        <f>IF(F_beta!G21="-",0,F_beta!G21)</f>
        <v>0</v>
      </c>
      <c r="G25">
        <f>IF(F_beta!G22="-",0,F_beta!G22)</f>
        <v>0</v>
      </c>
      <c r="H25">
        <f>IF(F_beta!G23="-",0,F_beta!G23)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F_beta!A24</f>
        <v>RF</v>
      </c>
      <c r="B26" t="str">
        <f>F_beta!B2</f>
        <v>BoW</v>
      </c>
      <c r="C26" t="str">
        <f>F_beta!B3</f>
        <v>/</v>
      </c>
      <c r="D26">
        <f>F_beta!B24</f>
        <v>0.77741449735299073</v>
      </c>
      <c r="E26">
        <f>F_beta!B25</f>
        <v>0.80661389308918374</v>
      </c>
      <c r="F26">
        <f>F_beta!B26</f>
        <v>0.84975679735727916</v>
      </c>
      <c r="G26">
        <f>F_beta!B27</f>
        <v>0.83904316265287671</v>
      </c>
      <c r="H26">
        <f>F_beta!B28</f>
        <v>0.88181409815068201</v>
      </c>
      <c r="J26">
        <f t="shared" si="0"/>
        <v>0.83092848972060251</v>
      </c>
      <c r="K26">
        <f t="shared" si="1"/>
        <v>3.5957322533881501E-2</v>
      </c>
      <c r="L26">
        <f t="shared" si="2"/>
        <v>1.6161613047569778E-3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0.7894167473091962</v>
      </c>
      <c r="Q26">
        <f>IFERROR(_xlfn.STDEV.P(D26:H28),"-")</f>
        <v>5.6537776329547457E-2</v>
      </c>
      <c r="R26">
        <f>COUNT(D26:H28)</f>
        <v>15</v>
      </c>
      <c r="S26" t="str">
        <f>A26</f>
        <v>RF</v>
      </c>
      <c r="T26">
        <f>IFERROR(AVERAGE(D26:H31),"-")</f>
        <v>0.79688645034160577</v>
      </c>
      <c r="U26">
        <f>IFERROR(_xlfn.STDEV.P(D26:H31),"-")</f>
        <v>4.82050976686045E-2</v>
      </c>
      <c r="V26">
        <f>COUNT(D26:H31)</f>
        <v>30</v>
      </c>
    </row>
    <row r="27" spans="1:33" x14ac:dyDescent="0.45">
      <c r="A27" t="str">
        <f>F_beta!A24</f>
        <v>RF</v>
      </c>
      <c r="B27" t="str">
        <f>F_beta!B2</f>
        <v>BoW</v>
      </c>
      <c r="C27" t="str">
        <f>F_beta!C3</f>
        <v>Chi^2</v>
      </c>
      <c r="D27">
        <f>F_beta!C24</f>
        <v>0.77721977736405756</v>
      </c>
      <c r="E27">
        <f>F_beta!C25</f>
        <v>0.76440683981151125</v>
      </c>
      <c r="F27">
        <f>F_beta!C26</f>
        <v>0.83898688948489719</v>
      </c>
      <c r="G27">
        <f>F_beta!C27</f>
        <v>0.81751104643809436</v>
      </c>
      <c r="H27">
        <f>F_beta!C28</f>
        <v>0.86029616586932012</v>
      </c>
      <c r="J27">
        <f t="shared" si="0"/>
        <v>0.81168414379357612</v>
      </c>
      <c r="K27">
        <f t="shared" si="1"/>
        <v>3.6236604234411808E-2</v>
      </c>
      <c r="L27">
        <f t="shared" si="2"/>
        <v>1.6413643580517399E-3</v>
      </c>
      <c r="M27">
        <f t="shared" si="3"/>
        <v>5</v>
      </c>
      <c r="AE27" s="3"/>
      <c r="AF27" s="3"/>
      <c r="AG27" s="3"/>
    </row>
    <row r="28" spans="1:33" x14ac:dyDescent="0.45">
      <c r="A28" t="str">
        <f>F_beta!A24</f>
        <v>RF</v>
      </c>
      <c r="B28" t="str">
        <f>F_beta!B2</f>
        <v>BoW</v>
      </c>
      <c r="C28" t="str">
        <f>F_beta!D3</f>
        <v>Chi^2 + PCA</v>
      </c>
      <c r="D28">
        <f>F_beta!D24</f>
        <v>0.70215705898121539</v>
      </c>
      <c r="E28">
        <f>F_beta!D25</f>
        <v>0.71022516109731215</v>
      </c>
      <c r="F28">
        <f>F_beta!D26</f>
        <v>0.73124295680237716</v>
      </c>
      <c r="G28">
        <f>F_beta!D27</f>
        <v>0.70980709742329096</v>
      </c>
      <c r="H28">
        <f>F_beta!D28</f>
        <v>0.7747557677628536</v>
      </c>
      <c r="J28">
        <f t="shared" si="0"/>
        <v>0.72563760841340985</v>
      </c>
      <c r="K28">
        <f t="shared" si="1"/>
        <v>2.639506893552861E-2</v>
      </c>
      <c r="L28">
        <f t="shared" si="2"/>
        <v>8.7087458013913421E-4</v>
      </c>
      <c r="M28">
        <f t="shared" si="3"/>
        <v>5</v>
      </c>
      <c r="AE28" s="3"/>
      <c r="AF28" s="3"/>
      <c r="AG28" s="3"/>
    </row>
    <row r="29" spans="1:33" x14ac:dyDescent="0.45">
      <c r="A29" t="str">
        <f>F_beta!A24</f>
        <v>RF</v>
      </c>
      <c r="B29" t="str">
        <f>F_beta!E2</f>
        <v>Tf-Idf</v>
      </c>
      <c r="C29" t="str">
        <f>F_beta!E3</f>
        <v>/</v>
      </c>
      <c r="D29">
        <f>F_beta!E24</f>
        <v>0.75614436092959481</v>
      </c>
      <c r="E29">
        <f>F_beta!E25</f>
        <v>0.78570220384954226</v>
      </c>
      <c r="F29">
        <f>F_beta!E26</f>
        <v>0.8172845532052786</v>
      </c>
      <c r="G29">
        <f>F_beta!E27</f>
        <v>0.79593336334041198</v>
      </c>
      <c r="H29">
        <f>F_beta!E28</f>
        <v>0.82821551826436479</v>
      </c>
      <c r="J29">
        <f t="shared" si="0"/>
        <v>0.79665599991783842</v>
      </c>
      <c r="K29">
        <f t="shared" si="1"/>
        <v>2.5231889166053852E-2</v>
      </c>
      <c r="L29">
        <f t="shared" si="2"/>
        <v>7.9581028861003213E-4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0.80435615337401545</v>
      </c>
      <c r="Q29">
        <f>IFERROR(_xlfn.STDEV.P(D29:H31),"-")</f>
        <v>3.6597128349157126E-2</v>
      </c>
      <c r="R29">
        <f>COUNT(D29:H31)</f>
        <v>15</v>
      </c>
      <c r="AE29" s="3"/>
      <c r="AF29" s="3"/>
      <c r="AG29" s="3"/>
    </row>
    <row r="30" spans="1:33" x14ac:dyDescent="0.45">
      <c r="A30" t="str">
        <f>F_beta!A24</f>
        <v>RF</v>
      </c>
      <c r="B30" t="str">
        <f>F_beta!E2</f>
        <v>Tf-Idf</v>
      </c>
      <c r="C30" t="str">
        <f>F_beta!F3</f>
        <v>Chi^2</v>
      </c>
      <c r="D30">
        <f>F_beta!F24</f>
        <v>0.77695571184575563</v>
      </c>
      <c r="E30">
        <f>F_beta!F25</f>
        <v>0.78520124843702044</v>
      </c>
      <c r="F30">
        <f>F_beta!F26</f>
        <v>0.79618209336031853</v>
      </c>
      <c r="G30">
        <f>F_beta!F27</f>
        <v>0.77444723076448307</v>
      </c>
      <c r="H30">
        <f>F_beta!F28</f>
        <v>0.83880939422530254</v>
      </c>
      <c r="J30">
        <f t="shared" si="0"/>
        <v>0.79431913572657598</v>
      </c>
      <c r="K30">
        <f t="shared" si="1"/>
        <v>2.3504768353426349E-2</v>
      </c>
      <c r="L30">
        <f t="shared" si="2"/>
        <v>6.9059266918529113E-4</v>
      </c>
      <c r="M30">
        <f t="shared" si="3"/>
        <v>5</v>
      </c>
      <c r="AE30" s="3"/>
      <c r="AF30" s="3"/>
      <c r="AG30" s="3"/>
    </row>
    <row r="31" spans="1:33" x14ac:dyDescent="0.45">
      <c r="A31" t="str">
        <f>F_beta!A24</f>
        <v>RF</v>
      </c>
      <c r="B31" t="str">
        <f>F_beta!E2</f>
        <v>Tf-Idf</v>
      </c>
      <c r="C31" t="str">
        <f>F_beta!G3</f>
        <v>Chi^2 + PCA</v>
      </c>
      <c r="D31">
        <f>F_beta!G24</f>
        <v>0.78725137166842107</v>
      </c>
      <c r="E31">
        <f>F_beta!G25</f>
        <v>0.75289306484446561</v>
      </c>
      <c r="F31">
        <f>F_beta!G26</f>
        <v>0.8497774317126402</v>
      </c>
      <c r="G31">
        <f>F_beta!G27</f>
        <v>0.82796834423795806</v>
      </c>
      <c r="H31">
        <f>F_beta!G28</f>
        <v>0.89257640992467446</v>
      </c>
      <c r="J31">
        <f t="shared" si="0"/>
        <v>0.82209332447763184</v>
      </c>
      <c r="K31">
        <f t="shared" si="1"/>
        <v>4.8520982252167284E-2</v>
      </c>
      <c r="L31">
        <f t="shared" si="2"/>
        <v>2.9428571483939158E-3</v>
      </c>
      <c r="M31">
        <f t="shared" si="3"/>
        <v>5</v>
      </c>
      <c r="AE31" s="3"/>
      <c r="AF31" s="3"/>
      <c r="AG31" s="3"/>
    </row>
    <row r="32" spans="1:33" x14ac:dyDescent="0.45">
      <c r="A32" t="str">
        <f>F_beta!A29</f>
        <v>Ensemble</v>
      </c>
      <c r="B32" t="str">
        <f>F_beta!B2</f>
        <v>BoW</v>
      </c>
      <c r="C32" t="str">
        <f>F_beta!B3</f>
        <v>/</v>
      </c>
      <c r="D32">
        <f>F_beta!B29</f>
        <v>0.84072752628401992</v>
      </c>
      <c r="E32">
        <f>F_beta!B30</f>
        <v>0.76388141683508703</v>
      </c>
      <c r="F32">
        <f>F_beta!B31</f>
        <v>0.87111843514522924</v>
      </c>
      <c r="G32">
        <f>F_beta!B32</f>
        <v>0.82803469415126973</v>
      </c>
      <c r="H32">
        <f>F_beta!B33</f>
        <v>0.91401695018005302</v>
      </c>
      <c r="J32">
        <f t="shared" si="0"/>
        <v>0.84355580451913181</v>
      </c>
      <c r="K32">
        <f t="shared" si="1"/>
        <v>4.9641482114325043E-2</v>
      </c>
      <c r="L32">
        <f t="shared" si="2"/>
        <v>3.0803459331335669E-3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0.84361948720883784</v>
      </c>
      <c r="Q32">
        <f>IFERROR(_xlfn.STDEV.P(D32:H34),"-")</f>
        <v>4.4761665082283381E-2</v>
      </c>
      <c r="R32">
        <f>COUNT(D32:H34)</f>
        <v>15</v>
      </c>
      <c r="S32" t="str">
        <f>A32</f>
        <v>Ensemble</v>
      </c>
      <c r="T32">
        <f>IFERROR(AVERAGE(D32:H37),"-")</f>
        <v>0.84502910319743474</v>
      </c>
      <c r="U32">
        <f>IFERROR(_xlfn.STDEV.P(D32:H37),"-")</f>
        <v>3.9132402137913247E-2</v>
      </c>
      <c r="V32">
        <f>COUNT(D32:H37)</f>
        <v>30</v>
      </c>
    </row>
    <row r="33" spans="1:28" x14ac:dyDescent="0.45">
      <c r="A33" t="str">
        <f>F_beta!A29</f>
        <v>Ensemble</v>
      </c>
      <c r="B33" t="str">
        <f>F_beta!B2</f>
        <v>BoW</v>
      </c>
      <c r="C33" t="str">
        <f>F_beta!C3</f>
        <v>Chi^2</v>
      </c>
      <c r="D33">
        <f>F_beta!C29</f>
        <v>0.83000054400603918</v>
      </c>
      <c r="E33">
        <f>F_beta!C30</f>
        <v>0.82800938140323244</v>
      </c>
      <c r="F33">
        <f>F_beta!C31</f>
        <v>0.86034648403103586</v>
      </c>
      <c r="G33">
        <f>F_beta!C32</f>
        <v>0.86020531474842732</v>
      </c>
      <c r="H33">
        <f>F_beta!C33</f>
        <v>0.9140083277332558</v>
      </c>
      <c r="J33">
        <f t="shared" si="0"/>
        <v>0.85851401038439812</v>
      </c>
      <c r="K33">
        <f t="shared" si="1"/>
        <v>3.1078571017089933E-2</v>
      </c>
      <c r="L33">
        <f t="shared" si="2"/>
        <v>1.207346970580378E-3</v>
      </c>
      <c r="M33">
        <f t="shared" si="3"/>
        <v>5</v>
      </c>
    </row>
    <row r="34" spans="1:28" x14ac:dyDescent="0.45">
      <c r="A34" t="str">
        <f>F_beta!A29</f>
        <v>Ensemble</v>
      </c>
      <c r="B34" t="str">
        <f>F_beta!B2</f>
        <v>BoW</v>
      </c>
      <c r="C34" t="str">
        <f>F_beta!D3</f>
        <v>Chi^2 + PCA</v>
      </c>
      <c r="D34">
        <f>F_beta!D29</f>
        <v>0.80922961969139395</v>
      </c>
      <c r="E34">
        <f>F_beta!D30</f>
        <v>0.78566231666966069</v>
      </c>
      <c r="F34">
        <f>F_beta!D31</f>
        <v>0.83889193997334122</v>
      </c>
      <c r="G34">
        <f>F_beta!D32</f>
        <v>0.7960569896311519</v>
      </c>
      <c r="H34">
        <f>F_beta!D33</f>
        <v>0.91410236764937203</v>
      </c>
      <c r="J34">
        <f t="shared" si="0"/>
        <v>0.82878864672298391</v>
      </c>
      <c r="K34">
        <f t="shared" si="1"/>
        <v>4.6247821075324755E-2</v>
      </c>
      <c r="L34">
        <f t="shared" si="2"/>
        <v>2.6735761927690659E-3</v>
      </c>
      <c r="M34">
        <f t="shared" si="3"/>
        <v>5</v>
      </c>
    </row>
    <row r="35" spans="1:28" x14ac:dyDescent="0.45">
      <c r="A35" t="str">
        <f>F_beta!A29</f>
        <v>Ensemble</v>
      </c>
      <c r="B35" t="str">
        <f>F_beta!E2</f>
        <v>Tf-Idf</v>
      </c>
      <c r="C35" t="str">
        <f>F_beta!E3</f>
        <v>/</v>
      </c>
      <c r="D35">
        <f>F_beta!E29</f>
        <v>0.84063264820641836</v>
      </c>
      <c r="E35">
        <f>F_beta!E30</f>
        <v>0.78518808416938934</v>
      </c>
      <c r="F35">
        <f>F_beta!E31</f>
        <v>0.88186244218618082</v>
      </c>
      <c r="G35">
        <f>F_beta!E32</f>
        <v>0.84962398074366419</v>
      </c>
      <c r="H35">
        <f>F_beta!E33</f>
        <v>0.87101852396197665</v>
      </c>
      <c r="J35">
        <f t="shared" si="0"/>
        <v>0.84566513585352587</v>
      </c>
      <c r="K35">
        <f t="shared" si="1"/>
        <v>3.3619968588640831E-2</v>
      </c>
      <c r="L35">
        <f t="shared" si="2"/>
        <v>1.412877859876495E-3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0.84643871918603186</v>
      </c>
      <c r="Q35">
        <f>IFERROR(_xlfn.STDEV.P(D35:H37),"-")</f>
        <v>3.2482442930875627E-2</v>
      </c>
      <c r="R35">
        <f>COUNT(D35:H37)</f>
        <v>15</v>
      </c>
    </row>
    <row r="36" spans="1:28" x14ac:dyDescent="0.45">
      <c r="A36" t="str">
        <f>F_beta!A29</f>
        <v>Ensemble</v>
      </c>
      <c r="B36" t="str">
        <f>F_beta!E2</f>
        <v>Tf-Idf</v>
      </c>
      <c r="C36" t="str">
        <f>F_beta!F3</f>
        <v>Chi^2</v>
      </c>
      <c r="D36">
        <f>F_beta!F29</f>
        <v>0.8623824094242919</v>
      </c>
      <c r="E36">
        <f>F_beta!F30</f>
        <v>0.79594212946181353</v>
      </c>
      <c r="F36">
        <f>F_beta!F31</f>
        <v>0.87106773384524216</v>
      </c>
      <c r="G36">
        <f>F_beta!F32</f>
        <v>0.84991519206204891</v>
      </c>
      <c r="H36">
        <f>F_beta!F33</f>
        <v>0.90334989493688267</v>
      </c>
      <c r="J36">
        <f t="shared" si="0"/>
        <v>0.85653147194605572</v>
      </c>
      <c r="K36">
        <f t="shared" si="1"/>
        <v>3.5078040689013039E-2</v>
      </c>
      <c r="L36">
        <f t="shared" si="2"/>
        <v>1.5380861732250677E-3</v>
      </c>
      <c r="M36">
        <f t="shared" si="3"/>
        <v>5</v>
      </c>
    </row>
    <row r="37" spans="1:28" x14ac:dyDescent="0.45">
      <c r="A37" t="str">
        <f>F_beta!A29</f>
        <v>Ensemble</v>
      </c>
      <c r="B37" t="str">
        <f>F_beta!E2</f>
        <v>Tf-Idf</v>
      </c>
      <c r="C37" t="str">
        <f>F_beta!G3</f>
        <v>Chi^2 + PCA</v>
      </c>
      <c r="D37">
        <f>F_beta!G29</f>
        <v>0.83006077792201738</v>
      </c>
      <c r="E37">
        <f>F_beta!G30</f>
        <v>0.8065065053023448</v>
      </c>
      <c r="F37">
        <f>F_beta!G31</f>
        <v>0.83897249377796901</v>
      </c>
      <c r="G37">
        <f>F_beta!G32</f>
        <v>0.82815593852502334</v>
      </c>
      <c r="H37">
        <f>F_beta!G33</f>
        <v>0.88190203326521133</v>
      </c>
      <c r="J37">
        <f t="shared" si="0"/>
        <v>0.83711954975851322</v>
      </c>
      <c r="K37">
        <f t="shared" si="1"/>
        <v>2.4804174276226661E-2</v>
      </c>
      <c r="L37">
        <f t="shared" si="2"/>
        <v>7.6905882690678044E-4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4.3162834575617479E-11</v>
      </c>
      <c r="D42">
        <f>IFERROR(_xlfn.T.TEST(D14:H19,D2:H7,2,IF(IF(U2^2&gt;U14^2,(U2^2)/(U14^2),(U14^2)/(U2^2))&lt;IF(U2^2&gt;U14^2,_xlfn.F.INV(0.95,V2-1,V14-1),_xlfn.F.INV(0.95,V14-1,V2-1)),2,3)),1)</f>
        <v>6.4914843586369914E-13</v>
      </c>
      <c r="E42">
        <f>IFERROR(_xlfn.T.TEST(X2:AB5,D2:H7,2,IF(IF(U2^2&gt;U20^2,(U2^2)/(U20^2),(U20^2)/(U2^2))&lt;IF(U2^2&gt;U20^2,_xlfn.F.INV(0.95,V2-1,V20-1),_xlfn.F.INV(0.95,V20-1,V2-1)),2,3)),1)</f>
        <v>3.4483715309844581E-12</v>
      </c>
      <c r="F42">
        <f>IFERROR(_xlfn.T.TEST(D26:H31,D2:H7,2,IF(IF(U2^2&gt;U26^2,(U2^2)/(U26^2),(U26^2)/(U2^2))&lt;IF(U2^2&gt;U26^2,_xlfn.F.INV(0.95,V2-1,V26-1),_xlfn.F.INV(0.95,V26-1,V2-1)),2,3)),1)</f>
        <v>2.2576126188535512E-8</v>
      </c>
      <c r="G42">
        <f>IFERROR(_xlfn.T.TEST(D32:H37,D2:H7,2,IF(IF(U2^2&gt;U32^2,(U2^2)/(U32^2),(U32^2)/(U2^2))&lt;IF(U2^2&gt;U32^2,_xlfn.F.INV(0.95,V2-1,V32-1),_xlfn.F.INV(0.95,V32-1,V2-1)),2,3)),1)</f>
        <v>1.7611845322010396E-13</v>
      </c>
      <c r="I42" t="s">
        <v>0</v>
      </c>
      <c r="J42">
        <f>C42</f>
        <v>4.3162834575617479E-11</v>
      </c>
      <c r="K42">
        <f t="shared" ref="K42:N44" si="4">D42</f>
        <v>6.4914843586369914E-13</v>
      </c>
      <c r="L42">
        <f t="shared" si="4"/>
        <v>3.4483715309844581E-12</v>
      </c>
      <c r="M42">
        <f t="shared" si="4"/>
        <v>2.2576126188535512E-8</v>
      </c>
      <c r="N42">
        <f t="shared" si="4"/>
        <v>1.7611845322010396E-13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2.1996780757918923</v>
      </c>
      <c r="Y42">
        <f>IF(D42&lt;(0.05/(COUNT($B$42:$G$47)-COUNT($B$42:$G$42))),ABS(($T$2-$T$14)/(SQRT((($V$2-1)*$U$2^2+($V$14-1)*$U$14^2)/($V$2+$V$14-2)))),"")</f>
        <v>2.5672285032671951</v>
      </c>
      <c r="Z42">
        <f>IF(E42&lt;(0.05/(COUNT($B$42:$G$47)-COUNT($B$42:$G$42))),ABS(($T$2-$T$20)/(SQRT((($V$2-1)*$U$2^2+($V$20-1)*$U$20^2)/($V$2+$V$20-2)))),"")</f>
        <v>2.4435680404028957</v>
      </c>
      <c r="AA42">
        <f>IF(F42&lt;(0.05/(COUNT($B$42:$G$47)-COUNT($B$42:$G$42))),ABS(($T$2-$T$26)/(SQRT((($V$2-1)*$U$2^2+($V$26-1)*$U$26^2)/($V$2+$V$26-2)))),"")</f>
        <v>1.7300891523551398</v>
      </c>
      <c r="AB42">
        <f>IF(G42&lt;(0.05/(COUNT($B$42:$G$47)-COUNT($B$42:$G$42))),ABS(($T$2-$T$32)/(SQRT((($V$2-1)*$U$2^2+($V$32-1)*$U$32^2)/($V$2+$V$32-2)))),"")</f>
        <v>2.6961562150165856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0.13583211593892089</v>
      </c>
      <c r="E43">
        <f>IFERROR(_xlfn.T.TEST(X2:AB5,D8:H13,2,IF(IF(U8^2&gt;U20^2,(U8^2)/(U20^2),(U20^2)/(U8^2))&lt;IF(U8^2&gt;U20^2,_xlfn.F.INV(0.95,V8-1,V20-1),_xlfn.F.INV(0.95,V20-1,V8-1)),2,3)),1)</f>
        <v>0.27799216360830475</v>
      </c>
      <c r="F43">
        <f>IFERROR(_xlfn.T.TEST(D26:H31,D8:H13,2,IF(IF(U8^2&gt;U26^2,(U8^2)/(U26^2),(U26^2)/(U8^2))&lt;IF(U8^2&gt;U26^2,_xlfn.F.INV(0.95,V8-1,V26-1),_xlfn.F.INV(0.95,V26-1,V8-1)),2,3)),1)</f>
        <v>4.3861930220997603E-2</v>
      </c>
      <c r="G43">
        <f>IFERROR(_xlfn.T.TEST(D32:H37,D8:H13,2,IF(IF(U8^2&gt;U32^2,(U8^2)/(U32^2),(U32^2)/(U8^2))&lt;IF(U8^2&gt;U32^2,_xlfn.F.INV(0.95,V8-1,V32-1),_xlfn.F.INV(0.95,V32-1,V8-1)),2,3)),1)</f>
        <v>4.4032693807595301E-2</v>
      </c>
      <c r="I43" t="s">
        <v>1</v>
      </c>
      <c r="K43">
        <f>D43</f>
        <v>0.13583211593892089</v>
      </c>
      <c r="L43">
        <f t="shared" si="4"/>
        <v>0.27799216360830475</v>
      </c>
      <c r="M43">
        <f t="shared" si="4"/>
        <v>4.3861930220997603E-2</v>
      </c>
      <c r="N43">
        <f t="shared" si="4"/>
        <v>4.4032693807595301E-2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0.74840959133885798</v>
      </c>
      <c r="F44">
        <f>IFERROR(_xlfn.T.TEST(D26:H31,D14:H19,2,IF(IF(U14^2&gt;U26^2,(U14^2)/(U26^2),(U26^2)/(U14^2))&lt;IF(U14^2&gt;U26^2,_xlfn.F.INV(0.95,V14-1,V26-1),_xlfn.F.INV(0.95,V26-1,V14-1)),2,3)),1)</f>
        <v>6.2741445122714253E-4</v>
      </c>
      <c r="G44">
        <f>IFERROR(_xlfn.T.TEST(D32:H37,D14:H19,2,IF(IF(U14^2&gt;U32^2,(U14^2)/(U32^2),(U32^2)/(U14^2))&lt;IF(U14^2&gt;U32^2,_xlfn.F.INV(0.95,V14-1,V32-1),_xlfn.F.INV(0.95,V32-1,V14-1)),2,3)),1)</f>
        <v>0.58448073369181375</v>
      </c>
      <c r="I44" t="s">
        <v>2</v>
      </c>
      <c r="L44">
        <f>E44</f>
        <v>0.74840959133885798</v>
      </c>
      <c r="M44">
        <f t="shared" si="4"/>
        <v>6.2741445122714253E-4</v>
      </c>
      <c r="N44">
        <f t="shared" si="4"/>
        <v>0.58448073369181375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0.94965163349252413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4.0302187340834888E-3</v>
      </c>
      <c r="G45">
        <f>IFERROR(_xlfn.T.TEST(D32:H37,X2:AB5,2,IF(IF(U20^2&gt;U32^2,(U20^2)/(U32^2),(U32^2)/(U20^2))&lt;IF(U20^2&gt;U32^2,_xlfn.F.INV(0.95,V20-1,V32-1),_xlfn.F.INV(0.95,V32-1,V20-1)),2,3)),1)</f>
        <v>0.39872552261391292</v>
      </c>
      <c r="I45" t="s">
        <v>80</v>
      </c>
      <c r="M45">
        <f>F45</f>
        <v>4.0302187340834888E-3</v>
      </c>
      <c r="N45">
        <f>G45</f>
        <v>0.39872552261391292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1.0109356433168848E-4</v>
      </c>
      <c r="I46" t="s">
        <v>4</v>
      </c>
      <c r="N46">
        <f>G46</f>
        <v>1.0109356433168848E-4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1.096550215621237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9.5790978180028963E-2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0.13187027616225033</v>
      </c>
      <c r="C55">
        <f>IFERROR(_xlfn.T.TEST($D4:$H4,$D$3:$H$3,2,IF(IF($K$3^2&gt;$K4^2,($K$3^2)/($K4^2),($K4^2)/($K$3^2))&lt;IF($K$3^2&gt;$K4^2,_xlfn.F.INV(0.95,$M$3-1,$M4-1),_xlfn.F.INV(0.95,$M4-1,$M$3-1)),2,3)),1)</f>
        <v>0.98126610856760832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7.556660534864272E-4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3.0129274786020064E-3</v>
      </c>
      <c r="D56">
        <f>IFERROR(_xlfn.T.TEST($D5:$H5,$D$4:$H$4,2,IF(IF($K$4^2&gt;$K5^2,($K$4^2)/($K5^2),($K5^2)/($K$4^2))&lt;IF($K$4^2&gt;$K5^2,_xlfn.F.INV(0.95,$M$4-1,$M5-1),_xlfn.F.INV(0.95,$M5-1,$M$4-1)),2,3)),1)</f>
        <v>6.4499285076624153E-3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2.4825457078363478E-2</v>
      </c>
      <c r="C57">
        <f t="shared" si="8"/>
        <v>0.29548057410927336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0.3501249816255656</v>
      </c>
      <c r="E57">
        <f>IFERROR(_xlfn.T.TEST($D6:$H6,$D$5:$H$5,2,IF(IF($K$5^2&gt;$K6^2,($K$5^2)/($K6^2),($K6^2)/($K$5^2))&lt;IF($K$5^2&gt;$K6^2,_xlfn.F.INV(0.95,$M$5-1,$M6-1),_xlfn.F.INV(0.95,$M6-1,$M$5-1)),2,3)),1)</f>
        <v>1.783598931184369E-2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6.4979307929351637E-2</v>
      </c>
      <c r="C58">
        <f t="shared" si="8"/>
        <v>0.6447257515545024</v>
      </c>
      <c r="D58">
        <f t="shared" si="9"/>
        <v>0.66801888355852168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1.131169958984854E-2</v>
      </c>
      <c r="F58">
        <f>IFERROR(_xlfn.T.TEST($D7:$H7,$D$6:$H$6,2,IF(IF($K$6^2&gt;$K7^2,($K$6^2)/($K7^2),($K7^2)/($K$6^2))&lt;IF($K$6^2&gt;$K7^2,_xlfn.F.INV(0.95,$M$6-1,$M7-1),_xlfn.F.INV(0.95,$M7-1,$M$6-1)),2,3)),1)</f>
        <v>0.60917878043961893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2.8480767405252862E-4</v>
      </c>
      <c r="C59">
        <f t="shared" si="8"/>
        <v>7.3094371459676811E-4</v>
      </c>
      <c r="D59">
        <f t="shared" si="9"/>
        <v>2.2774439476949578E-3</v>
      </c>
      <c r="E59">
        <f t="shared" si="10"/>
        <v>0.74283701979308714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5.2828939725829034E-3</v>
      </c>
      <c r="G59">
        <f>IFERROR(_xlfn.T.TEST($D8:$H8,$D$7:$H$7,2,IF(IF($K$7^2&gt;$K8^2,($K$7^2)/($K8^2),($K8^2)/($K$7^2))&lt;IF($K$7^2&gt;$K8^2,_xlfn.F.INV(0.95,$M$7-1,$M8-1),_xlfn.F.INV(0.95,$M8-1,$M$7-1)),2,3)),1)</f>
        <v>3.874439959952793E-3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8.9135430302205592E-4</v>
      </c>
      <c r="C60">
        <f t="shared" si="8"/>
        <v>3.5894195239866977E-3</v>
      </c>
      <c r="D60">
        <f t="shared" si="9"/>
        <v>6.3491234246654954E-3</v>
      </c>
      <c r="E60">
        <f t="shared" si="10"/>
        <v>0.65700658101821197</v>
      </c>
      <c r="F60">
        <f t="shared" si="11"/>
        <v>1.6302518826378523E-2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1.0569426016255929E-2</v>
      </c>
      <c r="H60">
        <f>IFERROR(_xlfn.T.TEST($D9:$H9,$D$8:$H$8,2,IF(IF($K$8^2&gt;$K9^2,($K$8^2)/($K9^2),($K9^2)/($K$8^2))&lt;IF($K$8^2&gt;$K9^2,_xlfn.F.INV(0.95,$M$8-1,$M9-1),_xlfn.F.INV(0.95,$M9-1,$M$8-1)),2,3)),1)</f>
        <v>0.82215125423957214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1.2269860754299149E-3</v>
      </c>
      <c r="C61">
        <f t="shared" si="8"/>
        <v>5.4513050001650668E-3</v>
      </c>
      <c r="D61">
        <f t="shared" si="9"/>
        <v>9.3155691957032341E-3</v>
      </c>
      <c r="E61">
        <f t="shared" si="10"/>
        <v>0.8532012656924608</v>
      </c>
      <c r="F61">
        <f t="shared" si="11"/>
        <v>2.5182476160599449E-2</v>
      </c>
      <c r="G61">
        <f t="shared" si="12"/>
        <v>1.5796833465600527E-2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0.94824228379360287</v>
      </c>
      <c r="I61">
        <f>IFERROR(_xlfn.T.TEST($D10:$H10,$D$9:$H$9,2,IF(IF($K$9^2&gt;$K10^2,($K$9^2)/($K10^2),($K10^2)/($K$9^2))&lt;IF($K$9^2&gt;$K10^2,_xlfn.F.INV(0.95,$M$9-1,$M10-1),_xlfn.F.INV(0.95,$M10-1,$M$9-1)),2,3)),1)</f>
        <v>0.81686091233114166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2.3046784853891504E-4</v>
      </c>
      <c r="C62">
        <f t="shared" si="8"/>
        <v>6.0036259526777659E-4</v>
      </c>
      <c r="D62">
        <f t="shared" si="9"/>
        <v>1.3938200905510398E-3</v>
      </c>
      <c r="E62">
        <f t="shared" si="10"/>
        <v>0.22243058406291069</v>
      </c>
      <c r="F62">
        <f t="shared" si="11"/>
        <v>2.8895087929628241E-3</v>
      </c>
      <c r="G62">
        <f t="shared" si="12"/>
        <v>2.1874043071344927E-3</v>
      </c>
      <c r="H62">
        <f t="shared" si="13"/>
        <v>0.26569799943209543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0.50546646953037278</v>
      </c>
      <c r="J62">
        <f>IFERROR(_xlfn.T.TEST($D11:$H11,$D$10:$H$10,2,IF(IF($K$10^2&gt;$K11^2,($K$10^2)/($K11^2),($K11^2)/($K$10^2))&lt;IF($K$10^2&gt;$K11^2,_xlfn.F.INV(0.95,$M$10-1,$M11-1),_xlfn.F.INV(0.95,$M11-1,$M$10-1)),2,3)),1)</f>
        <v>0.36676521229895503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8.1931031084432431E-5</v>
      </c>
      <c r="C63">
        <f t="shared" si="8"/>
        <v>1.4012269181936068E-4</v>
      </c>
      <c r="D63">
        <f t="shared" si="9"/>
        <v>4.22421868308473E-4</v>
      </c>
      <c r="E63">
        <f t="shared" si="10"/>
        <v>6.6155101248073223E-2</v>
      </c>
      <c r="F63">
        <f t="shared" si="11"/>
        <v>6.930278667972229E-4</v>
      </c>
      <c r="G63">
        <f t="shared" si="12"/>
        <v>6.2084057632585336E-4</v>
      </c>
      <c r="H63">
        <f t="shared" si="13"/>
        <v>6.171862176700698E-2</v>
      </c>
      <c r="I63">
        <f t="shared" si="14"/>
        <v>0.22603360109539705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0.15112944004956314</v>
      </c>
      <c r="K63">
        <f>IFERROR(_xlfn.T.TEST($D12:$H12,$D$11:$H$11,2,IF(IF($K$11^2&gt;$K12^2,($K$11^2)/($K12^2),($K12^2)/($K$11^2))&lt;IF($K$11^2&gt;$K12^2,_xlfn.F.INV(0.95,$M$11-1,$M12-1),_xlfn.F.INV(0.95,$M12-1,$M$11-1)),2,3)),1)</f>
        <v>0.53746131515321216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5.0109490685481258E-5</v>
      </c>
      <c r="C64">
        <f t="shared" si="8"/>
        <v>6.2489807430700091E-5</v>
      </c>
      <c r="D64">
        <f t="shared" si="9"/>
        <v>2.4835965882121137E-4</v>
      </c>
      <c r="E64">
        <f t="shared" si="10"/>
        <v>4.5805074408562726E-2</v>
      </c>
      <c r="F64">
        <f t="shared" si="11"/>
        <v>3.4905863312178928E-4</v>
      </c>
      <c r="G64">
        <f t="shared" si="12"/>
        <v>3.5468243653629403E-4</v>
      </c>
      <c r="H64">
        <f t="shared" si="13"/>
        <v>3.4425594419522941E-2</v>
      </c>
      <c r="I64">
        <f t="shared" si="14"/>
        <v>0.19583996620440844</v>
      </c>
      <c r="J64">
        <f t="shared" si="15"/>
        <v>0.12637867529873506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0.49679379555397385</v>
      </c>
      <c r="L64">
        <f>IFERROR(_xlfn.T.TEST($D13:$H13,$D$12:$H$12,2,IF(IF($K$12^2&gt;$K13^2,($K$12^2)/($K13^2),($K13^2)/($K$12^2))&lt;IF($K$12^2&gt;$K13^2,_xlfn.F.INV(0.95,$M$12-1,$M13-1),_xlfn.F.INV(0.95,$M13-1,$M$12-1)),2,3)),1)</f>
        <v>0.9993109190699403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2.3951466302222485E-4</v>
      </c>
      <c r="C65">
        <f t="shared" si="8"/>
        <v>6.4286576718192916E-4</v>
      </c>
      <c r="D65">
        <f t="shared" si="9"/>
        <v>1.3352265920531911E-3</v>
      </c>
      <c r="E65">
        <f t="shared" si="10"/>
        <v>0.15415047543934049</v>
      </c>
      <c r="F65">
        <f t="shared" si="11"/>
        <v>2.7211152770036358E-3</v>
      </c>
      <c r="G65">
        <f t="shared" si="12"/>
        <v>2.0519266837012821E-3</v>
      </c>
      <c r="H65">
        <f t="shared" si="13"/>
        <v>0.17804779290008785</v>
      </c>
      <c r="I65">
        <f t="shared" si="14"/>
        <v>0.36327141361244225</v>
      </c>
      <c r="J65">
        <f t="shared" si="15"/>
        <v>0.26144714329496488</v>
      </c>
      <c r="K65">
        <f t="shared" si="16"/>
        <v>0.74347489901037767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0.82867919552402591</v>
      </c>
      <c r="M65">
        <f>IFERROR(_xlfn.T.TEST($D14:$H14,$D$13:$H$13,2,IF(IF($K$13^2&gt;$K14^2,($K$13^2)/($K14^2),($K14^2)/($K$13^2))&lt;IF($K$13^2&gt;$K14^2,_xlfn.F.INV(0.95,$M$13-1,$M14-1),_xlfn.F.INV(0.95,$M14-1,$M$13-1)),2,3)),1)</f>
        <v>0.81383399749663776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5.2531755628086444E-5</v>
      </c>
      <c r="C66">
        <f t="shared" si="8"/>
        <v>6.6044873604284622E-5</v>
      </c>
      <c r="D66">
        <f t="shared" si="9"/>
        <v>2.6495098393234669E-4</v>
      </c>
      <c r="E66">
        <f t="shared" si="10"/>
        <v>5.2245091091718605E-2</v>
      </c>
      <c r="F66">
        <f t="shared" si="11"/>
        <v>3.761759165595292E-4</v>
      </c>
      <c r="G66">
        <f t="shared" si="12"/>
        <v>3.8044731654754145E-4</v>
      </c>
      <c r="H66">
        <f t="shared" si="13"/>
        <v>4.0323966404385139E-2</v>
      </c>
      <c r="I66">
        <f t="shared" si="14"/>
        <v>0.21787330184230974</v>
      </c>
      <c r="J66">
        <f t="shared" si="15"/>
        <v>0.14097831188726312</v>
      </c>
      <c r="K66">
        <f t="shared" si="16"/>
        <v>0.55113017705647138</v>
      </c>
      <c r="L66">
        <f t="shared" si="17"/>
        <v>0.91707487392811282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0.90021082876771596</v>
      </c>
      <c r="N66">
        <f>IFERROR(_xlfn.T.TEST($D15:$H15,$D$14:$H$14,2,IF(IF($K$14^2&gt;$K15^2,($K$14^2)/($K15^2),($K15^2)/($K$14^2))&lt;IF($K$14^2&gt;$K15^2,_xlfn.F.INV(0.95,$M$14-1,$M15-1),_xlfn.F.INV(0.95,$M15-1,$M$14-1)),2,3)),1)</f>
        <v>0.87654731732836888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1.1774291627628983E-4</v>
      </c>
      <c r="C67">
        <f t="shared" si="8"/>
        <v>2.3493161989872381E-4</v>
      </c>
      <c r="D67">
        <f t="shared" si="9"/>
        <v>6.4613830527327225E-4</v>
      </c>
      <c r="E67">
        <f t="shared" si="10"/>
        <v>0.10722326199099014</v>
      </c>
      <c r="F67">
        <f t="shared" si="11"/>
        <v>1.1585867478849446E-3</v>
      </c>
      <c r="G67">
        <f t="shared" si="12"/>
        <v>9.7429831184640326E-4</v>
      </c>
      <c r="H67">
        <f t="shared" si="13"/>
        <v>0.11230348563730012</v>
      </c>
      <c r="I67">
        <f t="shared" si="14"/>
        <v>0.31456770517537741</v>
      </c>
      <c r="J67">
        <f t="shared" si="15"/>
        <v>0.21593847944485228</v>
      </c>
      <c r="K67">
        <f t="shared" si="16"/>
        <v>0.70854668960055722</v>
      </c>
      <c r="L67">
        <f t="shared" si="17"/>
        <v>0.79780806407577132</v>
      </c>
      <c r="M67">
        <f t="shared" si="18"/>
        <v>0.77259502583606121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0.99935646233789055</v>
      </c>
      <c r="O67">
        <f>IFERROR(_xlfn.T.TEST($D16:$H16,$D$15:$H$15,2,IF(IF($K$15^2&gt;$K16^2,($K$15^2)/($K16^2),($K16^2)/($K$15^2))&lt;IF($K$15^2&gt;$K16^2,_xlfn.F.INV(0.95,$M$15-1,$M16-1),_xlfn.F.INV(0.95,$M16-1,$M$15-1)),2,3)),1)</f>
        <v>0.84814745851476592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1.9407769891906956E-4</v>
      </c>
      <c r="C68">
        <f t="shared" si="8"/>
        <v>4.7004490292440254E-4</v>
      </c>
      <c r="D68">
        <f t="shared" si="9"/>
        <v>1.16952083094319E-3</v>
      </c>
      <c r="E68">
        <f t="shared" si="10"/>
        <v>0.20650964755056309</v>
      </c>
      <c r="F68">
        <f t="shared" si="11"/>
        <v>2.3520407581134714E-3</v>
      </c>
      <c r="G68">
        <f t="shared" si="12"/>
        <v>1.8275557360931799E-3</v>
      </c>
      <c r="H68">
        <f t="shared" si="13"/>
        <v>0.24327751807940826</v>
      </c>
      <c r="I68">
        <f t="shared" si="14"/>
        <v>0.49186267628813807</v>
      </c>
      <c r="J68">
        <f t="shared" si="15"/>
        <v>0.35292312131009079</v>
      </c>
      <c r="K68">
        <f t="shared" si="16"/>
        <v>0.99553280902864794</v>
      </c>
      <c r="L68">
        <f t="shared" si="17"/>
        <v>0.52537415921537622</v>
      </c>
      <c r="M68">
        <f t="shared" si="18"/>
        <v>0.48021435437759208</v>
      </c>
      <c r="N68">
        <f t="shared" si="19"/>
        <v>0.74035257655504128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0.53602886013616757</v>
      </c>
      <c r="P68">
        <f>IFERROR(_xlfn.T.TEST($D17:$H17,$D$16:$H$16,2,IF(IF($K$16^2&gt;$K17^2,($K$16^2)/($K17^2),($K17^2)/($K$16^2))&lt;IF($K$16^2&gt;$K17^2,_xlfn.F.INV(0.95,$M$16-1,$M17-1),_xlfn.F.INV(0.95,$M17-1,$M$16-1)),2,3)),1)</f>
        <v>0.70249631257797795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1.8212876344342739E-4</v>
      </c>
      <c r="C69">
        <f t="shared" si="8"/>
        <v>4.3758523084354842E-4</v>
      </c>
      <c r="D69">
        <f t="shared" si="9"/>
        <v>1.043937599412223E-3</v>
      </c>
      <c r="E69">
        <f t="shared" si="10"/>
        <v>0.15743800307680783</v>
      </c>
      <c r="F69">
        <f t="shared" si="11"/>
        <v>2.0545196592236152E-3</v>
      </c>
      <c r="G69">
        <f t="shared" si="12"/>
        <v>1.6081375194761786E-3</v>
      </c>
      <c r="H69">
        <f t="shared" si="13"/>
        <v>0.17954579097059209</v>
      </c>
      <c r="I69">
        <f t="shared" si="14"/>
        <v>0.39482615938609789</v>
      </c>
      <c r="J69">
        <f t="shared" si="15"/>
        <v>0.27998146065925295</v>
      </c>
      <c r="K69">
        <f t="shared" si="16"/>
        <v>0.8283103702166712</v>
      </c>
      <c r="L69">
        <f t="shared" si="17"/>
        <v>0.69864067199362956</v>
      </c>
      <c r="M69">
        <f t="shared" si="18"/>
        <v>0.66847303917873824</v>
      </c>
      <c r="N69">
        <f t="shared" si="19"/>
        <v>0.89833577029021994</v>
      </c>
      <c r="O69">
        <f t="shared" si="20"/>
        <v>0.73332777833383789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0.88411261070050706</v>
      </c>
      <c r="Q69">
        <f>IFERROR(_xlfn.T.TEST($D18:$H18,$D$17:$H$17,2,IF(IF($K$17^2&gt;$K18^2,($K$17^2)/($K18^2),($K18^2)/($K$17^2))&lt;IF($K$17^2&gt;$K18^2,_xlfn.F.INV(0.95,$M$17-1,$M18-1),_xlfn.F.INV(0.95,$M18-1,$M$17-1)),2,3)),1)</f>
        <v>0.82703797596863293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2.7770755523275265E-4</v>
      </c>
      <c r="C70">
        <f t="shared" si="8"/>
        <v>7.8133507214751428E-4</v>
      </c>
      <c r="D70">
        <f t="shared" si="9"/>
        <v>1.569751842342785E-3</v>
      </c>
      <c r="E70">
        <f t="shared" si="10"/>
        <v>0.17588527776488375</v>
      </c>
      <c r="F70">
        <f t="shared" si="11"/>
        <v>3.2743496290056108E-3</v>
      </c>
      <c r="G70">
        <f t="shared" si="12"/>
        <v>2.4264698220103479E-3</v>
      </c>
      <c r="H70">
        <f t="shared" si="13"/>
        <v>0.20647299275971548</v>
      </c>
      <c r="I70">
        <f t="shared" si="14"/>
        <v>0.39645207008867678</v>
      </c>
      <c r="J70">
        <f t="shared" si="15"/>
        <v>0.28834683370004366</v>
      </c>
      <c r="K70">
        <f t="shared" si="16"/>
        <v>0.79226531313504212</v>
      </c>
      <c r="L70">
        <f t="shared" si="17"/>
        <v>0.78276356868385433</v>
      </c>
      <c r="M70">
        <f t="shared" si="18"/>
        <v>0.76511585078326694</v>
      </c>
      <c r="N70">
        <f t="shared" si="19"/>
        <v>0.95571149048349047</v>
      </c>
      <c r="O70">
        <f t="shared" si="20"/>
        <v>0.82515675067295025</v>
      </c>
      <c r="P70">
        <f t="shared" si="21"/>
        <v>0.950975664499907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0.79060456904646181</v>
      </c>
      <c r="R70">
        <f>IFERROR(_xlfn.T.TEST($D19:$H19,$D$18:$H$18,2,IF(IF($K$18^2&gt;$K19^2,($K$18^2)/($K19^2),($K19^2)/($K$18^2))&lt;IF($K$18^2&gt;$K19^2,_xlfn.F.INV(0.95,$M$18-1,$M19-1),_xlfn.F.INV(0.95,$M19-1,$M$18-1)),2,3)),1)</f>
        <v>0.94704694444938575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2.1758406506243504E-4</v>
      </c>
      <c r="C71">
        <f t="shared" si="8"/>
        <v>5.1688745495349832E-4</v>
      </c>
      <c r="D71">
        <f t="shared" si="9"/>
        <v>1.522238477800398E-3</v>
      </c>
      <c r="E71">
        <f t="shared" si="10"/>
        <v>0.42783270017637554</v>
      </c>
      <c r="F71">
        <f t="shared" si="11"/>
        <v>3.2273047721190426E-3</v>
      </c>
      <c r="G71">
        <f t="shared" si="12"/>
        <v>2.4810188723324651E-3</v>
      </c>
      <c r="H71">
        <f t="shared" si="13"/>
        <v>0.55285782817408236</v>
      </c>
      <c r="I71">
        <f t="shared" si="14"/>
        <v>0.84475458068989329</v>
      </c>
      <c r="J71">
        <f t="shared" si="15"/>
        <v>0.63713845782884138</v>
      </c>
      <c r="K71">
        <f t="shared" si="16"/>
        <v>0.53125763860465547</v>
      </c>
      <c r="L71">
        <f t="shared" si="17"/>
        <v>0.17275284859283144</v>
      </c>
      <c r="M71">
        <f t="shared" si="18"/>
        <v>0.12305385084317627</v>
      </c>
      <c r="N71">
        <f t="shared" si="19"/>
        <v>0.35801423070814431</v>
      </c>
      <c r="O71">
        <f t="shared" si="20"/>
        <v>0.14342511701813346</v>
      </c>
      <c r="P71">
        <f t="shared" si="21"/>
        <v>0.27921538432649617</v>
      </c>
      <c r="Q71">
        <f t="shared" si="22"/>
        <v>0.51023192769632697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0.38777236883063315</v>
      </c>
      <c r="S71">
        <f>IFERROR(_xlfn.T.TEST($D20:$H20,$D$19:$H$19,2,IF(IF($K$19^2&gt;$K20^2,($K$19^2)/($K20^2),($K20^2)/($K$19^2))&lt;IF($K$19^2&gt;$K20^2,_xlfn.F.INV(0.95,$M$19-1,$M20-1),_xlfn.F.INV(0.95,$M20-1,$M$19-1)),2,3)),1)</f>
        <v>0.40050708121868739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1.1147399013517559E-4</v>
      </c>
      <c r="C72">
        <f t="shared" si="8"/>
        <v>2.2131269545536895E-4</v>
      </c>
      <c r="D72">
        <f t="shared" si="9"/>
        <v>5.9245148271942695E-4</v>
      </c>
      <c r="E72">
        <f t="shared" si="10"/>
        <v>8.7652697973795532E-2</v>
      </c>
      <c r="F72">
        <f t="shared" si="11"/>
        <v>1.0480286490103117E-3</v>
      </c>
      <c r="G72">
        <f t="shared" si="12"/>
        <v>8.8520907498880973E-4</v>
      </c>
      <c r="H72">
        <f t="shared" si="13"/>
        <v>8.9419142151167946E-2</v>
      </c>
      <c r="I72">
        <f t="shared" si="14"/>
        <v>0.2651696542504825</v>
      </c>
      <c r="J72">
        <f t="shared" si="15"/>
        <v>0.18112499211794408</v>
      </c>
      <c r="K72">
        <f t="shared" si="16"/>
        <v>0.60497670390948599</v>
      </c>
      <c r="L72">
        <f t="shared" si="17"/>
        <v>0.93455725704446613</v>
      </c>
      <c r="M72">
        <f t="shared" si="18"/>
        <v>0.92611032748679967</v>
      </c>
      <c r="N72">
        <f t="shared" si="19"/>
        <v>0.88873522991578335</v>
      </c>
      <c r="O72">
        <f t="shared" si="20"/>
        <v>0.99681907704407058</v>
      </c>
      <c r="P72">
        <f t="shared" si="21"/>
        <v>0.87009862761121259</v>
      </c>
      <c r="Q72">
        <f t="shared" si="22"/>
        <v>0.5959926848731838</v>
      </c>
      <c r="R72">
        <f t="shared" si="23"/>
        <v>0.76736446807154945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0.84250635635982707</v>
      </c>
      <c r="T72">
        <f>IFERROR(_xlfn.T.TEST($D21:$H21,$D$20:$H$20,2,IF(IF($K$20^2&gt;$K21^2,($K$20^2)/($K21^2),($K21^2)/($K$20^2))&lt;IF($K$20^2&gt;$K21^2,_xlfn.F.INV(0.95,$M$20-1,$M21-1),_xlfn.F.INV(0.95,$M21-1,$M$20-1)),2,3)),1)</f>
        <v>0.22424469891720103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1.2010604713873988E-4</v>
      </c>
      <c r="C73">
        <f>IFERROR(_xlfn.T.TEST($D23:$H23,$D$3:$H$3,2,IF(IF($K$3^2&gt;$K23^2,($K$3^2)/($K23^2),($K23^2)/($K$3^2))&lt;IF($K$3^2&gt;$K23^2,_xlfn.F.INV(0.95,$M$3-1,$M23-1),_xlfn.F.INV(0.95,$M23-1,$M$3-1)),2,3)),1)</f>
        <v>2.3375871452689895E-4</v>
      </c>
      <c r="D73">
        <f>IFERROR(_xlfn.T.TEST($D23:$H23,$D$4:$H$4,2,IF(IF($K$4^2&gt;$K23^2,($K$4^2)/($K23^2),($K23^2)/($K$4^2))&lt;IF($K$4^2&gt;$K23^2,_xlfn.F.INV(0.95,$M$4-1,$M23-1),_xlfn.F.INV(0.95,$M23-1,$M$4-1)),2,3)),1)</f>
        <v>6.8881364412755536E-4</v>
      </c>
      <c r="E73">
        <f>IFERROR(_xlfn.T.TEST($D23:$H23,$D$5:$H$5,2,IF(IF($K$5^2&gt;$K23^2,($K$5^2)/($K23^2),($K23^2)/($K$5^2))&lt;IF($K$5^2&gt;$K23^2,_xlfn.F.INV(0.95,$M$5-1,$M23-1),_xlfn.F.INV(0.95,$M23-1,$M$5-1)),2,3)),1)</f>
        <v>0.13869334637022887</v>
      </c>
      <c r="F73">
        <f>IFERROR(_xlfn.T.TEST($D23:$H23,$D$6:$H$6,2,IF(IF($K$6^2&gt;$K23^2,($K$6^2)/($K23^2),($K23^2)/($K$6^2))&lt;IF($K$6^2&gt;$K23^2,_xlfn.F.INV(0.95,$M$6-1,$M23-1),_xlfn.F.INV(0.95,$M23-1,$M$6-1)),2,3)),1)</f>
        <v>1.2423181875910517E-3</v>
      </c>
      <c r="G73">
        <f>IFERROR(_xlfn.T.TEST($D23:$H23,$D$7:$H$7,2,IF(IF($K$7^2&gt;$K23^2,($K$7^2)/($K23^2),($K23^2)/($K$7^2))&lt;IF($K$7^2&gt;$K23^2,_xlfn.F.INV(0.95,$M$7-1,$M23-1),_xlfn.F.INV(0.95,$M23-1,$M$7-1)),2,3)),1)</f>
        <v>1.0502752632914599E-3</v>
      </c>
      <c r="H73">
        <f>IFERROR(_xlfn.T.TEST($D23:$H23,$D$8:$H$8,2,IF(IF($K$8^2&gt;$K23^2,($K$8^2)/($K23^2),($K23^2)/($K$8^2))&lt;IF($K$8^2&gt;$K23^2,_xlfn.F.INV(0.95,$M$8-1,$M23-1),_xlfn.F.INV(0.95,$M23-1,$M$8-1)),2,3)),1)</f>
        <v>0.14961944225330201</v>
      </c>
      <c r="I73">
        <f>IFERROR(_xlfn.T.TEST($D23:$H23,$D$9:$H$9,2,IF(IF($K$9^2&gt;$K23^2,($K$9^2)/($K23^2),($K23^2)/($K$9^2))&lt;IF($K$9^2&gt;$K23^2,_xlfn.F.INV(0.95,$M$9-1,$M23-1),_xlfn.F.INV(0.95,$M23-1,$M$9-1)),2,3)),1)</f>
        <v>0.3936428960902455</v>
      </c>
      <c r="J73">
        <f>IFERROR(_xlfn.T.TEST($D23:$H23,$D$10:$H$10,2,IF(IF($K$10^2&gt;$K23^2,($K$10^2)/($K23^2),($K23^2)/($K$10^2))&lt;IF($K$10^2&gt;$K23^2,_xlfn.F.INV(0.95,$M$10-1,$M23-1),_xlfn.F.INV(0.95,$M23-1,$M$10-1)),2,3)),1)</f>
        <v>0.27187622355208341</v>
      </c>
      <c r="K73">
        <f>IFERROR(_xlfn.T.TEST($D23:$H23,$D$11:$H$11,2,IF(IF($K$11^2&gt;$K23^2,($K$11^2)/($K23^2),($K23^2)/($K$11^2))&lt;IF($K$11^2&gt;$K23^2,_xlfn.F.INV(0.95,$M$11-1,$M23-1),_xlfn.F.INV(0.95,$M23-1,$M$11-1)),2,3)),1)</f>
        <v>0.86852632789575446</v>
      </c>
      <c r="L73">
        <f>IFERROR(_xlfn.T.TEST($D23:$H23,$D$12:$H$12,2,IF(IF($K$12^2&gt;$K23^2,($K$12^2)/($K23^2),($K23^2)/($K$12^2))&lt;IF($K$12^2&gt;$K23^2,_xlfn.F.INV(0.95,$M$12-1,$M23-1),_xlfn.F.INV(0.95,$M23-1,$M$12-1)),2,3)),1)</f>
        <v>0.60635597005739506</v>
      </c>
      <c r="M73">
        <f>IFERROR(_xlfn.T.TEST($D23:$H23,$D$13:$H$13,2,IF(IF($K$13^2&gt;$K23^2,($K$13^2)/($K23^2),($K23^2)/($K$13^2))&lt;IF($K$13^2&gt;$K23^2,_xlfn.F.INV(0.95,$M$13-1,$M23-1),_xlfn.F.INV(0.95,$M23-1,$M$13-1)),2,3)),1)</f>
        <v>0.55759993624900939</v>
      </c>
      <c r="N73">
        <f>IFERROR(_xlfn.T.TEST($D23:$H23,$D$14:$H$14,2,IF(IF($K$14^2&gt;$K23^2,($K$14^2)/($K23^2),($K23^2)/($K$14^2))&lt;IF($K$14^2&gt;$K23^2,_xlfn.F.INV(0.95,$M$14-1,$M23-1),_xlfn.F.INV(0.95,$M23-1,$M$14-1)),2,3)),1)</f>
        <v>0.83736925111380933</v>
      </c>
      <c r="O73">
        <f>IFERROR(_xlfn.T.TEST($D23:$H23,$D$15:$H$15,2,IF(IF($K$15^2&gt;$K23^2,($K$15^2)/($K23^2),($K23^2)/($K$15^2))&lt;IF($K$15^2&gt;$K23^2,_xlfn.F.INV(0.95,$M$15-1,$M23-1),_xlfn.F.INV(0.95,$M23-1,$M$15-1)),2,3)),1)</f>
        <v>0.62584531764319007</v>
      </c>
      <c r="P73">
        <f>IFERROR(_xlfn.T.TEST($D23:$H23,$D$16:$H$16,2,IF(IF($K$16^2&gt;$K23^2,($K$16^2)/($K23^2),($K23^2)/($K$16^2))&lt;IF($K$16^2&gt;$K23^2,_xlfn.F.INV(0.95,$M$16-1,$M23-1),_xlfn.F.INV(0.95,$M23-1,$M$16-1)),2,3)),1)</f>
        <v>0.80929750724045313</v>
      </c>
      <c r="Q73">
        <f>IFERROR(_xlfn.T.TEST($D23:$H23,$D$17:$H$17,2,IF(IF($K$17^2&gt;$K23^2,($K$17^2)/($K23^2),($K23^2)/($K$17^2))&lt;IF($K$17^2&gt;$K23^2,_xlfn.F.INV(0.95,$M$17-1,$M23-1),_xlfn.F.INV(0.95,$M23-1,$M$17-1)),2,3)),1)</f>
        <v>0.86810575011981161</v>
      </c>
      <c r="R73">
        <f>IFERROR(_xlfn.T.TEST($D23:$H23,$D$18:$H$18,2,IF(IF($K$18^2&gt;$K23^2,($K$18^2)/($K23^2),($K23^2)/($K$18^2))&lt;IF($K$18^2&gt;$K23^2,_xlfn.F.INV(0.95,$M$18-1,$M23-1),_xlfn.F.INV(0.95,$M23-1,$M$18-1)),2,3)),1)</f>
        <v>0.94144447514742147</v>
      </c>
      <c r="S73">
        <f>IFERROR(_xlfn.T.TEST($D23:$H23,$D$19:$H$19,2,IF(IF($K$19^2&gt;$K23^2,($K$19^2)/($K23^2),($K23^2)/($K$19^2))&lt;IF($K$19^2&gt;$K23^2,_xlfn.F.INV(0.95,$M$19-1,$M23-1),_xlfn.F.INV(0.95,$M23-1,$M$19-1)),2,3)),1)</f>
        <v>0.89072752885993756</v>
      </c>
      <c r="T73">
        <f>IFERROR(_xlfn.T.TEST($D23:$H23,$D$20:$H$20,2,IF(IF($K$20^2&gt;$K23^2,($K$20^2)/($K23^2),($K23^2)/($K$20^2))&lt;IF($K$20^2&gt;$K23^2,_xlfn.F.INV(0.95,$M$20-1,$M23-1),_xlfn.F.INV(0.95,$M23-1,$M$20-1)),2,3)),1)</f>
        <v>0.37150828664187785</v>
      </c>
      <c r="U73">
        <f>IFERROR(_xlfn.T.TEST($D23:$H23,$D$21:$H$21,2,IF(IF($K$21^2&gt;$K23^2,($K$21^2)/($K23^2),($K23^2)/($K$21^2))&lt;IF($K$21^2&gt;$K23^2,_xlfn.F.INV(0.95,$M$21-1,$M23-1),_xlfn.F.INV(0.95,$M23-1,$M$21-1)),2,3)),1)</f>
        <v>0.68549024035529782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5.5879828208329498E-5</v>
      </c>
      <c r="C74">
        <f>IFERROR(_xlfn.T.TEST($D24:$H24,$D$3:$H$3,2,IF(IF($K$3^2&gt;$K24^2,($K$3^2)/($K24^2),($K24^2)/($K$3^2))&lt;IF($K$3^2&gt;$K24^2,_xlfn.F.INV(0.95,$M$3-1,$M24-1),_xlfn.F.INV(0.95,$M24-1,$M$3-1)),2,3)),1)</f>
        <v>7.5356220160379268E-5</v>
      </c>
      <c r="D74">
        <f>IFERROR(_xlfn.T.TEST($D24:$H24,$D$4:$H$4,2,IF(IF($K$4^2&gt;$K24^2,($K$4^2)/($K24^2),($K24^2)/($K$4^2))&lt;IF($K$4^2&gt;$K24^2,_xlfn.F.INV(0.95,$M$4-1,$M24-1),_xlfn.F.INV(0.95,$M24-1,$M$4-1)),2,3)),1)</f>
        <v>2.79674987520043E-4</v>
      </c>
      <c r="E74">
        <f>IFERROR(_xlfn.T.TEST($D24:$H24,$D$5:$H$5,2,IF(IF($K$5^2&gt;$K24^2,($K$5^2)/($K24^2),($K24^2)/($K$5^2))&lt;IF($K$5^2&gt;$K24^2,_xlfn.F.INV(0.95,$M$5-1,$M24-1),_xlfn.F.INV(0.95,$M24-1,$M$5-1)),2,3)),1)</f>
        <v>4.9806407854267272E-2</v>
      </c>
      <c r="F74">
        <f>IFERROR(_xlfn.T.TEST($D24:$H24,$D$6:$H$6,2,IF(IF($K$6^2&gt;$K24^2,($K$6^2)/($K24^2),($K24^2)/($K$6^2))&lt;IF($K$6^2&gt;$K24^2,_xlfn.F.INV(0.95,$M$6-1,$M24-1),_xlfn.F.INV(0.95,$M24-1,$M$6-1)),2,3)),1)</f>
        <v>4.0858209594320911E-4</v>
      </c>
      <c r="G74">
        <f>IFERROR(_xlfn.T.TEST($D24:$H24,$D$7:$H$7,2,IF(IF($K$7^2&gt;$K24^2,($K$7^2)/($K24^2),($K24^2)/($K$7^2))&lt;IF($K$7^2&gt;$K24^2,_xlfn.F.INV(0.95,$M$7-1,$M24-1),_xlfn.F.INV(0.95,$M24-1,$M$7-1)),2,3)),1)</f>
        <v>4.0227541427720695E-4</v>
      </c>
      <c r="H74">
        <f>IFERROR(_xlfn.T.TEST($D24:$H24,$D$8:$H$8,2,IF(IF($K$8^2&gt;$K24^2,($K$8^2)/($K24^2),($K24^2)/($K$8^2))&lt;IF($K$8^2&gt;$K24^2,_xlfn.F.INV(0.95,$M$8-1,$M24-1),_xlfn.F.INV(0.95,$M24-1,$M$8-1)),2,3)),1)</f>
        <v>3.9729853406062415E-2</v>
      </c>
      <c r="I74">
        <f>IFERROR(_xlfn.T.TEST($D24:$H24,$D$9:$H$9,2,IF(IF($K$9^2&gt;$K24^2,($K$9^2)/($K24^2),($K24^2)/($K$9^2))&lt;IF($K$9^2&gt;$K24^2,_xlfn.F.INV(0.95,$M$9-1,$M24-1),_xlfn.F.INV(0.95,$M24-1,$M$9-1)),2,3)),1)</f>
        <v>0.20176483599316522</v>
      </c>
      <c r="J74">
        <f>IFERROR(_xlfn.T.TEST($D24:$H24,$D$10:$H$10,2,IF(IF($K$10^2&gt;$K24^2,($K$10^2)/($K24^2),($K24^2)/($K$10^2))&lt;IF($K$10^2&gt;$K24^2,_xlfn.F.INV(0.95,$M$10-1,$M24-1),_xlfn.F.INV(0.95,$M24-1,$M$10-1)),2,3)),1)</f>
        <v>0.13125188841289151</v>
      </c>
      <c r="K74">
        <f>IFERROR(_xlfn.T.TEST($D24:$H24,$D$11:$H$11,2,IF(IF($K$11^2&gt;$K24^2,($K$11^2)/($K24^2),($K24^2)/($K$11^2))&lt;IF($K$11^2&gt;$K24^2,_xlfn.F.INV(0.95,$M$11-1,$M24-1),_xlfn.F.INV(0.95,$M24-1,$M$11-1)),2,3)),1)</f>
        <v>0.50454607241465277</v>
      </c>
      <c r="L74">
        <f>IFERROR(_xlfn.T.TEST($D24:$H24,$D$12:$H$12,2,IF(IF($K$12^2&gt;$K24^2,($K$12^2)/($K24^2),($K24^2)/($K$12^2))&lt;IF($K$12^2&gt;$K24^2,_xlfn.F.INV(0.95,$M$12-1,$M24-1),_xlfn.F.INV(0.95,$M24-1,$M$12-1)),2,3)),1)</f>
        <v>0.99677631071518813</v>
      </c>
      <c r="M74">
        <f>IFERROR(_xlfn.T.TEST($D24:$H24,$D$13:$H$13,2,IF(IF($K$13^2&gt;$K24^2,($K$13^2)/($K24^2),($K24^2)/($K$13^2))&lt;IF($K$13^2&gt;$K24^2,_xlfn.F.INV(0.95,$M$13-1,$M24-1),_xlfn.F.INV(0.95,$M24-1,$M$13-1)),2,3)),1)</f>
        <v>0.99699279365835713</v>
      </c>
      <c r="N74">
        <f>IFERROR(_xlfn.T.TEST($D24:$H24,$D$14:$H$14,2,IF(IF($K$14^2&gt;$K24^2,($K$14^2)/($K24^2),($K24^2)/($K$14^2))&lt;IF($K$14^2&gt;$K24^2,_xlfn.F.INV(0.95,$M$14-1,$M24-1),_xlfn.F.INV(0.95,$M24-1,$M$14-1)),2,3)),1)</f>
        <v>0.81525458034564147</v>
      </c>
      <c r="O74">
        <f>IFERROR(_xlfn.T.TEST($D24:$H24,$D$15:$H$15,2,IF(IF($K$15^2&gt;$K24^2,($K$15^2)/($K24^2),($K24^2)/($K$15^2))&lt;IF($K$15^2&gt;$K24^2,_xlfn.F.INV(0.95,$M$15-1,$M24-1),_xlfn.F.INV(0.95,$M24-1,$M$15-1)),2,3)),1)</f>
        <v>0.90143487431293567</v>
      </c>
      <c r="P74">
        <f>IFERROR(_xlfn.T.TEST($D24:$H24,$D$16:$H$16,2,IF(IF($K$16^2&gt;$K24^2,($K$16^2)/($K24^2),($K24^2)/($K$16^2))&lt;IF($K$16^2&gt;$K24^2,_xlfn.F.INV(0.95,$M$16-1,$M24-1),_xlfn.F.INV(0.95,$M24-1,$M$16-1)),2,3)),1)</f>
        <v>0.77628137534038277</v>
      </c>
      <c r="Q74">
        <f>IFERROR(_xlfn.T.TEST($D24:$H24,$D$17:$H$17,2,IF(IF($K$17^2&gt;$K24^2,($K$17^2)/($K24^2),($K24^2)/($K$17^2))&lt;IF($K$17^2&gt;$K24^2,_xlfn.F.INV(0.95,$M$17-1,$M24-1),_xlfn.F.INV(0.95,$M24-1,$M$17-1)),2,3)),1)</f>
        <v>0.48905107930225711</v>
      </c>
      <c r="R74">
        <f>IFERROR(_xlfn.T.TEST($D24:$H24,$D$18:$H$18,2,IF(IF($K$18^2&gt;$K24^2,($K$18^2)/($K24^2),($K24^2)/($K$18^2))&lt;IF($K$18^2&gt;$K24^2,_xlfn.F.INV(0.95,$M$18-1,$M24-1),_xlfn.F.INV(0.95,$M24-1,$M$18-1)),2,3)),1)</f>
        <v>0.67352302917338325</v>
      </c>
      <c r="S74">
        <f>IFERROR(_xlfn.T.TEST($D24:$H24,$D$19:$H$19,2,IF(IF($K$19^2&gt;$K24^2,($K$19^2)/($K24^2),($K24^2)/($K$19^2))&lt;IF($K$19^2&gt;$K24^2,_xlfn.F.INV(0.95,$M$19-1,$M24-1),_xlfn.F.INV(0.95,$M24-1,$M$19-1)),2,3)),1)</f>
        <v>0.76725666885233479</v>
      </c>
      <c r="T74">
        <f>IFERROR(_xlfn.T.TEST($D24:$H24,$D$20:$H$20,2,IF(IF($K$20^2&gt;$K24^2,($K$20^2)/($K24^2),($K24^2)/($K$20^2))&lt;IF($K$20^2&gt;$K24^2,_xlfn.F.INV(0.95,$M$20-1,$M24-1),_xlfn.F.INV(0.95,$M24-1,$M$20-1)),2,3)),1)</f>
        <v>0.1333719605285397</v>
      </c>
      <c r="U74">
        <f>IFERROR(_xlfn.T.TEST($D24:$H24,$D$21:$H$21,2,IF(IF($K$21^2&gt;$K24^2,($K$21^2)/($K24^2),($K24^2)/($K$21^2))&lt;IF($K$21^2&gt;$K24^2,_xlfn.F.INV(0.95,$M$21-1,$M24-1),_xlfn.F.INV(0.95,$M24-1,$M$21-1)),2,3)),1)</f>
        <v>0.92565941047048161</v>
      </c>
      <c r="V74">
        <f>IFERROR(_xlfn.T.TEST($D24:$H24,$D$23:$H$23,2,IF(IF($K$23^2&gt;$K24^2,($K$23^2)/($K24^2),($K24^2)/($K$23^2))&lt;IF($K$23^2&gt;$K24^2,_xlfn.F.INV(0.95,$M$23-1,$M24-1),_xlfn.F.INV(0.95,$M24-1,$M$23-1)),2,3)),1)</f>
        <v>0.56724565841100438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1.6030028978706687E-4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3.5481958852628964E-4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9.5997823270269425E-4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0.18921389551537743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1.8569676344556349E-3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1.4911930146566887E-3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0.21827151201311584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0.47678641631450436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0.33775411206218636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0.99057122809136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0.51090739032087762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0.45997733194230528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0.73657956062768393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0.51739843598300306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0.69509052767667878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0.99502145332916392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0.82531009193699256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0.78851538031316681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0.48587753638736719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0.58525273967161118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0.86728405265967534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0.47023458025573117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3.0880258148773519E-4</v>
      </c>
      <c r="C76">
        <f t="shared" si="27"/>
        <v>8.7055304328434099E-4</v>
      </c>
      <c r="D76">
        <f t="shared" si="28"/>
        <v>2.2060062659297647E-3</v>
      </c>
      <c r="E76">
        <f t="shared" si="29"/>
        <v>0.49425302225005407</v>
      </c>
      <c r="F76">
        <f t="shared" si="30"/>
        <v>5.0347093790685726E-3</v>
      </c>
      <c r="G76">
        <f t="shared" si="31"/>
        <v>3.6413995141030267E-3</v>
      </c>
      <c r="H76">
        <f t="shared" si="32"/>
        <v>0.64051911931913974</v>
      </c>
      <c r="I76">
        <f t="shared" si="33"/>
        <v>0.89615984191021336</v>
      </c>
      <c r="J76">
        <f t="shared" si="34"/>
        <v>0.69206907361258496</v>
      </c>
      <c r="K76">
        <f t="shared" si="35"/>
        <v>0.51331209097125252</v>
      </c>
      <c r="L76">
        <f t="shared" si="36"/>
        <v>0.18132535935938821</v>
      </c>
      <c r="M76">
        <f t="shared" si="37"/>
        <v>0.13777260614930861</v>
      </c>
      <c r="N76">
        <f t="shared" si="38"/>
        <v>0.35124752711665247</v>
      </c>
      <c r="O76">
        <f t="shared" si="39"/>
        <v>0.15844920750554883</v>
      </c>
      <c r="P76">
        <f t="shared" si="40"/>
        <v>0.28123093169173252</v>
      </c>
      <c r="Q76">
        <f t="shared" si="41"/>
        <v>0.49425082940620024</v>
      </c>
      <c r="R76">
        <f t="shared" si="42"/>
        <v>0.38060492273581492</v>
      </c>
      <c r="S76">
        <f t="shared" si="43"/>
        <v>0.39080655778798856</v>
      </c>
      <c r="T76">
        <f t="shared" si="44"/>
        <v>0.94010556471547779</v>
      </c>
      <c r="U76">
        <f t="shared" si="45"/>
        <v>0.22867049046212853</v>
      </c>
      <c r="V76">
        <f t="shared" si="46"/>
        <v>0.36838559954740002</v>
      </c>
      <c r="W76">
        <f t="shared" si="47"/>
        <v>0.14671365438708694</v>
      </c>
      <c r="X76">
        <f t="shared" si="48"/>
        <v>0.47248292168774075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6.4026344670253879E-3</v>
      </c>
      <c r="C77">
        <f t="shared" si="27"/>
        <v>6.967504549585081E-2</v>
      </c>
      <c r="D77">
        <f t="shared" si="28"/>
        <v>0.11872269945453381</v>
      </c>
      <c r="E77">
        <f t="shared" si="29"/>
        <v>2.3609811079354052E-2</v>
      </c>
      <c r="F77">
        <f t="shared" si="30"/>
        <v>0.49357717338969631</v>
      </c>
      <c r="G77">
        <f t="shared" si="31"/>
        <v>0.24551817752635252</v>
      </c>
      <c r="H77">
        <f t="shared" si="32"/>
        <v>4.3988400573769324E-3</v>
      </c>
      <c r="I77">
        <f t="shared" si="33"/>
        <v>2.2527790209479905E-2</v>
      </c>
      <c r="J77">
        <f t="shared" si="34"/>
        <v>3.6966585902659013E-2</v>
      </c>
      <c r="K77">
        <f t="shared" si="35"/>
        <v>2.8029459467148153E-3</v>
      </c>
      <c r="L77">
        <f t="shared" si="36"/>
        <v>4.431909048812925E-4</v>
      </c>
      <c r="M77">
        <f t="shared" si="37"/>
        <v>1.4453160896191523E-4</v>
      </c>
      <c r="N77">
        <f t="shared" si="38"/>
        <v>2.8215626516420078E-3</v>
      </c>
      <c r="O77">
        <f t="shared" si="39"/>
        <v>1.5498315863577883E-4</v>
      </c>
      <c r="P77">
        <f t="shared" si="40"/>
        <v>8.6729483064424502E-4</v>
      </c>
      <c r="Q77">
        <f t="shared" si="41"/>
        <v>2.1071719711924955E-3</v>
      </c>
      <c r="R77">
        <f t="shared" si="42"/>
        <v>1.8701882951818983E-3</v>
      </c>
      <c r="S77">
        <f t="shared" si="43"/>
        <v>3.5373972844959869E-3</v>
      </c>
      <c r="T77">
        <f t="shared" si="44"/>
        <v>2.6101773465170854E-3</v>
      </c>
      <c r="U77">
        <f t="shared" si="45"/>
        <v>7.9537584260673045E-4</v>
      </c>
      <c r="V77">
        <f t="shared" si="46"/>
        <v>8.7552472737282617E-4</v>
      </c>
      <c r="W77">
        <f t="shared" si="47"/>
        <v>1.898806157032225E-4</v>
      </c>
      <c r="X77">
        <f t="shared" si="48"/>
        <v>1.50021340599713E-3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4.9560903916241695E-3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2.9222883913111004E-4</v>
      </c>
      <c r="C78">
        <f t="shared" si="27"/>
        <v>7.4093984433470982E-4</v>
      </c>
      <c r="D78">
        <f t="shared" si="28"/>
        <v>2.4419804140330546E-3</v>
      </c>
      <c r="E78">
        <f t="shared" si="29"/>
        <v>0.86068527486895041</v>
      </c>
      <c r="F78">
        <f t="shared" si="30"/>
        <v>5.7620042803845552E-3</v>
      </c>
      <c r="G78">
        <f t="shared" si="31"/>
        <v>4.2088771183787831E-3</v>
      </c>
      <c r="H78">
        <f t="shared" si="32"/>
        <v>0.83737009208844904</v>
      </c>
      <c r="I78">
        <f t="shared" si="33"/>
        <v>0.71757763344322134</v>
      </c>
      <c r="J78">
        <f t="shared" si="34"/>
        <v>0.94680195936220546</v>
      </c>
      <c r="K78">
        <f t="shared" si="35"/>
        <v>0.20165821450974308</v>
      </c>
      <c r="L78">
        <f t="shared" si="36"/>
        <v>4.0732529709190238E-2</v>
      </c>
      <c r="M78">
        <f t="shared" si="37"/>
        <v>1.998525563706282E-2</v>
      </c>
      <c r="N78">
        <f t="shared" si="38"/>
        <v>0.13637067453228771</v>
      </c>
      <c r="O78">
        <f t="shared" si="39"/>
        <v>2.3394928373691636E-2</v>
      </c>
      <c r="P78">
        <f t="shared" si="40"/>
        <v>7.7942741402211496E-2</v>
      </c>
      <c r="Q78">
        <f t="shared" si="41"/>
        <v>0.1804798000154145</v>
      </c>
      <c r="R78">
        <f t="shared" si="42"/>
        <v>0.13255863523354366</v>
      </c>
      <c r="S78">
        <f t="shared" si="43"/>
        <v>0.16042677583914214</v>
      </c>
      <c r="T78">
        <f t="shared" si="44"/>
        <v>0.42455212728982783</v>
      </c>
      <c r="U78">
        <f t="shared" si="45"/>
        <v>6.2119921518114136E-2</v>
      </c>
      <c r="V78">
        <f t="shared" si="46"/>
        <v>0.10289143526068695</v>
      </c>
      <c r="W78">
        <f t="shared" si="47"/>
        <v>2.3870865441104974E-2</v>
      </c>
      <c r="X78">
        <f t="shared" si="48"/>
        <v>0.15727961773041468</v>
      </c>
      <c r="Y78">
        <f t="shared" si="49"/>
        <v>0.5152837957880182</v>
      </c>
      <c r="Z78">
        <f>IFERROR(_xlfn.T.TEST($D29:$H29,$D$28:$H$28,2,IF(IF($K$28^2&gt;$K29^2,($K$28^2)/($K29^2),($K29^2)/($K$28^2))&lt;IF($K$28^2&gt;$K29^2,_xlfn.F.INV(0.95,$M$28-1,$M29-1),_xlfn.F.INV(0.95,$M29-1,$M$28-1)),2,3)),1)</f>
        <v>4.610423003387279E-3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2.9397107041324139E-4</v>
      </c>
      <c r="C79">
        <f t="shared" si="27"/>
        <v>7.3422739586668931E-4</v>
      </c>
      <c r="D79">
        <f t="shared" si="28"/>
        <v>2.5231554561187257E-3</v>
      </c>
      <c r="E79">
        <f t="shared" si="29"/>
        <v>0.93520449871866185</v>
      </c>
      <c r="F79">
        <f t="shared" si="30"/>
        <v>6.001856582279844E-3</v>
      </c>
      <c r="G79">
        <f t="shared" si="31"/>
        <v>4.3827358259703707E-3</v>
      </c>
      <c r="H79">
        <f t="shared" si="32"/>
        <v>0.73718098538671695</v>
      </c>
      <c r="I79">
        <f t="shared" si="33"/>
        <v>0.65642380038825299</v>
      </c>
      <c r="J79">
        <f t="shared" si="34"/>
        <v>0.88335035506274762</v>
      </c>
      <c r="K79">
        <f t="shared" si="35"/>
        <v>0.16850886701539397</v>
      </c>
      <c r="L79">
        <f t="shared" si="36"/>
        <v>3.1051561178743071E-2</v>
      </c>
      <c r="M79">
        <f t="shared" si="37"/>
        <v>1.3877717152477098E-2</v>
      </c>
      <c r="N79">
        <f t="shared" si="38"/>
        <v>0.1150244937717541</v>
      </c>
      <c r="O79">
        <f t="shared" si="39"/>
        <v>1.621916308616831E-2</v>
      </c>
      <c r="P79">
        <f t="shared" si="40"/>
        <v>6.1424657157943159E-2</v>
      </c>
      <c r="Q79">
        <f t="shared" si="41"/>
        <v>0.14842379284807358</v>
      </c>
      <c r="R79">
        <f t="shared" si="42"/>
        <v>0.10891367308362893</v>
      </c>
      <c r="S79">
        <f t="shared" si="43"/>
        <v>0.13657387349110747</v>
      </c>
      <c r="T79">
        <f t="shared" si="44"/>
        <v>0.35395926814805673</v>
      </c>
      <c r="U79">
        <f t="shared" si="45"/>
        <v>4.9060095119832024E-2</v>
      </c>
      <c r="V79">
        <f t="shared" si="46"/>
        <v>8.0337177839100202E-2</v>
      </c>
      <c r="W79">
        <f t="shared" si="47"/>
        <v>1.7004627696811905E-2</v>
      </c>
      <c r="X79">
        <f t="shared" si="48"/>
        <v>0.12670235390777776</v>
      </c>
      <c r="Y79">
        <f t="shared" si="49"/>
        <v>0.44458485958871563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4.6320698463775201E-3</v>
      </c>
      <c r="AA79">
        <f>IFERROR(_xlfn.T.TEST($D30:$H30,$D$29:$H$29,2,IF(IF($K$29^2&gt;$K30^2,($K$29^2)/($K30^2),($K30^2)/($K$29^2))&lt;IF($K$29^2&gt;$K30^2,_xlfn.F.INV(0.95,$M$29-1,$M30-1),_xlfn.F.INV(0.95,$M30-1,$M$29-1)),2,3)),1)</f>
        <v>0.89553747825229868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4.5775242347765595E-4</v>
      </c>
      <c r="C80">
        <f t="shared" si="27"/>
        <v>1.507166391795799E-3</v>
      </c>
      <c r="D80">
        <f t="shared" si="28"/>
        <v>2.9460380876612405E-3</v>
      </c>
      <c r="E80">
        <f t="shared" si="29"/>
        <v>0.37191534875817955</v>
      </c>
      <c r="F80">
        <f t="shared" si="30"/>
        <v>6.8229450189586198E-3</v>
      </c>
      <c r="G80">
        <f t="shared" si="31"/>
        <v>4.7464444613788846E-3</v>
      </c>
      <c r="H80">
        <f t="shared" si="32"/>
        <v>0.46409284644047166</v>
      </c>
      <c r="I80">
        <f t="shared" si="33"/>
        <v>0.69000819279316894</v>
      </c>
      <c r="J80">
        <f t="shared" si="34"/>
        <v>0.52872027905461771</v>
      </c>
      <c r="K80">
        <f t="shared" si="35"/>
        <v>0.79731455274841256</v>
      </c>
      <c r="L80">
        <f t="shared" si="36"/>
        <v>0.40805738216938059</v>
      </c>
      <c r="M80">
        <f t="shared" si="37"/>
        <v>0.37162578541827801</v>
      </c>
      <c r="N80">
        <f t="shared" si="38"/>
        <v>0.58723831034553942</v>
      </c>
      <c r="O80">
        <f t="shared" si="39"/>
        <v>0.41109915667002528</v>
      </c>
      <c r="P80">
        <f t="shared" si="40"/>
        <v>0.54357757989933564</v>
      </c>
      <c r="Q80">
        <f t="shared" si="41"/>
        <v>0.78787211920674016</v>
      </c>
      <c r="R80">
        <f t="shared" si="42"/>
        <v>0.64861404944567347</v>
      </c>
      <c r="S80">
        <f t="shared" si="43"/>
        <v>0.63019963349511809</v>
      </c>
      <c r="T80">
        <f t="shared" si="44"/>
        <v>0.77431583574177154</v>
      </c>
      <c r="U80">
        <f t="shared" si="45"/>
        <v>0.46357221454592157</v>
      </c>
      <c r="V80">
        <f t="shared" si="46"/>
        <v>0.66892803294514325</v>
      </c>
      <c r="W80">
        <f t="shared" si="47"/>
        <v>0.37861302046059875</v>
      </c>
      <c r="X80">
        <f t="shared" si="48"/>
        <v>0.7772784392475125</v>
      </c>
      <c r="Y80">
        <f t="shared" si="49"/>
        <v>0.73987938913975237</v>
      </c>
      <c r="Z80">
        <f t="shared" si="50"/>
        <v>8.168268096127293E-3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0.37945866781367976</v>
      </c>
      <c r="AB80">
        <f>IFERROR(_xlfn.T.TEST($D31:$H31,$D$30:$H$30,2,IF(IF($K$30^2&gt;$K31^2,($K$30^2)/($K31^2),($K31^2)/($K$30^2))&lt;IF($K$30^2&gt;$K31^2,_xlfn.F.INV(0.95,$M$30-1,$M31-1),_xlfn.F.INV(0.95,$M31-1,$M$30-1)),2,3)),1)</f>
        <v>0.33300570442248034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2.531456787024981E-4</v>
      </c>
      <c r="C81">
        <f t="shared" si="27"/>
        <v>6.9275459053204044E-4</v>
      </c>
      <c r="D81">
        <f t="shared" si="28"/>
        <v>1.3886800163683596E-3</v>
      </c>
      <c r="E81">
        <f t="shared" si="29"/>
        <v>0.14678236598034083</v>
      </c>
      <c r="F81">
        <f t="shared" si="30"/>
        <v>2.8364645613206192E-3</v>
      </c>
      <c r="G81">
        <f t="shared" si="31"/>
        <v>2.126726963798523E-3</v>
      </c>
      <c r="H81">
        <f t="shared" si="32"/>
        <v>0.16923214421017516</v>
      </c>
      <c r="I81">
        <f t="shared" si="33"/>
        <v>0.34288044509525295</v>
      </c>
      <c r="J81">
        <f t="shared" si="34"/>
        <v>0.24737489117856004</v>
      </c>
      <c r="K81">
        <f t="shared" si="35"/>
        <v>0.69986031933695747</v>
      </c>
      <c r="L81">
        <f t="shared" si="36"/>
        <v>0.88946479634490605</v>
      </c>
      <c r="M81">
        <f t="shared" si="37"/>
        <v>0.88014510507794486</v>
      </c>
      <c r="N81">
        <f t="shared" si="38"/>
        <v>0.95009694659958965</v>
      </c>
      <c r="O81">
        <f t="shared" si="39"/>
        <v>0.94209892563950337</v>
      </c>
      <c r="P81">
        <f t="shared" si="40"/>
        <v>0.94350587997645508</v>
      </c>
      <c r="Q81">
        <f t="shared" si="41"/>
        <v>0.69587445207719512</v>
      </c>
      <c r="R81">
        <f t="shared" si="42"/>
        <v>0.84819869407087023</v>
      </c>
      <c r="S81">
        <f t="shared" si="43"/>
        <v>0.90756168938477355</v>
      </c>
      <c r="T81">
        <f t="shared" si="44"/>
        <v>0.3358323778456942</v>
      </c>
      <c r="U81">
        <f t="shared" si="45"/>
        <v>0.94630961163214655</v>
      </c>
      <c r="V81">
        <f t="shared" si="46"/>
        <v>0.78604873267530972</v>
      </c>
      <c r="W81">
        <f t="shared" si="47"/>
        <v>0.8802862797900024</v>
      </c>
      <c r="X81">
        <f t="shared" si="48"/>
        <v>0.69115008385836041</v>
      </c>
      <c r="Y81">
        <f t="shared" si="49"/>
        <v>0.32999707476847379</v>
      </c>
      <c r="Z81">
        <f t="shared" si="50"/>
        <v>3.0183267022397837E-3</v>
      </c>
      <c r="AA81">
        <f t="shared" si="51"/>
        <v>0.13058995546135033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0.1107529155554809</v>
      </c>
      <c r="AC81">
        <f>IFERROR(_xlfn.T.TEST($D32:$H32,$D$31:$H$31,2,IF(IF($K$31^2&gt;$K32^2,($K$31^2)/($K32^2),($K32^2)/($K$31^2))&lt;IF($K$31^2&gt;$K32^2,_xlfn.F.INV(0.95,$M$31-1,$M32-1),_xlfn.F.INV(0.95,$M32-1,$M$31-1)),2,3)),1)</f>
        <v>0.55352274720998607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5.1298995757594987E-5</v>
      </c>
      <c r="C82">
        <f t="shared" si="27"/>
        <v>7.232108661552862E-5</v>
      </c>
      <c r="D82">
        <f t="shared" si="28"/>
        <v>2.4034233486975657E-4</v>
      </c>
      <c r="E82">
        <f t="shared" si="29"/>
        <v>3.0926876232754554E-2</v>
      </c>
      <c r="F82">
        <f t="shared" si="30"/>
        <v>3.4999584227318785E-4</v>
      </c>
      <c r="G82">
        <f t="shared" si="31"/>
        <v>3.4022879688620956E-4</v>
      </c>
      <c r="H82">
        <f t="shared" si="32"/>
        <v>2.3809712891099698E-2</v>
      </c>
      <c r="I82">
        <f t="shared" si="33"/>
        <v>0.12869696349766255</v>
      </c>
      <c r="J82">
        <f t="shared" si="34"/>
        <v>8.3933305334364883E-2</v>
      </c>
      <c r="K82">
        <f t="shared" si="35"/>
        <v>0.31466883427989328</v>
      </c>
      <c r="L82">
        <f t="shared" si="36"/>
        <v>0.65377383599291639</v>
      </c>
      <c r="M82">
        <f t="shared" si="37"/>
        <v>0.60691942268183552</v>
      </c>
      <c r="N82">
        <f t="shared" si="38"/>
        <v>0.56287152137303575</v>
      </c>
      <c r="O82">
        <f t="shared" si="39"/>
        <v>0.53204240241269196</v>
      </c>
      <c r="P82">
        <f t="shared" si="40"/>
        <v>0.49179788467051544</v>
      </c>
      <c r="Q82">
        <f t="shared" si="41"/>
        <v>0.29822996035936294</v>
      </c>
      <c r="R82">
        <f t="shared" si="42"/>
        <v>0.4328048782695032</v>
      </c>
      <c r="S82">
        <f t="shared" si="43"/>
        <v>0.5285963421363048</v>
      </c>
      <c r="T82">
        <f t="shared" si="44"/>
        <v>7.5374051249857535E-2</v>
      </c>
      <c r="U82">
        <f t="shared" si="45"/>
        <v>0.61412772019421791</v>
      </c>
      <c r="V82">
        <f t="shared" si="46"/>
        <v>0.33564409898905367</v>
      </c>
      <c r="W82">
        <f t="shared" si="47"/>
        <v>0.6209610175135063</v>
      </c>
      <c r="X82">
        <f t="shared" si="48"/>
        <v>0.27917288641654525</v>
      </c>
      <c r="Y82">
        <f t="shared" si="49"/>
        <v>8.5402730094556262E-2</v>
      </c>
      <c r="Z82">
        <f t="shared" si="50"/>
        <v>1.8465266692980592E-4</v>
      </c>
      <c r="AA82">
        <f t="shared" si="51"/>
        <v>1.4879131869048125E-2</v>
      </c>
      <c r="AB82">
        <f t="shared" si="52"/>
        <v>1.0941518029828349E-2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0.24176342657692726</v>
      </c>
      <c r="AD82">
        <f>IFERROR(_xlfn.T.TEST($D33:$H33,$D$32:$H$32,2,IF(IF($K$32^2&gt;$K33^2,($K$32^2)/($K33^2),($K33^2)/($K$32^2))&lt;IF($K$32^2&gt;$K33^2,_xlfn.F.INV(0.95,$M$32-1,$M33-1),_xlfn.F.INV(0.95,$M33-1,$M$32-1)),2,3)),1)</f>
        <v>0.62328360648058112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3.2189879311235963E-4</v>
      </c>
      <c r="C83">
        <f t="shared" si="27"/>
        <v>9.4688586120853175E-4</v>
      </c>
      <c r="D83">
        <f t="shared" si="28"/>
        <v>1.9734239579497583E-3</v>
      </c>
      <c r="E83">
        <f t="shared" si="29"/>
        <v>0.26745126770139921</v>
      </c>
      <c r="F83">
        <f t="shared" si="30"/>
        <v>4.3088599170788998E-3</v>
      </c>
      <c r="G83">
        <f t="shared" si="31"/>
        <v>3.1245081176506854E-3</v>
      </c>
      <c r="H83">
        <f t="shared" si="32"/>
        <v>0.32642396164638077</v>
      </c>
      <c r="I83">
        <f t="shared" si="33"/>
        <v>0.55508867050932365</v>
      </c>
      <c r="J83">
        <f t="shared" si="34"/>
        <v>0.41216674351918936</v>
      </c>
      <c r="K83">
        <f t="shared" si="35"/>
        <v>0.95524844358077621</v>
      </c>
      <c r="L83">
        <f t="shared" si="36"/>
        <v>0.52345318198919777</v>
      </c>
      <c r="M83">
        <f t="shared" si="37"/>
        <v>0.48762878622837413</v>
      </c>
      <c r="N83">
        <f t="shared" si="38"/>
        <v>0.71555086428233106</v>
      </c>
      <c r="O83">
        <f t="shared" si="39"/>
        <v>0.53730112782260375</v>
      </c>
      <c r="P83">
        <f t="shared" si="40"/>
        <v>0.68134829038613343</v>
      </c>
      <c r="Q83">
        <f t="shared" si="41"/>
        <v>0.9497163514046052</v>
      </c>
      <c r="R83">
        <f t="shared" si="42"/>
        <v>0.79366159312802897</v>
      </c>
      <c r="S83">
        <f t="shared" si="43"/>
        <v>0.76175599193490995</v>
      </c>
      <c r="T83">
        <f t="shared" si="44"/>
        <v>0.59947763746497496</v>
      </c>
      <c r="U83">
        <f t="shared" si="45"/>
        <v>0.58556442254140184</v>
      </c>
      <c r="V83">
        <f t="shared" si="46"/>
        <v>0.82876653785324139</v>
      </c>
      <c r="W83">
        <f t="shared" si="47"/>
        <v>0.49428189392908917</v>
      </c>
      <c r="X83">
        <f t="shared" si="48"/>
        <v>0.9435556750399845</v>
      </c>
      <c r="Y83">
        <f t="shared" si="49"/>
        <v>0.57643654660537313</v>
      </c>
      <c r="Z83">
        <f t="shared" si="50"/>
        <v>4.7131433517705506E-3</v>
      </c>
      <c r="AA83">
        <f t="shared" si="51"/>
        <v>0.25726139625919126</v>
      </c>
      <c r="AB83">
        <f t="shared" si="52"/>
        <v>0.22054264003928942</v>
      </c>
      <c r="AC83">
        <f t="shared" si="53"/>
        <v>0.84664635144784894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0.67484215980983486</v>
      </c>
      <c r="AE83">
        <f>IFERROR(_xlfn.T.TEST($D34:$H34,$D$33:$H$33,2,IF(IF($K$33^2&gt;$K34^2,($K$33^2)/($K34^2),($K34^2)/($K$33^2))&lt;IF($K$33^2&gt;$K34^2,_xlfn.F.INV(0.95,$M$33-1,$M34-1),_xlfn.F.INV(0.95,$M34-1,$M$33-1)),2,3)),1)</f>
        <v>0.31713067992873095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8.7764110767070275E-5</v>
      </c>
      <c r="C84">
        <f t="shared" si="27"/>
        <v>1.5368388581303203E-4</v>
      </c>
      <c r="D84">
        <f t="shared" si="28"/>
        <v>4.6073015789390131E-4</v>
      </c>
      <c r="E84">
        <f t="shared" si="29"/>
        <v>7.5462186300098585E-2</v>
      </c>
      <c r="F84">
        <f t="shared" si="30"/>
        <v>7.6863036400351317E-4</v>
      </c>
      <c r="G84">
        <f t="shared" si="31"/>
        <v>6.8143553398033324E-4</v>
      </c>
      <c r="H84">
        <f t="shared" si="32"/>
        <v>7.2306412367907649E-2</v>
      </c>
      <c r="I84">
        <f t="shared" si="33"/>
        <v>0.25002608660379977</v>
      </c>
      <c r="J84">
        <f t="shared" si="34"/>
        <v>0.16794735875882799</v>
      </c>
      <c r="K84">
        <f t="shared" si="35"/>
        <v>0.58932194287663764</v>
      </c>
      <c r="L84">
        <f t="shared" si="36"/>
        <v>0.92882117861349434</v>
      </c>
      <c r="M84">
        <f t="shared" si="37"/>
        <v>0.91834935828750464</v>
      </c>
      <c r="N84">
        <f t="shared" si="38"/>
        <v>0.88565134351337416</v>
      </c>
      <c r="O84">
        <f t="shared" si="39"/>
        <v>0.99859033496726868</v>
      </c>
      <c r="P84">
        <f t="shared" si="40"/>
        <v>0.86452353129131299</v>
      </c>
      <c r="Q84">
        <f t="shared" si="41"/>
        <v>0.57871138057473548</v>
      </c>
      <c r="R84">
        <f t="shared" si="42"/>
        <v>0.75790915232720424</v>
      </c>
      <c r="S84">
        <f t="shared" si="43"/>
        <v>0.8377984566056802</v>
      </c>
      <c r="T84">
        <f t="shared" si="44"/>
        <v>0.19883100448895349</v>
      </c>
      <c r="U84">
        <f t="shared" si="45"/>
        <v>0.99833542238219608</v>
      </c>
      <c r="V84">
        <f t="shared" si="46"/>
        <v>0.66911703551919754</v>
      </c>
      <c r="W84">
        <f t="shared" si="47"/>
        <v>0.91825497652108568</v>
      </c>
      <c r="X84">
        <f t="shared" si="48"/>
        <v>0.56591593770626614</v>
      </c>
      <c r="Y84">
        <f t="shared" si="49"/>
        <v>0.20643809842077432</v>
      </c>
      <c r="Z84">
        <f t="shared" si="50"/>
        <v>5.0071433777235097E-4</v>
      </c>
      <c r="AA84">
        <f t="shared" si="51"/>
        <v>4.8025118476619257E-2</v>
      </c>
      <c r="AB84">
        <f t="shared" si="52"/>
        <v>3.6749107767672894E-2</v>
      </c>
      <c r="AC84">
        <f t="shared" si="53"/>
        <v>0.44756154180012642</v>
      </c>
      <c r="AD84">
        <f t="shared" si="54"/>
        <v>0.94563105510146916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0.58997750843063201</v>
      </c>
      <c r="AF84">
        <f>IFERROR(_xlfn.T.TEST($D35:$H35,$D$34:$H$34,2,IF(IF($K$34^2&gt;$K35^2,($K$34^2)/($K35^2),($K35^2)/($K$34^2))&lt;IF($K$34^2&gt;$K35^2,_xlfn.F.INV(0.95,$M$34-1,$M35-1),_xlfn.F.INV(0.95,$M35-1,$M$34-1)),2,3)),1)</f>
        <v>0.57126496341897415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6.90328330677037E-5</v>
      </c>
      <c r="C85">
        <f t="shared" si="27"/>
        <v>1.1383233177727646E-4</v>
      </c>
      <c r="D85">
        <f t="shared" si="28"/>
        <v>3.3432318771105723E-4</v>
      </c>
      <c r="E85">
        <f t="shared" si="29"/>
        <v>4.22320930146316E-2</v>
      </c>
      <c r="F85">
        <f t="shared" si="30"/>
        <v>5.2820627243302658E-4</v>
      </c>
      <c r="G85">
        <f t="shared" si="31"/>
        <v>4.8195178933075966E-4</v>
      </c>
      <c r="H85">
        <f t="shared" si="32"/>
        <v>3.6755767549326655E-2</v>
      </c>
      <c r="I85">
        <f t="shared" si="33"/>
        <v>0.15455712262443097</v>
      </c>
      <c r="J85">
        <f t="shared" si="34"/>
        <v>0.10261237418948128</v>
      </c>
      <c r="K85">
        <f t="shared" si="35"/>
        <v>0.36933674170607478</v>
      </c>
      <c r="L85">
        <f t="shared" si="36"/>
        <v>0.73013490165387473</v>
      </c>
      <c r="M85">
        <f t="shared" si="37"/>
        <v>0.69736863296809082</v>
      </c>
      <c r="N85">
        <f t="shared" si="38"/>
        <v>0.62157873429999988</v>
      </c>
      <c r="O85">
        <f t="shared" si="39"/>
        <v>0.62322716972117131</v>
      </c>
      <c r="P85">
        <f t="shared" si="40"/>
        <v>0.5629820739467003</v>
      </c>
      <c r="Q85">
        <f t="shared" si="41"/>
        <v>0.3547796838648718</v>
      </c>
      <c r="R85">
        <f t="shared" si="42"/>
        <v>0.49517227597657987</v>
      </c>
      <c r="S85">
        <f t="shared" si="43"/>
        <v>0.58521775711623536</v>
      </c>
      <c r="T85">
        <f t="shared" si="44"/>
        <v>0.10438453526586239</v>
      </c>
      <c r="U85">
        <f t="shared" si="45"/>
        <v>0.68518998250657637</v>
      </c>
      <c r="V85">
        <f t="shared" si="46"/>
        <v>0.403045304223553</v>
      </c>
      <c r="W85">
        <f t="shared" si="47"/>
        <v>0.70778987346891475</v>
      </c>
      <c r="X85">
        <f t="shared" si="48"/>
        <v>0.33786563267100783</v>
      </c>
      <c r="Y85">
        <f t="shared" si="49"/>
        <v>0.11321512310407165</v>
      </c>
      <c r="Z85">
        <f t="shared" si="50"/>
        <v>3.3690793396824991E-4</v>
      </c>
      <c r="AA85">
        <f t="shared" si="51"/>
        <v>2.4245675521363252E-2</v>
      </c>
      <c r="AB85">
        <f t="shared" si="52"/>
        <v>1.8518541544077553E-2</v>
      </c>
      <c r="AC85">
        <f t="shared" si="53"/>
        <v>0.28321210153351389</v>
      </c>
      <c r="AD85">
        <f t="shared" si="54"/>
        <v>0.68068034540922506</v>
      </c>
      <c r="AE85">
        <f t="shared" si="55"/>
        <v>0.93465357578543595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0.36711616817835213</v>
      </c>
      <c r="AG85">
        <f>IFERROR(_xlfn.T.TEST($D36:$H36,$D$35:$H$35,2,IF(IF($K$35^2&gt;$K36^2,($K$35^2)/($K36^2),($K36^2)/($K$35^2))&lt;IF($K$35^2&gt;$K36^2,_xlfn.F.INV(0.95,$M$35-1,$M36-1),_xlfn.F.INV(0.95,$M36-1,$M$35-1)),2,3)),1)</f>
        <v>0.66653037791358183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7.0476194506046504E-5</v>
      </c>
      <c r="C86">
        <f t="shared" si="27"/>
        <v>9.9489254208437905E-5</v>
      </c>
      <c r="D86">
        <f t="shared" si="28"/>
        <v>3.8477084798992171E-4</v>
      </c>
      <c r="E86">
        <f t="shared" si="29"/>
        <v>9.3429728244405597E-2</v>
      </c>
      <c r="F86">
        <f t="shared" si="30"/>
        <v>5.9289396637048184E-4</v>
      </c>
      <c r="G86">
        <f t="shared" si="31"/>
        <v>5.6887136577783151E-4</v>
      </c>
      <c r="H86">
        <f t="shared" si="32"/>
        <v>8.5018830302639459E-2</v>
      </c>
      <c r="I86">
        <f t="shared" si="33"/>
        <v>0.33060695926994593</v>
      </c>
      <c r="J86">
        <f t="shared" si="34"/>
        <v>0.21922777409746647</v>
      </c>
      <c r="K86">
        <f t="shared" si="35"/>
        <v>0.79491394494194445</v>
      </c>
      <c r="L86">
        <f t="shared" si="36"/>
        <v>0.6210007666505577</v>
      </c>
      <c r="M86">
        <f t="shared" si="37"/>
        <v>0.55654184312246791</v>
      </c>
      <c r="N86">
        <f t="shared" si="38"/>
        <v>0.87934604156717699</v>
      </c>
      <c r="O86">
        <f t="shared" si="39"/>
        <v>0.63744067359632495</v>
      </c>
      <c r="P86">
        <f t="shared" si="40"/>
        <v>0.85357516880754924</v>
      </c>
      <c r="Q86">
        <f t="shared" si="41"/>
        <v>0.79021342702823383</v>
      </c>
      <c r="R86">
        <f t="shared" si="42"/>
        <v>0.99830012920333455</v>
      </c>
      <c r="S86">
        <f t="shared" si="43"/>
        <v>0.93678491771329198</v>
      </c>
      <c r="T86">
        <f t="shared" si="44"/>
        <v>0.2706846967859049</v>
      </c>
      <c r="U86">
        <f t="shared" si="45"/>
        <v>0.71254457490298029</v>
      </c>
      <c r="V86">
        <f t="shared" si="46"/>
        <v>0.92723900346534061</v>
      </c>
      <c r="W86">
        <f t="shared" si="47"/>
        <v>0.57035000039268513</v>
      </c>
      <c r="X86">
        <f t="shared" si="48"/>
        <v>0.78402437046410867</v>
      </c>
      <c r="Y86">
        <f t="shared" si="49"/>
        <v>0.28009107280473045</v>
      </c>
      <c r="Z86">
        <f t="shared" si="50"/>
        <v>2.7229497987922026E-4</v>
      </c>
      <c r="AA86">
        <f t="shared" si="51"/>
        <v>5.1486933428468738E-2</v>
      </c>
      <c r="AB86">
        <f t="shared" si="52"/>
        <v>3.6655142086977177E-2</v>
      </c>
      <c r="AC86">
        <f t="shared" si="53"/>
        <v>0.59636250903601662</v>
      </c>
      <c r="AD86">
        <f t="shared" si="54"/>
        <v>0.82238922481117049</v>
      </c>
      <c r="AE86">
        <f t="shared" si="55"/>
        <v>0.31326568942563143</v>
      </c>
      <c r="AF86">
        <f t="shared" si="56"/>
        <v>0.75899921518652569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0.69321533931406076</v>
      </c>
      <c r="AH86">
        <f>IFERROR(_xlfn.T.TEST($D37:$H37,$D$36:$H$36,2,IF(IF($K$36^2&gt;$K37^2,($K$36^2)/($K37^2),($K37^2)/($K$36^2))&lt;IF($K$36^2&gt;$K37^2,_xlfn.F.INV(0.95,$M$36-1,$M37-1),_xlfn.F.INV(0.95,$M37-1,$M$36-1)),2,3)),1)</f>
        <v>0.39256182470963785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9.5790978180028963E-2</v>
      </c>
    </row>
    <row r="90" spans="1:35" x14ac:dyDescent="0.45">
      <c r="A90" t="s">
        <v>52</v>
      </c>
      <c r="B90">
        <f t="shared" si="58"/>
        <v>0.13187027616225033</v>
      </c>
      <c r="C90">
        <f t="shared" si="58"/>
        <v>0.98126610856760832</v>
      </c>
    </row>
    <row r="91" spans="1:35" x14ac:dyDescent="0.45">
      <c r="A91" t="s">
        <v>53</v>
      </c>
      <c r="B91">
        <f t="shared" si="58"/>
        <v>7.556660534864272E-4</v>
      </c>
      <c r="C91">
        <f t="shared" si="58"/>
        <v>3.0129274786020064E-3</v>
      </c>
      <c r="D91">
        <f t="shared" si="58"/>
        <v>6.4499285076624153E-3</v>
      </c>
    </row>
    <row r="92" spans="1:35" x14ac:dyDescent="0.45">
      <c r="A92" t="s">
        <v>54</v>
      </c>
      <c r="B92">
        <f t="shared" si="58"/>
        <v>2.4825457078363478E-2</v>
      </c>
      <c r="C92">
        <f t="shared" si="58"/>
        <v>0.29548057410927336</v>
      </c>
      <c r="D92">
        <f t="shared" si="58"/>
        <v>0.3501249816255656</v>
      </c>
      <c r="E92">
        <f t="shared" si="58"/>
        <v>1.783598931184369E-2</v>
      </c>
    </row>
    <row r="93" spans="1:35" x14ac:dyDescent="0.45">
      <c r="A93" t="s">
        <v>55</v>
      </c>
      <c r="B93">
        <f t="shared" si="58"/>
        <v>6.4979307929351637E-2</v>
      </c>
      <c r="C93">
        <f t="shared" si="58"/>
        <v>0.6447257515545024</v>
      </c>
      <c r="D93">
        <f t="shared" si="58"/>
        <v>0.66801888355852168</v>
      </c>
      <c r="E93">
        <f t="shared" si="58"/>
        <v>1.131169958984854E-2</v>
      </c>
      <c r="F93">
        <f t="shared" si="58"/>
        <v>0.60917878043961893</v>
      </c>
    </row>
    <row r="94" spans="1:35" x14ac:dyDescent="0.45">
      <c r="A94" t="s">
        <v>56</v>
      </c>
      <c r="B94">
        <f t="shared" si="58"/>
        <v>2.8480767405252862E-4</v>
      </c>
      <c r="C94">
        <f t="shared" si="58"/>
        <v>7.3094371459676811E-4</v>
      </c>
      <c r="D94">
        <f t="shared" si="58"/>
        <v>2.2774439476949578E-3</v>
      </c>
      <c r="E94">
        <f t="shared" si="58"/>
        <v>0.74283701979308714</v>
      </c>
      <c r="F94">
        <f t="shared" si="58"/>
        <v>5.2828939725829034E-3</v>
      </c>
      <c r="G94">
        <f t="shared" si="58"/>
        <v>3.874439959952793E-3</v>
      </c>
    </row>
    <row r="95" spans="1:35" x14ac:dyDescent="0.45">
      <c r="A95" t="s">
        <v>57</v>
      </c>
      <c r="B95">
        <f t="shared" si="58"/>
        <v>8.9135430302205592E-4</v>
      </c>
      <c r="C95">
        <f t="shared" si="58"/>
        <v>3.5894195239866977E-3</v>
      </c>
      <c r="D95">
        <f t="shared" si="58"/>
        <v>6.3491234246654954E-3</v>
      </c>
      <c r="E95">
        <f t="shared" si="58"/>
        <v>0.65700658101821197</v>
      </c>
      <c r="F95">
        <f t="shared" si="58"/>
        <v>1.6302518826378523E-2</v>
      </c>
      <c r="G95">
        <f t="shared" si="58"/>
        <v>1.0569426016255929E-2</v>
      </c>
      <c r="H95">
        <f t="shared" si="58"/>
        <v>0.82215125423957214</v>
      </c>
    </row>
    <row r="96" spans="1:35" x14ac:dyDescent="0.45">
      <c r="A96" t="s">
        <v>58</v>
      </c>
      <c r="B96">
        <f t="shared" si="58"/>
        <v>1.2269860754299149E-3</v>
      </c>
      <c r="C96">
        <f t="shared" si="58"/>
        <v>5.4513050001650668E-3</v>
      </c>
      <c r="D96">
        <f t="shared" si="58"/>
        <v>9.3155691957032341E-3</v>
      </c>
      <c r="E96">
        <f t="shared" si="58"/>
        <v>0.8532012656924608</v>
      </c>
      <c r="F96">
        <f t="shared" si="58"/>
        <v>2.5182476160599449E-2</v>
      </c>
      <c r="G96">
        <f t="shared" si="58"/>
        <v>1.5796833465600527E-2</v>
      </c>
      <c r="H96">
        <f t="shared" si="58"/>
        <v>0.94824228379360287</v>
      </c>
      <c r="I96">
        <f t="shared" si="58"/>
        <v>0.81686091233114166</v>
      </c>
    </row>
    <row r="97" spans="1:25" x14ac:dyDescent="0.45">
      <c r="A97" t="s">
        <v>59</v>
      </c>
      <c r="B97">
        <f t="shared" si="58"/>
        <v>2.3046784853891504E-4</v>
      </c>
      <c r="C97">
        <f t="shared" si="58"/>
        <v>6.0036259526777659E-4</v>
      </c>
      <c r="D97">
        <f t="shared" si="58"/>
        <v>1.3938200905510398E-3</v>
      </c>
      <c r="E97">
        <f t="shared" si="58"/>
        <v>0.22243058406291069</v>
      </c>
      <c r="F97">
        <f t="shared" si="58"/>
        <v>2.8895087929628241E-3</v>
      </c>
      <c r="G97">
        <f t="shared" si="58"/>
        <v>2.1874043071344927E-3</v>
      </c>
      <c r="H97">
        <f t="shared" si="58"/>
        <v>0.26569799943209543</v>
      </c>
      <c r="I97">
        <f t="shared" si="58"/>
        <v>0.50546646953037278</v>
      </c>
      <c r="J97">
        <f t="shared" si="58"/>
        <v>0.36676521229895503</v>
      </c>
    </row>
    <row r="98" spans="1:25" x14ac:dyDescent="0.45">
      <c r="A98" t="s">
        <v>60</v>
      </c>
      <c r="B98">
        <f t="shared" si="58"/>
        <v>8.1931031084432431E-5</v>
      </c>
      <c r="C98">
        <f t="shared" si="58"/>
        <v>1.4012269181936068E-4</v>
      </c>
      <c r="D98">
        <f t="shared" si="58"/>
        <v>4.22421868308473E-4</v>
      </c>
      <c r="E98">
        <f t="shared" si="58"/>
        <v>6.6155101248073223E-2</v>
      </c>
      <c r="F98">
        <f t="shared" si="58"/>
        <v>6.930278667972229E-4</v>
      </c>
      <c r="G98">
        <f t="shared" si="58"/>
        <v>6.2084057632585336E-4</v>
      </c>
      <c r="H98">
        <f t="shared" si="58"/>
        <v>6.171862176700698E-2</v>
      </c>
      <c r="I98">
        <f t="shared" si="58"/>
        <v>0.22603360109539705</v>
      </c>
      <c r="J98">
        <f t="shared" si="58"/>
        <v>0.15112944004956314</v>
      </c>
      <c r="K98">
        <f t="shared" si="58"/>
        <v>0.53746131515321216</v>
      </c>
    </row>
    <row r="99" spans="1:25" x14ac:dyDescent="0.45">
      <c r="A99" t="s">
        <v>61</v>
      </c>
      <c r="B99">
        <f t="shared" si="58"/>
        <v>5.0109490685481258E-5</v>
      </c>
      <c r="C99">
        <f t="shared" si="58"/>
        <v>6.2489807430700091E-5</v>
      </c>
      <c r="D99">
        <f t="shared" si="58"/>
        <v>2.4835965882121137E-4</v>
      </c>
      <c r="E99">
        <f t="shared" si="58"/>
        <v>4.5805074408562726E-2</v>
      </c>
      <c r="F99">
        <f t="shared" si="58"/>
        <v>3.4905863312178928E-4</v>
      </c>
      <c r="G99">
        <f t="shared" si="58"/>
        <v>3.5468243653629403E-4</v>
      </c>
      <c r="H99">
        <f t="shared" si="58"/>
        <v>3.4425594419522941E-2</v>
      </c>
      <c r="I99">
        <f t="shared" si="58"/>
        <v>0.19583996620440844</v>
      </c>
      <c r="J99">
        <f t="shared" si="58"/>
        <v>0.12637867529873506</v>
      </c>
      <c r="K99">
        <f t="shared" si="58"/>
        <v>0.49679379555397385</v>
      </c>
      <c r="L99">
        <f t="shared" si="58"/>
        <v>0.9993109190699403</v>
      </c>
    </row>
    <row r="100" spans="1:25" x14ac:dyDescent="0.45">
      <c r="A100" t="s">
        <v>62</v>
      </c>
      <c r="B100">
        <f t="shared" si="58"/>
        <v>2.3951466302222485E-4</v>
      </c>
      <c r="C100">
        <f t="shared" si="58"/>
        <v>6.4286576718192916E-4</v>
      </c>
      <c r="D100">
        <f t="shared" si="58"/>
        <v>1.3352265920531911E-3</v>
      </c>
      <c r="E100">
        <f t="shared" si="58"/>
        <v>0.15415047543934049</v>
      </c>
      <c r="F100">
        <f t="shared" si="58"/>
        <v>2.7211152770036358E-3</v>
      </c>
      <c r="G100">
        <f t="shared" si="58"/>
        <v>2.0519266837012821E-3</v>
      </c>
      <c r="H100">
        <f t="shared" si="58"/>
        <v>0.17804779290008785</v>
      </c>
      <c r="I100">
        <f t="shared" si="58"/>
        <v>0.36327141361244225</v>
      </c>
      <c r="J100">
        <f t="shared" si="58"/>
        <v>0.26144714329496488</v>
      </c>
      <c r="K100">
        <f t="shared" si="58"/>
        <v>0.74347489901037767</v>
      </c>
      <c r="L100">
        <f t="shared" si="58"/>
        <v>0.82867919552402591</v>
      </c>
      <c r="M100">
        <f t="shared" si="58"/>
        <v>0.81383399749663776</v>
      </c>
    </row>
    <row r="101" spans="1:25" x14ac:dyDescent="0.45">
      <c r="A101" t="s">
        <v>63</v>
      </c>
      <c r="B101">
        <f t="shared" si="58"/>
        <v>5.2531755628086444E-5</v>
      </c>
      <c r="C101">
        <f t="shared" si="58"/>
        <v>6.6044873604284622E-5</v>
      </c>
      <c r="D101">
        <f t="shared" si="58"/>
        <v>2.6495098393234669E-4</v>
      </c>
      <c r="E101">
        <f t="shared" si="58"/>
        <v>5.2245091091718605E-2</v>
      </c>
      <c r="F101">
        <f t="shared" si="58"/>
        <v>3.761759165595292E-4</v>
      </c>
      <c r="G101">
        <f t="shared" si="58"/>
        <v>3.8044731654754145E-4</v>
      </c>
      <c r="H101">
        <f t="shared" si="58"/>
        <v>4.0323966404385139E-2</v>
      </c>
      <c r="I101">
        <f t="shared" si="58"/>
        <v>0.21787330184230974</v>
      </c>
      <c r="J101">
        <f t="shared" si="58"/>
        <v>0.14097831188726312</v>
      </c>
      <c r="K101">
        <f t="shared" si="58"/>
        <v>0.55113017705647138</v>
      </c>
      <c r="L101">
        <f t="shared" si="58"/>
        <v>0.91707487392811282</v>
      </c>
      <c r="M101">
        <f t="shared" si="58"/>
        <v>0.90021082876771596</v>
      </c>
      <c r="N101">
        <f t="shared" si="58"/>
        <v>0.87654731732836888</v>
      </c>
    </row>
    <row r="102" spans="1:25" x14ac:dyDescent="0.45">
      <c r="A102" t="s">
        <v>64</v>
      </c>
      <c r="B102">
        <f t="shared" si="58"/>
        <v>1.1774291627628983E-4</v>
      </c>
      <c r="C102">
        <f t="shared" si="58"/>
        <v>2.3493161989872381E-4</v>
      </c>
      <c r="D102">
        <f t="shared" si="58"/>
        <v>6.4613830527327225E-4</v>
      </c>
      <c r="E102">
        <f t="shared" si="58"/>
        <v>0.10722326199099014</v>
      </c>
      <c r="F102">
        <f t="shared" si="58"/>
        <v>1.1585867478849446E-3</v>
      </c>
      <c r="G102">
        <f t="shared" si="58"/>
        <v>9.7429831184640326E-4</v>
      </c>
      <c r="H102">
        <f t="shared" si="58"/>
        <v>0.11230348563730012</v>
      </c>
      <c r="I102">
        <f t="shared" si="58"/>
        <v>0.31456770517537741</v>
      </c>
      <c r="J102">
        <f t="shared" si="58"/>
        <v>0.21593847944485228</v>
      </c>
      <c r="K102">
        <f t="shared" si="58"/>
        <v>0.70854668960055722</v>
      </c>
      <c r="L102">
        <f t="shared" si="58"/>
        <v>0.79780806407577132</v>
      </c>
      <c r="M102">
        <f t="shared" si="58"/>
        <v>0.77259502583606121</v>
      </c>
      <c r="N102">
        <f t="shared" si="58"/>
        <v>0.99935646233789055</v>
      </c>
      <c r="O102">
        <f t="shared" si="58"/>
        <v>0.84814745851476592</v>
      </c>
    </row>
    <row r="103" spans="1:25" x14ac:dyDescent="0.45">
      <c r="A103" t="s">
        <v>65</v>
      </c>
      <c r="B103">
        <f t="shared" si="58"/>
        <v>1.9407769891906956E-4</v>
      </c>
      <c r="C103">
        <f t="shared" si="58"/>
        <v>4.7004490292440254E-4</v>
      </c>
      <c r="D103">
        <f t="shared" si="58"/>
        <v>1.16952083094319E-3</v>
      </c>
      <c r="E103">
        <f t="shared" si="58"/>
        <v>0.20650964755056309</v>
      </c>
      <c r="F103">
        <f t="shared" si="58"/>
        <v>2.3520407581134714E-3</v>
      </c>
      <c r="G103">
        <f t="shared" si="58"/>
        <v>1.8275557360931799E-3</v>
      </c>
      <c r="H103">
        <f t="shared" si="58"/>
        <v>0.24327751807940826</v>
      </c>
      <c r="I103">
        <f t="shared" si="58"/>
        <v>0.49186267628813807</v>
      </c>
      <c r="J103">
        <f t="shared" si="58"/>
        <v>0.35292312131009079</v>
      </c>
      <c r="K103">
        <f t="shared" si="58"/>
        <v>0.99553280902864794</v>
      </c>
      <c r="L103">
        <f t="shared" si="58"/>
        <v>0.52537415921537622</v>
      </c>
      <c r="M103">
        <f t="shared" si="58"/>
        <v>0.48021435437759208</v>
      </c>
      <c r="N103">
        <f t="shared" si="58"/>
        <v>0.74035257655504128</v>
      </c>
      <c r="O103">
        <f t="shared" si="58"/>
        <v>0.53602886013616757</v>
      </c>
      <c r="P103">
        <f t="shared" si="58"/>
        <v>0.70249631257797795</v>
      </c>
    </row>
    <row r="104" spans="1:25" x14ac:dyDescent="0.45">
      <c r="A104" t="s">
        <v>66</v>
      </c>
      <c r="B104">
        <f t="shared" si="58"/>
        <v>1.8212876344342739E-4</v>
      </c>
      <c r="C104">
        <f t="shared" si="58"/>
        <v>4.3758523084354842E-4</v>
      </c>
      <c r="D104">
        <f t="shared" si="58"/>
        <v>1.043937599412223E-3</v>
      </c>
      <c r="E104">
        <f t="shared" si="58"/>
        <v>0.15743800307680783</v>
      </c>
      <c r="F104">
        <f t="shared" si="58"/>
        <v>2.0545196592236152E-3</v>
      </c>
      <c r="G104">
        <f t="shared" si="58"/>
        <v>1.6081375194761786E-3</v>
      </c>
      <c r="H104">
        <f t="shared" si="58"/>
        <v>0.17954579097059209</v>
      </c>
      <c r="I104">
        <f t="shared" si="58"/>
        <v>0.39482615938609789</v>
      </c>
      <c r="J104">
        <f t="shared" si="58"/>
        <v>0.27998146065925295</v>
      </c>
      <c r="K104">
        <f t="shared" si="58"/>
        <v>0.8283103702166712</v>
      </c>
      <c r="L104">
        <f t="shared" si="58"/>
        <v>0.69864067199362956</v>
      </c>
      <c r="M104">
        <f t="shared" si="58"/>
        <v>0.66847303917873824</v>
      </c>
      <c r="N104">
        <f t="shared" si="58"/>
        <v>0.89833577029021994</v>
      </c>
      <c r="O104">
        <f t="shared" si="58"/>
        <v>0.73332777833383789</v>
      </c>
      <c r="P104">
        <f t="shared" si="58"/>
        <v>0.88411261070050706</v>
      </c>
      <c r="Q104">
        <f t="shared" si="58"/>
        <v>0.82703797596863293</v>
      </c>
    </row>
    <row r="105" spans="1:25" x14ac:dyDescent="0.45">
      <c r="A105" t="s">
        <v>67</v>
      </c>
      <c r="B105">
        <f t="shared" ref="B105:R119" si="59">B70</f>
        <v>2.7770755523275265E-4</v>
      </c>
      <c r="C105">
        <f t="shared" si="59"/>
        <v>7.8133507214751428E-4</v>
      </c>
      <c r="D105">
        <f t="shared" si="59"/>
        <v>1.569751842342785E-3</v>
      </c>
      <c r="E105">
        <f t="shared" si="59"/>
        <v>0.17588527776488375</v>
      </c>
      <c r="F105">
        <f t="shared" si="59"/>
        <v>3.2743496290056108E-3</v>
      </c>
      <c r="G105">
        <f t="shared" si="59"/>
        <v>2.4264698220103479E-3</v>
      </c>
      <c r="H105">
        <f t="shared" si="59"/>
        <v>0.20647299275971548</v>
      </c>
      <c r="I105">
        <f t="shared" si="59"/>
        <v>0.39645207008867678</v>
      </c>
      <c r="J105">
        <f t="shared" si="59"/>
        <v>0.28834683370004366</v>
      </c>
      <c r="K105">
        <f t="shared" si="59"/>
        <v>0.79226531313504212</v>
      </c>
      <c r="L105">
        <f t="shared" si="59"/>
        <v>0.78276356868385433</v>
      </c>
      <c r="M105">
        <f t="shared" si="59"/>
        <v>0.76511585078326694</v>
      </c>
      <c r="N105">
        <f t="shared" si="59"/>
        <v>0.95571149048349047</v>
      </c>
      <c r="O105">
        <f t="shared" si="59"/>
        <v>0.82515675067295025</v>
      </c>
      <c r="P105">
        <f t="shared" si="59"/>
        <v>0.950975664499907</v>
      </c>
      <c r="Q105">
        <f t="shared" si="59"/>
        <v>0.79060456904646181</v>
      </c>
      <c r="R105">
        <f t="shared" si="59"/>
        <v>0.94704694444938575</v>
      </c>
    </row>
    <row r="106" spans="1:25" x14ac:dyDescent="0.45">
      <c r="A106" t="s">
        <v>81</v>
      </c>
      <c r="B106">
        <f t="shared" si="59"/>
        <v>2.1758406506243504E-4</v>
      </c>
      <c r="C106">
        <f t="shared" si="59"/>
        <v>5.1688745495349832E-4</v>
      </c>
      <c r="D106">
        <f t="shared" si="59"/>
        <v>1.522238477800398E-3</v>
      </c>
      <c r="E106">
        <f t="shared" si="59"/>
        <v>0.42783270017637554</v>
      </c>
      <c r="F106">
        <f t="shared" si="59"/>
        <v>3.2273047721190426E-3</v>
      </c>
      <c r="G106">
        <f t="shared" si="59"/>
        <v>2.4810188723324651E-3</v>
      </c>
      <c r="H106">
        <f t="shared" si="59"/>
        <v>0.55285782817408236</v>
      </c>
      <c r="I106">
        <f t="shared" si="59"/>
        <v>0.84475458068989329</v>
      </c>
      <c r="J106">
        <f t="shared" si="59"/>
        <v>0.63713845782884138</v>
      </c>
      <c r="K106">
        <f t="shared" si="59"/>
        <v>0.53125763860465547</v>
      </c>
      <c r="L106">
        <f t="shared" si="59"/>
        <v>0.17275284859283144</v>
      </c>
      <c r="M106">
        <f t="shared" si="59"/>
        <v>0.12305385084317627</v>
      </c>
      <c r="N106">
        <f t="shared" si="59"/>
        <v>0.35801423070814431</v>
      </c>
      <c r="O106">
        <f t="shared" si="59"/>
        <v>0.14342511701813346</v>
      </c>
      <c r="P106">
        <f t="shared" si="59"/>
        <v>0.27921538432649617</v>
      </c>
      <c r="Q106">
        <f t="shared" si="59"/>
        <v>0.51023192769632697</v>
      </c>
      <c r="R106">
        <f t="shared" si="59"/>
        <v>0.38777236883063315</v>
      </c>
      <c r="S106">
        <f t="shared" ref="S106:AC121" si="60">S71</f>
        <v>0.40050708121868739</v>
      </c>
    </row>
    <row r="107" spans="1:25" x14ac:dyDescent="0.45">
      <c r="A107" t="s">
        <v>82</v>
      </c>
      <c r="B107">
        <f t="shared" si="59"/>
        <v>1.1147399013517559E-4</v>
      </c>
      <c r="C107">
        <f t="shared" si="59"/>
        <v>2.2131269545536895E-4</v>
      </c>
      <c r="D107">
        <f t="shared" si="59"/>
        <v>5.9245148271942695E-4</v>
      </c>
      <c r="E107">
        <f t="shared" si="59"/>
        <v>8.7652697973795532E-2</v>
      </c>
      <c r="F107">
        <f t="shared" si="59"/>
        <v>1.0480286490103117E-3</v>
      </c>
      <c r="G107">
        <f t="shared" si="59"/>
        <v>8.8520907498880973E-4</v>
      </c>
      <c r="H107">
        <f t="shared" si="59"/>
        <v>8.9419142151167946E-2</v>
      </c>
      <c r="I107">
        <f t="shared" si="59"/>
        <v>0.2651696542504825</v>
      </c>
      <c r="J107">
        <f t="shared" si="59"/>
        <v>0.18112499211794408</v>
      </c>
      <c r="K107">
        <f t="shared" si="59"/>
        <v>0.60497670390948599</v>
      </c>
      <c r="L107">
        <f t="shared" si="59"/>
        <v>0.93455725704446613</v>
      </c>
      <c r="M107">
        <f t="shared" si="59"/>
        <v>0.92611032748679967</v>
      </c>
      <c r="N107">
        <f t="shared" si="59"/>
        <v>0.88873522991578335</v>
      </c>
      <c r="O107">
        <f t="shared" si="59"/>
        <v>0.99681907704407058</v>
      </c>
      <c r="P107">
        <f t="shared" si="59"/>
        <v>0.87009862761121259</v>
      </c>
      <c r="Q107">
        <f t="shared" si="59"/>
        <v>0.5959926848731838</v>
      </c>
      <c r="R107">
        <f t="shared" si="59"/>
        <v>0.76736446807154945</v>
      </c>
      <c r="S107">
        <f t="shared" si="60"/>
        <v>0.84250635635982707</v>
      </c>
      <c r="T107">
        <f t="shared" si="60"/>
        <v>0.22424469891720103</v>
      </c>
    </row>
    <row r="108" spans="1:25" x14ac:dyDescent="0.45">
      <c r="A108" t="s">
        <v>83</v>
      </c>
      <c r="B108">
        <f t="shared" si="59"/>
        <v>1.2010604713873988E-4</v>
      </c>
      <c r="C108">
        <f t="shared" si="59"/>
        <v>2.3375871452689895E-4</v>
      </c>
      <c r="D108">
        <f t="shared" si="59"/>
        <v>6.8881364412755536E-4</v>
      </c>
      <c r="E108">
        <f t="shared" si="59"/>
        <v>0.13869334637022887</v>
      </c>
      <c r="F108">
        <f t="shared" si="59"/>
        <v>1.2423181875910517E-3</v>
      </c>
      <c r="G108">
        <f t="shared" si="59"/>
        <v>1.0502752632914599E-3</v>
      </c>
      <c r="H108">
        <f t="shared" si="59"/>
        <v>0.14961944225330201</v>
      </c>
      <c r="I108">
        <f t="shared" si="59"/>
        <v>0.3936428960902455</v>
      </c>
      <c r="J108">
        <f t="shared" si="59"/>
        <v>0.27187622355208341</v>
      </c>
      <c r="K108">
        <f t="shared" si="59"/>
        <v>0.86852632789575446</v>
      </c>
      <c r="L108">
        <f t="shared" si="59"/>
        <v>0.60635597005739506</v>
      </c>
      <c r="M108">
        <f t="shared" si="59"/>
        <v>0.55759993624900939</v>
      </c>
      <c r="N108">
        <f t="shared" si="59"/>
        <v>0.83736925111380933</v>
      </c>
      <c r="O108">
        <f t="shared" si="59"/>
        <v>0.62584531764319007</v>
      </c>
      <c r="P108">
        <f t="shared" si="59"/>
        <v>0.80929750724045313</v>
      </c>
      <c r="Q108">
        <f t="shared" si="59"/>
        <v>0.86810575011981161</v>
      </c>
      <c r="R108">
        <f t="shared" si="59"/>
        <v>0.94144447514742147</v>
      </c>
      <c r="S108">
        <f t="shared" si="60"/>
        <v>0.89072752885993756</v>
      </c>
      <c r="T108">
        <f t="shared" si="60"/>
        <v>0.37150828664187785</v>
      </c>
      <c r="U108">
        <f t="shared" si="60"/>
        <v>0.68549024035529782</v>
      </c>
    </row>
    <row r="109" spans="1:25" x14ac:dyDescent="0.45">
      <c r="A109" t="s">
        <v>84</v>
      </c>
      <c r="B109">
        <f t="shared" si="59"/>
        <v>5.5879828208329498E-5</v>
      </c>
      <c r="C109">
        <f t="shared" si="59"/>
        <v>7.5356220160379268E-5</v>
      </c>
      <c r="D109">
        <f t="shared" si="59"/>
        <v>2.79674987520043E-4</v>
      </c>
      <c r="E109">
        <f t="shared" si="59"/>
        <v>4.9806407854267272E-2</v>
      </c>
      <c r="F109">
        <f t="shared" si="59"/>
        <v>4.0858209594320911E-4</v>
      </c>
      <c r="G109">
        <f t="shared" si="59"/>
        <v>4.0227541427720695E-4</v>
      </c>
      <c r="H109">
        <f t="shared" si="59"/>
        <v>3.9729853406062415E-2</v>
      </c>
      <c r="I109">
        <f t="shared" si="59"/>
        <v>0.20176483599316522</v>
      </c>
      <c r="J109">
        <f t="shared" si="59"/>
        <v>0.13125188841289151</v>
      </c>
      <c r="K109">
        <f t="shared" si="59"/>
        <v>0.50454607241465277</v>
      </c>
      <c r="L109">
        <f t="shared" si="59"/>
        <v>0.99677631071518813</v>
      </c>
      <c r="M109">
        <f t="shared" si="59"/>
        <v>0.99699279365835713</v>
      </c>
      <c r="N109">
        <f t="shared" si="59"/>
        <v>0.81525458034564147</v>
      </c>
      <c r="O109">
        <f t="shared" si="59"/>
        <v>0.90143487431293567</v>
      </c>
      <c r="P109">
        <f t="shared" si="59"/>
        <v>0.77628137534038277</v>
      </c>
      <c r="Q109">
        <f t="shared" si="59"/>
        <v>0.48905107930225711</v>
      </c>
      <c r="R109">
        <f t="shared" si="59"/>
        <v>0.67352302917338325</v>
      </c>
      <c r="S109">
        <f t="shared" si="60"/>
        <v>0.76725666885233479</v>
      </c>
      <c r="T109">
        <f t="shared" si="60"/>
        <v>0.1333719605285397</v>
      </c>
      <c r="U109">
        <f t="shared" si="60"/>
        <v>0.92565941047048161</v>
      </c>
      <c r="V109">
        <f t="shared" si="60"/>
        <v>0.56724565841100438</v>
      </c>
    </row>
    <row r="110" spans="1:25" x14ac:dyDescent="0.45">
      <c r="A110" t="s">
        <v>68</v>
      </c>
      <c r="B110">
        <f t="shared" si="59"/>
        <v>1.6030028978706687E-4</v>
      </c>
      <c r="C110">
        <f t="shared" si="59"/>
        <v>3.5481958852628964E-4</v>
      </c>
      <c r="D110">
        <f t="shared" si="59"/>
        <v>9.5997823270269425E-4</v>
      </c>
      <c r="E110">
        <f t="shared" si="59"/>
        <v>0.18921389551537743</v>
      </c>
      <c r="F110">
        <f t="shared" si="59"/>
        <v>1.8569676344556349E-3</v>
      </c>
      <c r="G110">
        <f t="shared" si="59"/>
        <v>1.4911930146566887E-3</v>
      </c>
      <c r="H110">
        <f t="shared" si="59"/>
        <v>0.21827151201311584</v>
      </c>
      <c r="I110">
        <f t="shared" si="59"/>
        <v>0.47678641631450436</v>
      </c>
      <c r="J110">
        <f t="shared" si="59"/>
        <v>0.33775411206218636</v>
      </c>
      <c r="K110">
        <f t="shared" si="59"/>
        <v>0.99057122809136</v>
      </c>
      <c r="L110">
        <f t="shared" si="59"/>
        <v>0.51090739032087762</v>
      </c>
      <c r="M110">
        <f t="shared" si="59"/>
        <v>0.45997733194230528</v>
      </c>
      <c r="N110">
        <f t="shared" si="59"/>
        <v>0.73657956062768393</v>
      </c>
      <c r="O110">
        <f t="shared" si="59"/>
        <v>0.51739843598300306</v>
      </c>
      <c r="P110">
        <f t="shared" si="59"/>
        <v>0.69509052767667878</v>
      </c>
      <c r="Q110">
        <f t="shared" si="59"/>
        <v>0.99502145332916392</v>
      </c>
      <c r="R110">
        <f t="shared" si="59"/>
        <v>0.82531009193699256</v>
      </c>
      <c r="S110">
        <f t="shared" si="60"/>
        <v>0.78851538031316681</v>
      </c>
      <c r="T110">
        <f t="shared" si="60"/>
        <v>0.48587753638736719</v>
      </c>
      <c r="U110">
        <f t="shared" si="60"/>
        <v>0.58525273967161118</v>
      </c>
      <c r="V110">
        <f t="shared" si="60"/>
        <v>0.86728405265967534</v>
      </c>
      <c r="W110">
        <f t="shared" si="60"/>
        <v>0.47023458025573117</v>
      </c>
    </row>
    <row r="111" spans="1:25" x14ac:dyDescent="0.45">
      <c r="A111" t="s">
        <v>69</v>
      </c>
      <c r="B111">
        <f t="shared" si="59"/>
        <v>3.0880258148773519E-4</v>
      </c>
      <c r="C111">
        <f t="shared" si="59"/>
        <v>8.7055304328434099E-4</v>
      </c>
      <c r="D111">
        <f t="shared" si="59"/>
        <v>2.2060062659297647E-3</v>
      </c>
      <c r="E111">
        <f t="shared" si="59"/>
        <v>0.49425302225005407</v>
      </c>
      <c r="F111">
        <f t="shared" si="59"/>
        <v>5.0347093790685726E-3</v>
      </c>
      <c r="G111">
        <f t="shared" si="59"/>
        <v>3.6413995141030267E-3</v>
      </c>
      <c r="H111">
        <f t="shared" si="59"/>
        <v>0.64051911931913974</v>
      </c>
      <c r="I111">
        <f t="shared" si="59"/>
        <v>0.89615984191021336</v>
      </c>
      <c r="J111">
        <f t="shared" si="59"/>
        <v>0.69206907361258496</v>
      </c>
      <c r="K111">
        <f t="shared" si="59"/>
        <v>0.51331209097125252</v>
      </c>
      <c r="L111">
        <f t="shared" si="59"/>
        <v>0.18132535935938821</v>
      </c>
      <c r="M111">
        <f t="shared" si="59"/>
        <v>0.13777260614930861</v>
      </c>
      <c r="N111">
        <f t="shared" si="59"/>
        <v>0.35124752711665247</v>
      </c>
      <c r="O111">
        <f t="shared" si="59"/>
        <v>0.15844920750554883</v>
      </c>
      <c r="P111">
        <f t="shared" si="59"/>
        <v>0.28123093169173252</v>
      </c>
      <c r="Q111">
        <f t="shared" si="59"/>
        <v>0.49425082940620024</v>
      </c>
      <c r="R111">
        <f t="shared" si="59"/>
        <v>0.38060492273581492</v>
      </c>
      <c r="S111">
        <f t="shared" si="60"/>
        <v>0.39080655778798856</v>
      </c>
      <c r="T111">
        <f t="shared" si="60"/>
        <v>0.94010556471547779</v>
      </c>
      <c r="U111">
        <f t="shared" si="60"/>
        <v>0.22867049046212853</v>
      </c>
      <c r="V111">
        <f t="shared" si="60"/>
        <v>0.36838559954740002</v>
      </c>
      <c r="W111">
        <f t="shared" si="60"/>
        <v>0.14671365438708694</v>
      </c>
      <c r="X111">
        <f t="shared" si="60"/>
        <v>0.47248292168774075</v>
      </c>
    </row>
    <row r="112" spans="1:25" x14ac:dyDescent="0.45">
      <c r="A112" t="s">
        <v>70</v>
      </c>
      <c r="B112">
        <f t="shared" si="59"/>
        <v>6.4026344670253879E-3</v>
      </c>
      <c r="C112">
        <f t="shared" si="59"/>
        <v>6.967504549585081E-2</v>
      </c>
      <c r="D112">
        <f t="shared" si="59"/>
        <v>0.11872269945453381</v>
      </c>
      <c r="E112">
        <f t="shared" si="59"/>
        <v>2.3609811079354052E-2</v>
      </c>
      <c r="F112">
        <f t="shared" si="59"/>
        <v>0.49357717338969631</v>
      </c>
      <c r="G112">
        <f t="shared" si="59"/>
        <v>0.24551817752635252</v>
      </c>
      <c r="H112">
        <f t="shared" si="59"/>
        <v>4.3988400573769324E-3</v>
      </c>
      <c r="I112">
        <f t="shared" si="59"/>
        <v>2.2527790209479905E-2</v>
      </c>
      <c r="J112">
        <f t="shared" si="59"/>
        <v>3.6966585902659013E-2</v>
      </c>
      <c r="K112">
        <f t="shared" si="59"/>
        <v>2.8029459467148153E-3</v>
      </c>
      <c r="L112">
        <f t="shared" si="59"/>
        <v>4.431909048812925E-4</v>
      </c>
      <c r="M112">
        <f t="shared" si="59"/>
        <v>1.4453160896191523E-4</v>
      </c>
      <c r="N112">
        <f t="shared" si="59"/>
        <v>2.8215626516420078E-3</v>
      </c>
      <c r="O112">
        <f t="shared" si="59"/>
        <v>1.5498315863577883E-4</v>
      </c>
      <c r="P112">
        <f t="shared" si="59"/>
        <v>8.6729483064424502E-4</v>
      </c>
      <c r="Q112">
        <f t="shared" si="59"/>
        <v>2.1071719711924955E-3</v>
      </c>
      <c r="R112">
        <f t="shared" si="59"/>
        <v>1.8701882951818983E-3</v>
      </c>
      <c r="S112">
        <f t="shared" si="60"/>
        <v>3.5373972844959869E-3</v>
      </c>
      <c r="T112">
        <f t="shared" si="60"/>
        <v>2.6101773465170854E-3</v>
      </c>
      <c r="U112">
        <f t="shared" si="60"/>
        <v>7.9537584260673045E-4</v>
      </c>
      <c r="V112">
        <f t="shared" si="60"/>
        <v>8.7552472737282617E-4</v>
      </c>
      <c r="W112">
        <f t="shared" si="60"/>
        <v>1.898806157032225E-4</v>
      </c>
      <c r="X112">
        <f t="shared" si="60"/>
        <v>1.50021340599713E-3</v>
      </c>
      <c r="Y112">
        <f t="shared" si="60"/>
        <v>4.9560903916241695E-3</v>
      </c>
    </row>
    <row r="113" spans="1:35" x14ac:dyDescent="0.45">
      <c r="A113" t="s">
        <v>71</v>
      </c>
      <c r="B113">
        <f t="shared" si="59"/>
        <v>2.9222883913111004E-4</v>
      </c>
      <c r="C113">
        <f t="shared" si="59"/>
        <v>7.4093984433470982E-4</v>
      </c>
      <c r="D113">
        <f t="shared" si="59"/>
        <v>2.4419804140330546E-3</v>
      </c>
      <c r="E113">
        <f t="shared" si="59"/>
        <v>0.86068527486895041</v>
      </c>
      <c r="F113">
        <f t="shared" si="59"/>
        <v>5.7620042803845552E-3</v>
      </c>
      <c r="G113">
        <f t="shared" si="59"/>
        <v>4.2088771183787831E-3</v>
      </c>
      <c r="H113">
        <f t="shared" si="59"/>
        <v>0.83737009208844904</v>
      </c>
      <c r="I113">
        <f t="shared" si="59"/>
        <v>0.71757763344322134</v>
      </c>
      <c r="J113">
        <f t="shared" si="59"/>
        <v>0.94680195936220546</v>
      </c>
      <c r="K113">
        <f t="shared" si="59"/>
        <v>0.20165821450974308</v>
      </c>
      <c r="L113">
        <f t="shared" si="59"/>
        <v>4.0732529709190238E-2</v>
      </c>
      <c r="M113">
        <f t="shared" si="59"/>
        <v>1.998525563706282E-2</v>
      </c>
      <c r="N113">
        <f t="shared" si="59"/>
        <v>0.13637067453228771</v>
      </c>
      <c r="O113">
        <f t="shared" si="59"/>
        <v>2.3394928373691636E-2</v>
      </c>
      <c r="P113">
        <f t="shared" si="59"/>
        <v>7.7942741402211496E-2</v>
      </c>
      <c r="Q113">
        <f t="shared" si="59"/>
        <v>0.1804798000154145</v>
      </c>
      <c r="R113">
        <f t="shared" si="59"/>
        <v>0.13255863523354366</v>
      </c>
      <c r="S113">
        <f t="shared" si="60"/>
        <v>0.16042677583914214</v>
      </c>
      <c r="T113">
        <f t="shared" si="60"/>
        <v>0.42455212728982783</v>
      </c>
      <c r="U113">
        <f t="shared" si="60"/>
        <v>6.2119921518114136E-2</v>
      </c>
      <c r="V113">
        <f t="shared" si="60"/>
        <v>0.10289143526068695</v>
      </c>
      <c r="W113">
        <f t="shared" si="60"/>
        <v>2.3870865441104974E-2</v>
      </c>
      <c r="X113">
        <f t="shared" si="60"/>
        <v>0.15727961773041468</v>
      </c>
      <c r="Y113">
        <f t="shared" si="60"/>
        <v>0.5152837957880182</v>
      </c>
      <c r="Z113">
        <f t="shared" si="60"/>
        <v>4.610423003387279E-3</v>
      </c>
    </row>
    <row r="114" spans="1:35" x14ac:dyDescent="0.45">
      <c r="A114" t="s">
        <v>72</v>
      </c>
      <c r="B114">
        <f t="shared" si="59"/>
        <v>2.9397107041324139E-4</v>
      </c>
      <c r="C114">
        <f t="shared" si="59"/>
        <v>7.3422739586668931E-4</v>
      </c>
      <c r="D114">
        <f t="shared" si="59"/>
        <v>2.5231554561187257E-3</v>
      </c>
      <c r="E114">
        <f t="shared" si="59"/>
        <v>0.93520449871866185</v>
      </c>
      <c r="F114">
        <f t="shared" si="59"/>
        <v>6.001856582279844E-3</v>
      </c>
      <c r="G114">
        <f t="shared" si="59"/>
        <v>4.3827358259703707E-3</v>
      </c>
      <c r="H114">
        <f t="shared" si="59"/>
        <v>0.73718098538671695</v>
      </c>
      <c r="I114">
        <f t="shared" si="59"/>
        <v>0.65642380038825299</v>
      </c>
      <c r="J114">
        <f t="shared" si="59"/>
        <v>0.88335035506274762</v>
      </c>
      <c r="K114">
        <f t="shared" si="59"/>
        <v>0.16850886701539397</v>
      </c>
      <c r="L114">
        <f t="shared" si="59"/>
        <v>3.1051561178743071E-2</v>
      </c>
      <c r="M114">
        <f t="shared" si="59"/>
        <v>1.3877717152477098E-2</v>
      </c>
      <c r="N114">
        <f t="shared" si="59"/>
        <v>0.1150244937717541</v>
      </c>
      <c r="O114">
        <f t="shared" si="59"/>
        <v>1.621916308616831E-2</v>
      </c>
      <c r="P114">
        <f t="shared" si="59"/>
        <v>6.1424657157943159E-2</v>
      </c>
      <c r="Q114">
        <f t="shared" si="59"/>
        <v>0.14842379284807358</v>
      </c>
      <c r="R114">
        <f t="shared" si="59"/>
        <v>0.10891367308362893</v>
      </c>
      <c r="S114">
        <f t="shared" si="60"/>
        <v>0.13657387349110747</v>
      </c>
      <c r="T114">
        <f t="shared" si="60"/>
        <v>0.35395926814805673</v>
      </c>
      <c r="U114">
        <f t="shared" si="60"/>
        <v>4.9060095119832024E-2</v>
      </c>
      <c r="V114">
        <f t="shared" si="60"/>
        <v>8.0337177839100202E-2</v>
      </c>
      <c r="W114">
        <f t="shared" si="60"/>
        <v>1.7004627696811905E-2</v>
      </c>
      <c r="X114">
        <f t="shared" si="60"/>
        <v>0.12670235390777776</v>
      </c>
      <c r="Y114">
        <f t="shared" si="60"/>
        <v>0.44458485958871563</v>
      </c>
      <c r="Z114">
        <f t="shared" si="60"/>
        <v>4.6320698463775201E-3</v>
      </c>
      <c r="AA114">
        <f t="shared" si="60"/>
        <v>0.89553747825229868</v>
      </c>
    </row>
    <row r="115" spans="1:35" x14ac:dyDescent="0.45">
      <c r="A115" t="s">
        <v>73</v>
      </c>
      <c r="B115">
        <f t="shared" si="59"/>
        <v>4.5775242347765595E-4</v>
      </c>
      <c r="C115">
        <f t="shared" si="59"/>
        <v>1.507166391795799E-3</v>
      </c>
      <c r="D115">
        <f t="shared" si="59"/>
        <v>2.9460380876612405E-3</v>
      </c>
      <c r="E115">
        <f t="shared" si="59"/>
        <v>0.37191534875817955</v>
      </c>
      <c r="F115">
        <f t="shared" si="59"/>
        <v>6.8229450189586198E-3</v>
      </c>
      <c r="G115">
        <f t="shared" si="59"/>
        <v>4.7464444613788846E-3</v>
      </c>
      <c r="H115">
        <f t="shared" si="59"/>
        <v>0.46409284644047166</v>
      </c>
      <c r="I115">
        <f t="shared" si="59"/>
        <v>0.69000819279316894</v>
      </c>
      <c r="J115">
        <f t="shared" si="59"/>
        <v>0.52872027905461771</v>
      </c>
      <c r="K115">
        <f t="shared" si="59"/>
        <v>0.79731455274841256</v>
      </c>
      <c r="L115">
        <f t="shared" si="59"/>
        <v>0.40805738216938059</v>
      </c>
      <c r="M115">
        <f t="shared" si="59"/>
        <v>0.37162578541827801</v>
      </c>
      <c r="N115">
        <f t="shared" si="59"/>
        <v>0.58723831034553942</v>
      </c>
      <c r="O115">
        <f t="shared" si="59"/>
        <v>0.41109915667002528</v>
      </c>
      <c r="P115">
        <f t="shared" si="59"/>
        <v>0.54357757989933564</v>
      </c>
      <c r="Q115">
        <f t="shared" si="59"/>
        <v>0.78787211920674016</v>
      </c>
      <c r="R115">
        <f t="shared" si="59"/>
        <v>0.64861404944567347</v>
      </c>
      <c r="S115">
        <f t="shared" si="60"/>
        <v>0.63019963349511809</v>
      </c>
      <c r="T115">
        <f t="shared" si="60"/>
        <v>0.77431583574177154</v>
      </c>
      <c r="U115">
        <f t="shared" si="60"/>
        <v>0.46357221454592157</v>
      </c>
      <c r="V115">
        <f t="shared" si="60"/>
        <v>0.66892803294514325</v>
      </c>
      <c r="W115">
        <f t="shared" si="60"/>
        <v>0.37861302046059875</v>
      </c>
      <c r="X115">
        <f t="shared" si="60"/>
        <v>0.7772784392475125</v>
      </c>
      <c r="Y115">
        <f t="shared" si="60"/>
        <v>0.73987938913975237</v>
      </c>
      <c r="Z115">
        <f t="shared" si="60"/>
        <v>8.168268096127293E-3</v>
      </c>
      <c r="AA115">
        <f t="shared" si="60"/>
        <v>0.37945866781367976</v>
      </c>
      <c r="AB115">
        <f t="shared" si="60"/>
        <v>0.33300570442248034</v>
      </c>
    </row>
    <row r="116" spans="1:35" x14ac:dyDescent="0.45">
      <c r="A116" t="s">
        <v>74</v>
      </c>
      <c r="B116">
        <f t="shared" si="59"/>
        <v>2.531456787024981E-4</v>
      </c>
      <c r="C116">
        <f t="shared" si="59"/>
        <v>6.9275459053204044E-4</v>
      </c>
      <c r="D116">
        <f t="shared" si="59"/>
        <v>1.3886800163683596E-3</v>
      </c>
      <c r="E116">
        <f t="shared" si="59"/>
        <v>0.14678236598034083</v>
      </c>
      <c r="F116">
        <f t="shared" si="59"/>
        <v>2.8364645613206192E-3</v>
      </c>
      <c r="G116">
        <f t="shared" si="59"/>
        <v>2.126726963798523E-3</v>
      </c>
      <c r="H116">
        <f t="shared" si="59"/>
        <v>0.16923214421017516</v>
      </c>
      <c r="I116">
        <f t="shared" si="59"/>
        <v>0.34288044509525295</v>
      </c>
      <c r="J116">
        <f t="shared" si="59"/>
        <v>0.24737489117856004</v>
      </c>
      <c r="K116">
        <f t="shared" si="59"/>
        <v>0.69986031933695747</v>
      </c>
      <c r="L116">
        <f t="shared" si="59"/>
        <v>0.88946479634490605</v>
      </c>
      <c r="M116">
        <f t="shared" si="59"/>
        <v>0.88014510507794486</v>
      </c>
      <c r="N116">
        <f t="shared" si="59"/>
        <v>0.95009694659958965</v>
      </c>
      <c r="O116">
        <f t="shared" si="59"/>
        <v>0.94209892563950337</v>
      </c>
      <c r="P116">
        <f t="shared" si="59"/>
        <v>0.94350587997645508</v>
      </c>
      <c r="Q116">
        <f t="shared" si="59"/>
        <v>0.69587445207719512</v>
      </c>
      <c r="R116">
        <f t="shared" si="59"/>
        <v>0.84819869407087023</v>
      </c>
      <c r="S116">
        <f t="shared" si="60"/>
        <v>0.90756168938477355</v>
      </c>
      <c r="T116">
        <f t="shared" si="60"/>
        <v>0.3358323778456942</v>
      </c>
      <c r="U116">
        <f t="shared" si="60"/>
        <v>0.94630961163214655</v>
      </c>
      <c r="V116">
        <f t="shared" si="60"/>
        <v>0.78604873267530972</v>
      </c>
      <c r="W116">
        <f t="shared" si="60"/>
        <v>0.8802862797900024</v>
      </c>
      <c r="X116">
        <f t="shared" si="60"/>
        <v>0.69115008385836041</v>
      </c>
      <c r="Y116">
        <f t="shared" si="60"/>
        <v>0.32999707476847379</v>
      </c>
      <c r="Z116">
        <f t="shared" si="60"/>
        <v>3.0183267022397837E-3</v>
      </c>
      <c r="AA116">
        <f t="shared" si="60"/>
        <v>0.13058995546135033</v>
      </c>
      <c r="AB116">
        <f t="shared" si="60"/>
        <v>0.1107529155554809</v>
      </c>
      <c r="AC116">
        <f t="shared" si="60"/>
        <v>0.55352274720998607</v>
      </c>
    </row>
    <row r="117" spans="1:35" x14ac:dyDescent="0.45">
      <c r="A117" t="s">
        <v>75</v>
      </c>
      <c r="B117">
        <f t="shared" si="59"/>
        <v>5.1298995757594987E-5</v>
      </c>
      <c r="C117">
        <f t="shared" si="59"/>
        <v>7.232108661552862E-5</v>
      </c>
      <c r="D117">
        <f t="shared" si="59"/>
        <v>2.4034233486975657E-4</v>
      </c>
      <c r="E117">
        <f t="shared" si="59"/>
        <v>3.0926876232754554E-2</v>
      </c>
      <c r="F117">
        <f t="shared" si="59"/>
        <v>3.4999584227318785E-4</v>
      </c>
      <c r="G117">
        <f t="shared" si="59"/>
        <v>3.4022879688620956E-4</v>
      </c>
      <c r="H117">
        <f t="shared" si="59"/>
        <v>2.3809712891099698E-2</v>
      </c>
      <c r="I117">
        <f t="shared" si="59"/>
        <v>0.12869696349766255</v>
      </c>
      <c r="J117">
        <f t="shared" si="59"/>
        <v>8.3933305334364883E-2</v>
      </c>
      <c r="K117">
        <f t="shared" si="59"/>
        <v>0.31466883427989328</v>
      </c>
      <c r="L117">
        <f t="shared" si="59"/>
        <v>0.65377383599291639</v>
      </c>
      <c r="M117">
        <f t="shared" si="59"/>
        <v>0.60691942268183552</v>
      </c>
      <c r="N117">
        <f t="shared" si="59"/>
        <v>0.56287152137303575</v>
      </c>
      <c r="O117">
        <f t="shared" si="59"/>
        <v>0.53204240241269196</v>
      </c>
      <c r="P117">
        <f t="shared" si="59"/>
        <v>0.49179788467051544</v>
      </c>
      <c r="Q117">
        <f t="shared" si="59"/>
        <v>0.29822996035936294</v>
      </c>
      <c r="R117">
        <f t="shared" si="59"/>
        <v>0.4328048782695032</v>
      </c>
      <c r="S117">
        <f t="shared" si="60"/>
        <v>0.5285963421363048</v>
      </c>
      <c r="T117">
        <f t="shared" si="60"/>
        <v>7.5374051249857535E-2</v>
      </c>
      <c r="U117">
        <f t="shared" si="60"/>
        <v>0.61412772019421791</v>
      </c>
      <c r="V117">
        <f t="shared" si="60"/>
        <v>0.33564409898905367</v>
      </c>
      <c r="W117">
        <f t="shared" si="60"/>
        <v>0.6209610175135063</v>
      </c>
      <c r="X117">
        <f t="shared" si="60"/>
        <v>0.27917288641654525</v>
      </c>
      <c r="Y117">
        <f t="shared" si="60"/>
        <v>8.5402730094556262E-2</v>
      </c>
      <c r="Z117">
        <f t="shared" si="60"/>
        <v>1.8465266692980592E-4</v>
      </c>
      <c r="AA117">
        <f t="shared" si="60"/>
        <v>1.4879131869048125E-2</v>
      </c>
      <c r="AB117">
        <f t="shared" si="60"/>
        <v>1.0941518029828349E-2</v>
      </c>
      <c r="AC117">
        <f t="shared" si="60"/>
        <v>0.24176342657692726</v>
      </c>
      <c r="AD117">
        <f>AD82</f>
        <v>0.62328360648058112</v>
      </c>
    </row>
    <row r="118" spans="1:35" x14ac:dyDescent="0.45">
      <c r="A118" t="s">
        <v>76</v>
      </c>
      <c r="B118">
        <f t="shared" si="59"/>
        <v>3.2189879311235963E-4</v>
      </c>
      <c r="C118">
        <f t="shared" si="59"/>
        <v>9.4688586120853175E-4</v>
      </c>
      <c r="D118">
        <f t="shared" si="59"/>
        <v>1.9734239579497583E-3</v>
      </c>
      <c r="E118">
        <f t="shared" si="59"/>
        <v>0.26745126770139921</v>
      </c>
      <c r="F118">
        <f t="shared" si="59"/>
        <v>4.3088599170788998E-3</v>
      </c>
      <c r="G118">
        <f t="shared" si="59"/>
        <v>3.1245081176506854E-3</v>
      </c>
      <c r="H118">
        <f t="shared" si="59"/>
        <v>0.32642396164638077</v>
      </c>
      <c r="I118">
        <f t="shared" si="59"/>
        <v>0.55508867050932365</v>
      </c>
      <c r="J118">
        <f t="shared" si="59"/>
        <v>0.41216674351918936</v>
      </c>
      <c r="K118">
        <f t="shared" si="59"/>
        <v>0.95524844358077621</v>
      </c>
      <c r="L118">
        <f t="shared" si="59"/>
        <v>0.52345318198919777</v>
      </c>
      <c r="M118">
        <f t="shared" si="59"/>
        <v>0.48762878622837413</v>
      </c>
      <c r="N118">
        <f t="shared" si="59"/>
        <v>0.71555086428233106</v>
      </c>
      <c r="O118">
        <f t="shared" si="59"/>
        <v>0.53730112782260375</v>
      </c>
      <c r="P118">
        <f t="shared" si="59"/>
        <v>0.68134829038613343</v>
      </c>
      <c r="Q118">
        <f t="shared" si="59"/>
        <v>0.9497163514046052</v>
      </c>
      <c r="R118">
        <f t="shared" si="59"/>
        <v>0.79366159312802897</v>
      </c>
      <c r="S118">
        <f t="shared" si="60"/>
        <v>0.76175599193490995</v>
      </c>
      <c r="T118">
        <f t="shared" si="60"/>
        <v>0.59947763746497496</v>
      </c>
      <c r="U118">
        <f t="shared" si="60"/>
        <v>0.58556442254140184</v>
      </c>
      <c r="V118">
        <f t="shared" si="60"/>
        <v>0.82876653785324139</v>
      </c>
      <c r="W118">
        <f t="shared" si="60"/>
        <v>0.49428189392908917</v>
      </c>
      <c r="X118">
        <f t="shared" si="60"/>
        <v>0.9435556750399845</v>
      </c>
      <c r="Y118">
        <f t="shared" si="60"/>
        <v>0.57643654660537313</v>
      </c>
      <c r="Z118">
        <f t="shared" si="60"/>
        <v>4.7131433517705506E-3</v>
      </c>
      <c r="AA118">
        <f t="shared" si="60"/>
        <v>0.25726139625919126</v>
      </c>
      <c r="AB118">
        <f t="shared" si="60"/>
        <v>0.22054264003928942</v>
      </c>
      <c r="AC118">
        <f t="shared" si="60"/>
        <v>0.84664635144784894</v>
      </c>
      <c r="AD118">
        <f>AD83</f>
        <v>0.67484215980983486</v>
      </c>
      <c r="AE118">
        <f>AE83</f>
        <v>0.31713067992873095</v>
      </c>
    </row>
    <row r="119" spans="1:35" x14ac:dyDescent="0.45">
      <c r="A119" t="s">
        <v>77</v>
      </c>
      <c r="B119">
        <f t="shared" si="59"/>
        <v>8.7764110767070275E-5</v>
      </c>
      <c r="C119">
        <f t="shared" si="59"/>
        <v>1.5368388581303203E-4</v>
      </c>
      <c r="D119">
        <f t="shared" si="59"/>
        <v>4.6073015789390131E-4</v>
      </c>
      <c r="E119">
        <f t="shared" si="59"/>
        <v>7.5462186300098585E-2</v>
      </c>
      <c r="F119">
        <f t="shared" si="59"/>
        <v>7.6863036400351317E-4</v>
      </c>
      <c r="G119">
        <f t="shared" si="59"/>
        <v>6.8143553398033324E-4</v>
      </c>
      <c r="H119">
        <f t="shared" si="59"/>
        <v>7.2306412367907649E-2</v>
      </c>
      <c r="I119">
        <f t="shared" si="59"/>
        <v>0.25002608660379977</v>
      </c>
      <c r="J119">
        <f t="shared" si="59"/>
        <v>0.16794735875882799</v>
      </c>
      <c r="K119">
        <f t="shared" si="59"/>
        <v>0.58932194287663764</v>
      </c>
      <c r="L119">
        <f t="shared" si="59"/>
        <v>0.92882117861349434</v>
      </c>
      <c r="M119">
        <f t="shared" si="59"/>
        <v>0.91834935828750464</v>
      </c>
      <c r="N119">
        <f t="shared" si="59"/>
        <v>0.88565134351337416</v>
      </c>
      <c r="O119">
        <f t="shared" si="59"/>
        <v>0.99859033496726868</v>
      </c>
      <c r="P119">
        <f t="shared" si="59"/>
        <v>0.86452353129131299</v>
      </c>
      <c r="Q119">
        <f t="shared" si="59"/>
        <v>0.57871138057473548</v>
      </c>
      <c r="R119">
        <f t="shared" si="59"/>
        <v>0.75790915232720424</v>
      </c>
      <c r="S119">
        <f t="shared" si="60"/>
        <v>0.8377984566056802</v>
      </c>
      <c r="T119">
        <f t="shared" si="60"/>
        <v>0.19883100448895349</v>
      </c>
      <c r="U119">
        <f t="shared" si="60"/>
        <v>0.99833542238219608</v>
      </c>
      <c r="V119">
        <f t="shared" si="60"/>
        <v>0.66911703551919754</v>
      </c>
      <c r="W119">
        <f t="shared" si="60"/>
        <v>0.91825497652108568</v>
      </c>
      <c r="X119">
        <f t="shared" si="60"/>
        <v>0.56591593770626614</v>
      </c>
      <c r="Y119">
        <f t="shared" si="60"/>
        <v>0.20643809842077432</v>
      </c>
      <c r="Z119">
        <f t="shared" si="60"/>
        <v>5.0071433777235097E-4</v>
      </c>
      <c r="AA119">
        <f t="shared" si="60"/>
        <v>4.8025118476619257E-2</v>
      </c>
      <c r="AB119">
        <f t="shared" si="60"/>
        <v>3.6749107767672894E-2</v>
      </c>
      <c r="AC119">
        <f t="shared" si="60"/>
        <v>0.44756154180012642</v>
      </c>
      <c r="AD119">
        <f>AD84</f>
        <v>0.94563105510146916</v>
      </c>
      <c r="AE119">
        <f>AE84</f>
        <v>0.58997750843063201</v>
      </c>
      <c r="AF119">
        <f>AF84</f>
        <v>0.57126496341897415</v>
      </c>
    </row>
    <row r="120" spans="1:35" x14ac:dyDescent="0.45">
      <c r="A120" t="s">
        <v>78</v>
      </c>
      <c r="B120">
        <f t="shared" ref="B120:R121" si="61">B85</f>
        <v>6.90328330677037E-5</v>
      </c>
      <c r="C120">
        <f t="shared" si="61"/>
        <v>1.1383233177727646E-4</v>
      </c>
      <c r="D120">
        <f t="shared" si="61"/>
        <v>3.3432318771105723E-4</v>
      </c>
      <c r="E120">
        <f t="shared" si="61"/>
        <v>4.22320930146316E-2</v>
      </c>
      <c r="F120">
        <f t="shared" si="61"/>
        <v>5.2820627243302658E-4</v>
      </c>
      <c r="G120">
        <f t="shared" si="61"/>
        <v>4.8195178933075966E-4</v>
      </c>
      <c r="H120">
        <f t="shared" si="61"/>
        <v>3.6755767549326655E-2</v>
      </c>
      <c r="I120">
        <f t="shared" si="61"/>
        <v>0.15455712262443097</v>
      </c>
      <c r="J120">
        <f t="shared" si="61"/>
        <v>0.10261237418948128</v>
      </c>
      <c r="K120">
        <f t="shared" si="61"/>
        <v>0.36933674170607478</v>
      </c>
      <c r="L120">
        <f t="shared" si="61"/>
        <v>0.73013490165387473</v>
      </c>
      <c r="M120">
        <f t="shared" si="61"/>
        <v>0.69736863296809082</v>
      </c>
      <c r="N120">
        <f t="shared" si="61"/>
        <v>0.62157873429999988</v>
      </c>
      <c r="O120">
        <f t="shared" si="61"/>
        <v>0.62322716972117131</v>
      </c>
      <c r="P120">
        <f t="shared" si="61"/>
        <v>0.5629820739467003</v>
      </c>
      <c r="Q120">
        <f t="shared" si="61"/>
        <v>0.3547796838648718</v>
      </c>
      <c r="R120">
        <f t="shared" si="61"/>
        <v>0.49517227597657987</v>
      </c>
      <c r="S120">
        <f t="shared" si="60"/>
        <v>0.58521775711623536</v>
      </c>
      <c r="T120">
        <f t="shared" si="60"/>
        <v>0.10438453526586239</v>
      </c>
      <c r="U120">
        <f t="shared" si="60"/>
        <v>0.68518998250657637</v>
      </c>
      <c r="V120">
        <f t="shared" si="60"/>
        <v>0.403045304223553</v>
      </c>
      <c r="W120">
        <f t="shared" si="60"/>
        <v>0.70778987346891475</v>
      </c>
      <c r="X120">
        <f t="shared" si="60"/>
        <v>0.33786563267100783</v>
      </c>
      <c r="Y120">
        <f t="shared" si="60"/>
        <v>0.11321512310407165</v>
      </c>
      <c r="Z120">
        <f t="shared" si="60"/>
        <v>3.3690793396824991E-4</v>
      </c>
      <c r="AA120">
        <f t="shared" si="60"/>
        <v>2.4245675521363252E-2</v>
      </c>
      <c r="AB120">
        <f t="shared" si="60"/>
        <v>1.8518541544077553E-2</v>
      </c>
      <c r="AC120">
        <f t="shared" si="60"/>
        <v>0.28321210153351389</v>
      </c>
      <c r="AD120">
        <f>AD85</f>
        <v>0.68068034540922506</v>
      </c>
      <c r="AE120">
        <f>AE85</f>
        <v>0.93465357578543595</v>
      </c>
      <c r="AF120">
        <f>AF85</f>
        <v>0.36711616817835213</v>
      </c>
      <c r="AG120">
        <f>AG85</f>
        <v>0.66653037791358183</v>
      </c>
    </row>
    <row r="121" spans="1:35" x14ac:dyDescent="0.45">
      <c r="A121" t="s">
        <v>79</v>
      </c>
      <c r="B121">
        <f t="shared" si="61"/>
        <v>7.0476194506046504E-5</v>
      </c>
      <c r="C121">
        <f t="shared" si="61"/>
        <v>9.9489254208437905E-5</v>
      </c>
      <c r="D121">
        <f t="shared" si="61"/>
        <v>3.8477084798992171E-4</v>
      </c>
      <c r="E121">
        <f t="shared" si="61"/>
        <v>9.3429728244405597E-2</v>
      </c>
      <c r="F121">
        <f t="shared" si="61"/>
        <v>5.9289396637048184E-4</v>
      </c>
      <c r="G121">
        <f t="shared" si="61"/>
        <v>5.6887136577783151E-4</v>
      </c>
      <c r="H121">
        <f t="shared" si="61"/>
        <v>8.5018830302639459E-2</v>
      </c>
      <c r="I121">
        <f t="shared" si="61"/>
        <v>0.33060695926994593</v>
      </c>
      <c r="J121">
        <f t="shared" si="61"/>
        <v>0.21922777409746647</v>
      </c>
      <c r="K121">
        <f t="shared" si="61"/>
        <v>0.79491394494194445</v>
      </c>
      <c r="L121">
        <f t="shared" si="61"/>
        <v>0.6210007666505577</v>
      </c>
      <c r="M121">
        <f t="shared" si="61"/>
        <v>0.55654184312246791</v>
      </c>
      <c r="N121">
        <f t="shared" si="61"/>
        <v>0.87934604156717699</v>
      </c>
      <c r="O121">
        <f t="shared" si="61"/>
        <v>0.63744067359632495</v>
      </c>
      <c r="P121">
        <f t="shared" si="61"/>
        <v>0.85357516880754924</v>
      </c>
      <c r="Q121">
        <f t="shared" si="61"/>
        <v>0.79021342702823383</v>
      </c>
      <c r="R121">
        <f t="shared" si="61"/>
        <v>0.99830012920333455</v>
      </c>
      <c r="S121">
        <f t="shared" si="60"/>
        <v>0.93678491771329198</v>
      </c>
      <c r="T121">
        <f t="shared" si="60"/>
        <v>0.2706846967859049</v>
      </c>
      <c r="U121">
        <f t="shared" si="60"/>
        <v>0.71254457490298029</v>
      </c>
      <c r="V121">
        <f t="shared" si="60"/>
        <v>0.92723900346534061</v>
      </c>
      <c r="W121">
        <f t="shared" si="60"/>
        <v>0.57035000039268513</v>
      </c>
      <c r="X121">
        <f t="shared" si="60"/>
        <v>0.78402437046410867</v>
      </c>
      <c r="Y121">
        <f t="shared" si="60"/>
        <v>0.28009107280473045</v>
      </c>
      <c r="Z121">
        <f t="shared" si="60"/>
        <v>2.7229497987922026E-4</v>
      </c>
      <c r="AA121">
        <f t="shared" si="60"/>
        <v>5.1486933428468738E-2</v>
      </c>
      <c r="AB121">
        <f t="shared" si="60"/>
        <v>3.6655142086977177E-2</v>
      </c>
      <c r="AC121">
        <f t="shared" si="60"/>
        <v>0.59636250903601662</v>
      </c>
      <c r="AD121">
        <f>AD86</f>
        <v>0.82238922481117049</v>
      </c>
      <c r="AE121">
        <f>AE86</f>
        <v>0.31326568942563143</v>
      </c>
      <c r="AF121">
        <f>AF86</f>
        <v>0.75899921518652569</v>
      </c>
      <c r="AG121">
        <f>AG86</f>
        <v>0.69321533931406076</v>
      </c>
      <c r="AH121">
        <f>AH86</f>
        <v>0.39256182470963785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116" priority="115" operator="lessThan">
      <formula>0.05/(COUNT($B$53:$AI$86)-COUNT($B$53:$B$86))</formula>
    </cfRule>
    <cfRule type="cellIs" dxfId="115" priority="116" operator="lessThan">
      <formula>0.05</formula>
    </cfRule>
  </conditionalFormatting>
  <conditionalFormatting sqref="B54:B86">
    <cfRule type="expression" dxfId="114" priority="33">
      <formula>$B124="+"</formula>
    </cfRule>
  </conditionalFormatting>
  <conditionalFormatting sqref="B42:G42">
    <cfRule type="cellIs" dxfId="113" priority="110" operator="lessThan">
      <formula>0.05/(COUNT($B$42:$G$47)-COUNT($B$42:$G$42))</formula>
    </cfRule>
    <cfRule type="cellIs" dxfId="112" priority="111" operator="lessThan">
      <formula>0.05</formula>
    </cfRule>
  </conditionalFormatting>
  <conditionalFormatting sqref="C54:C86">
    <cfRule type="cellIs" dxfId="111" priority="98" operator="lessThan">
      <formula>0.05/(COUNT($B$53:$AI$86)-COUNT($B$53:$B$86))</formula>
    </cfRule>
    <cfRule type="cellIs" dxfId="110" priority="99" operator="lessThan">
      <formula>0.05</formula>
    </cfRule>
  </conditionalFormatting>
  <conditionalFormatting sqref="C55:C86">
    <cfRule type="expression" dxfId="109" priority="32">
      <formula>$C125="+"</formula>
    </cfRule>
  </conditionalFormatting>
  <conditionalFormatting sqref="C43:G43">
    <cfRule type="cellIs" dxfId="108" priority="108" operator="lessThan">
      <formula>0.05/(COUNT($B$42:$G$47)-COUNT($B$42:$G$42))</formula>
    </cfRule>
    <cfRule type="cellIs" dxfId="107" priority="109" operator="lessThan">
      <formula>0.05</formula>
    </cfRule>
  </conditionalFormatting>
  <conditionalFormatting sqref="D55:D86">
    <cfRule type="cellIs" dxfId="106" priority="96" operator="lessThan">
      <formula>0.05/(COUNT($B$53:$AI$86)-COUNT($B$53:$B$86))</formula>
    </cfRule>
    <cfRule type="cellIs" dxfId="105" priority="97" operator="lessThan">
      <formula>0.05</formula>
    </cfRule>
  </conditionalFormatting>
  <conditionalFormatting sqref="D56:D86">
    <cfRule type="expression" dxfId="104" priority="31">
      <formula>$D126="+"</formula>
    </cfRule>
  </conditionalFormatting>
  <conditionalFormatting sqref="D44:G44">
    <cfRule type="cellIs" dxfId="103" priority="106" operator="lessThan">
      <formula>0.05/(COUNT($B$42:$G$47)-COUNT($B$42:$G$42))</formula>
    </cfRule>
    <cfRule type="cellIs" dxfId="102" priority="107" operator="lessThan">
      <formula>0.05</formula>
    </cfRule>
  </conditionalFormatting>
  <conditionalFormatting sqref="E56:E86">
    <cfRule type="cellIs" dxfId="101" priority="94" operator="lessThan">
      <formula>0.05/(COUNT($B$53:$AI$86)-COUNT($B$53:$B$86))</formula>
    </cfRule>
    <cfRule type="cellIs" dxfId="100" priority="95" operator="lessThan">
      <formula>0.05</formula>
    </cfRule>
  </conditionalFormatting>
  <conditionalFormatting sqref="E57:E86">
    <cfRule type="expression" dxfId="99" priority="30">
      <formula>$E127="+"</formula>
    </cfRule>
  </conditionalFormatting>
  <conditionalFormatting sqref="E45:G45">
    <cfRule type="cellIs" dxfId="98" priority="104" operator="lessThan">
      <formula>0.05/(COUNT($B$42:$G$47)-COUNT($B$42:$G$42))</formula>
    </cfRule>
    <cfRule type="cellIs" dxfId="97" priority="105" operator="lessThan">
      <formula>0.05</formula>
    </cfRule>
  </conditionalFormatting>
  <conditionalFormatting sqref="F57:F86">
    <cfRule type="cellIs" dxfId="96" priority="92" operator="lessThan">
      <formula>0.05/(COUNT($B$53:$AI$86)-COUNT($B$53:$B$86))</formula>
    </cfRule>
    <cfRule type="cellIs" dxfId="95" priority="93" operator="lessThan">
      <formula>0.05</formula>
    </cfRule>
  </conditionalFormatting>
  <conditionalFormatting sqref="F58:F86">
    <cfRule type="expression" dxfId="94" priority="29">
      <formula>$F128="+"</formula>
    </cfRule>
  </conditionalFormatting>
  <conditionalFormatting sqref="F46:G46">
    <cfRule type="cellIs" dxfId="93" priority="102" operator="lessThan">
      <formula>0.05/(COUNT($B$42:$G$47)-COUNT($B$42:$G$42))</formula>
    </cfRule>
    <cfRule type="cellIs" dxfId="92" priority="103" operator="lessThan">
      <formula>0.05</formula>
    </cfRule>
  </conditionalFormatting>
  <conditionalFormatting sqref="G47">
    <cfRule type="cellIs" dxfId="91" priority="100" operator="lessThan">
      <formula>0.05/(COUNT($B$42:$G$47)-COUNT($B$42:$G$42))</formula>
    </cfRule>
    <cfRule type="cellIs" dxfId="90" priority="101" operator="lessThan">
      <formula>0.05</formula>
    </cfRule>
  </conditionalFormatting>
  <conditionalFormatting sqref="G58:G86">
    <cfRule type="cellIs" dxfId="89" priority="90" operator="lessThan">
      <formula>0.05/(COUNT($B$53:$AI$86)-COUNT($B$53:$B$86))</formula>
    </cfRule>
    <cfRule type="cellIs" dxfId="88" priority="91" operator="lessThan">
      <formula>0.05</formula>
    </cfRule>
  </conditionalFormatting>
  <conditionalFormatting sqref="G59:G86">
    <cfRule type="expression" dxfId="87" priority="28">
      <formula>$G129="+"</formula>
    </cfRule>
  </conditionalFormatting>
  <conditionalFormatting sqref="H59:H86">
    <cfRule type="cellIs" dxfId="86" priority="88" operator="lessThan">
      <formula>0.05/(COUNT($B$53:$AI$86)-COUNT($B$53:$B$86))</formula>
    </cfRule>
    <cfRule type="cellIs" dxfId="85" priority="89" operator="lessThan">
      <formula>0.05</formula>
    </cfRule>
  </conditionalFormatting>
  <conditionalFormatting sqref="H60:H86">
    <cfRule type="expression" dxfId="84" priority="27">
      <formula>$H130="+"</formula>
    </cfRule>
  </conditionalFormatting>
  <conditionalFormatting sqref="I60:I86">
    <cfRule type="cellIs" dxfId="83" priority="86" operator="lessThan">
      <formula>0.05/(COUNT($B$53:$AI$86)-COUNT($B$53:$B$86))</formula>
    </cfRule>
    <cfRule type="cellIs" dxfId="82" priority="87" operator="lessThan">
      <formula>0.05</formula>
    </cfRule>
  </conditionalFormatting>
  <conditionalFormatting sqref="I61:I86">
    <cfRule type="expression" dxfId="81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0" priority="84" operator="lessThan">
      <formula>0.05/(COUNT($B$53:$AI$86)-COUNT($B$53:$B$86))</formula>
    </cfRule>
    <cfRule type="cellIs" dxfId="79" priority="85" operator="lessThan">
      <formula>0.05</formula>
    </cfRule>
  </conditionalFormatting>
  <conditionalFormatting sqref="J62:J86">
    <cfRule type="expression" dxfId="78" priority="25">
      <formula>$J132="+"</formula>
    </cfRule>
  </conditionalFormatting>
  <conditionalFormatting sqref="K62:K86">
    <cfRule type="cellIs" dxfId="77" priority="82" operator="lessThan">
      <formula>0.05/(COUNT($B$53:$AI$86)-COUNT($B$53:$B$86))</formula>
    </cfRule>
    <cfRule type="cellIs" dxfId="76" priority="83" operator="lessThan">
      <formula>0.05</formula>
    </cfRule>
  </conditionalFormatting>
  <conditionalFormatting sqref="K63:K86">
    <cfRule type="expression" dxfId="75" priority="24">
      <formula>$K133="+"</formula>
    </cfRule>
  </conditionalFormatting>
  <conditionalFormatting sqref="L63:L86">
    <cfRule type="cellIs" dxfId="74" priority="80" operator="lessThan">
      <formula>0.05/(COUNT($B$53:$AI$86)-COUNT($B$53:$B$86))</formula>
    </cfRule>
    <cfRule type="cellIs" dxfId="73" priority="81" operator="lessThan">
      <formula>0.05</formula>
    </cfRule>
  </conditionalFormatting>
  <conditionalFormatting sqref="L64:L86">
    <cfRule type="expression" dxfId="72" priority="23">
      <formula>$L134="+"</formula>
    </cfRule>
  </conditionalFormatting>
  <conditionalFormatting sqref="M64:M86">
    <cfRule type="cellIs" dxfId="71" priority="78" operator="lessThan">
      <formula>0.05/(COUNT($B$53:$AI$86)-COUNT($B$53:$B$86))</formula>
    </cfRule>
    <cfRule type="cellIs" dxfId="70" priority="79" operator="lessThan">
      <formula>0.05</formula>
    </cfRule>
  </conditionalFormatting>
  <conditionalFormatting sqref="M65:M86">
    <cfRule type="expression" dxfId="69" priority="22">
      <formula>$M135="+"</formula>
    </cfRule>
  </conditionalFormatting>
  <conditionalFormatting sqref="N65:N86">
    <cfRule type="cellIs" dxfId="68" priority="76" operator="lessThan">
      <formula>0.05/(COUNT($B$53:$AI$86)-COUNT($B$53:$B$86))</formula>
    </cfRule>
    <cfRule type="cellIs" dxfId="67" priority="77" operator="lessThan">
      <formula>0.05</formula>
    </cfRule>
  </conditionalFormatting>
  <conditionalFormatting sqref="N66:N86">
    <cfRule type="expression" dxfId="66" priority="21">
      <formula>$N136="+"</formula>
    </cfRule>
  </conditionalFormatting>
  <conditionalFormatting sqref="O66:O86">
    <cfRule type="cellIs" dxfId="65" priority="74" operator="lessThan">
      <formula>0.05/(COUNT($B$53:$AI$86)-COUNT($B$53:$B$86))</formula>
    </cfRule>
    <cfRule type="cellIs" dxfId="64" priority="75" operator="lessThan">
      <formula>0.05</formula>
    </cfRule>
  </conditionalFormatting>
  <conditionalFormatting sqref="O67:O86">
    <cfRule type="expression" dxfId="63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62" priority="72" operator="lessThan">
      <formula>0.05/(COUNT($B$53:$AI$86)-COUNT($B$53:$B$86))</formula>
    </cfRule>
    <cfRule type="cellIs" dxfId="61" priority="73" operator="lessThan">
      <formula>0.05</formula>
    </cfRule>
  </conditionalFormatting>
  <conditionalFormatting sqref="P68:P86">
    <cfRule type="expression" dxfId="60" priority="19">
      <formula>$P138="+"</formula>
    </cfRule>
  </conditionalFormatting>
  <conditionalFormatting sqref="Q68:Q86">
    <cfRule type="cellIs" dxfId="59" priority="70" operator="lessThan">
      <formula>0.05/(COUNT($B$53:$AI$86)-COUNT($B$53:$B$86))</formula>
    </cfRule>
    <cfRule type="cellIs" dxfId="58" priority="71" operator="lessThan">
      <formula>0.05</formula>
    </cfRule>
  </conditionalFormatting>
  <conditionalFormatting sqref="Q69:Q86">
    <cfRule type="expression" dxfId="57" priority="18">
      <formula>$Q139="+"</formula>
    </cfRule>
  </conditionalFormatting>
  <conditionalFormatting sqref="R69:R86">
    <cfRule type="cellIs" dxfId="56" priority="68" operator="lessThan">
      <formula>0.05/(COUNT($B$53:$AI$86)-COUNT($B$53:$B$86))</formula>
    </cfRule>
    <cfRule type="cellIs" dxfId="55" priority="69" operator="lessThan">
      <formula>0.05</formula>
    </cfRule>
  </conditionalFormatting>
  <conditionalFormatting sqref="R70:R86">
    <cfRule type="expression" dxfId="54" priority="17">
      <formula>$R140="+"</formula>
    </cfRule>
  </conditionalFormatting>
  <conditionalFormatting sqref="S70:S86">
    <cfRule type="cellIs" dxfId="53" priority="66" operator="lessThan">
      <formula>0.05/(COUNT($B$53:$AI$86)-COUNT($B$53:$B$86))</formula>
    </cfRule>
    <cfRule type="cellIs" dxfId="52" priority="67" operator="lessThan">
      <formula>0.05</formula>
    </cfRule>
  </conditionalFormatting>
  <conditionalFormatting sqref="S71:S86">
    <cfRule type="expression" dxfId="51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50" priority="64" operator="lessThan">
      <formula>0.05/(COUNT($B$53:$AI$86)-COUNT($B$53:$B$86))</formula>
    </cfRule>
    <cfRule type="cellIs" dxfId="49" priority="65" operator="lessThan">
      <formula>0.05</formula>
    </cfRule>
  </conditionalFormatting>
  <conditionalFormatting sqref="T72:T86">
    <cfRule type="expression" dxfId="48" priority="15">
      <formula>$T142="+"</formula>
    </cfRule>
  </conditionalFormatting>
  <conditionalFormatting sqref="U72:U86">
    <cfRule type="cellIs" dxfId="47" priority="62" operator="lessThan">
      <formula>0.05/(COUNT($B$53:$AI$86)-COUNT($B$53:$B$86))</formula>
    </cfRule>
    <cfRule type="cellIs" dxfId="46" priority="63" operator="lessThan">
      <formula>0.05</formula>
    </cfRule>
  </conditionalFormatting>
  <conditionalFormatting sqref="U73:U86">
    <cfRule type="expression" dxfId="45" priority="14">
      <formula>$U143="+"</formula>
    </cfRule>
  </conditionalFormatting>
  <conditionalFormatting sqref="V73:V86">
    <cfRule type="cellIs" dxfId="44" priority="60" operator="lessThan">
      <formula>0.05/(COUNT($B$53:$AI$86)-COUNT($B$53:$B$86))</formula>
    </cfRule>
    <cfRule type="cellIs" dxfId="43" priority="61" operator="lessThan">
      <formula>0.05</formula>
    </cfRule>
  </conditionalFormatting>
  <conditionalFormatting sqref="V74:V86">
    <cfRule type="expression" dxfId="42" priority="13">
      <formula>$V144="+"</formula>
    </cfRule>
  </conditionalFormatting>
  <conditionalFormatting sqref="W74:W86">
    <cfRule type="cellIs" dxfId="41" priority="58" operator="lessThan">
      <formula>0.05/(COUNT($B$53:$AI$86)-COUNT($B$53:$B$86))</formula>
    </cfRule>
    <cfRule type="cellIs" dxfId="40" priority="59" operator="lessThan">
      <formula>0.05</formula>
    </cfRule>
  </conditionalFormatting>
  <conditionalFormatting sqref="W75:W86">
    <cfRule type="expression" dxfId="39" priority="12">
      <formula>$W145="+"</formula>
    </cfRule>
  </conditionalFormatting>
  <conditionalFormatting sqref="X75:X86">
    <cfRule type="cellIs" dxfId="38" priority="56" operator="lessThan">
      <formula>0.05/(COUNT($B$53:$AI$86)-COUNT($B$53:$B$86))</formula>
    </cfRule>
    <cfRule type="cellIs" dxfId="37" priority="57" operator="lessThan">
      <formula>0.05</formula>
    </cfRule>
  </conditionalFormatting>
  <conditionalFormatting sqref="X76:X86">
    <cfRule type="expression" dxfId="36" priority="11">
      <formula>$X146="+"</formula>
    </cfRule>
  </conditionalFormatting>
  <conditionalFormatting sqref="Y76:Y86">
    <cfRule type="cellIs" dxfId="35" priority="54" operator="lessThan">
      <formula>0.05/(COUNT($B$53:$AI$86)-COUNT($B$53:$B$86))</formula>
    </cfRule>
    <cfRule type="cellIs" dxfId="34" priority="55" operator="lessThan">
      <formula>0.05</formula>
    </cfRule>
  </conditionalFormatting>
  <conditionalFormatting sqref="Y77:Y86">
    <cfRule type="expression" dxfId="33" priority="10">
      <formula>$Y147="+"</formula>
    </cfRule>
  </conditionalFormatting>
  <conditionalFormatting sqref="Z77:Z86">
    <cfRule type="cellIs" dxfId="32" priority="52" operator="lessThan">
      <formula>0.05/(COUNT($B$53:$AI$86)-COUNT($B$53:$B$86))</formula>
    </cfRule>
    <cfRule type="cellIs" dxfId="31" priority="53" operator="lessThan">
      <formula>0.05</formula>
    </cfRule>
  </conditionalFormatting>
  <conditionalFormatting sqref="Z78:Z86">
    <cfRule type="expression" dxfId="30" priority="9">
      <formula>$Z148="+"</formula>
    </cfRule>
  </conditionalFormatting>
  <conditionalFormatting sqref="AA78:AA86">
    <cfRule type="cellIs" dxfId="29" priority="50" operator="lessThan">
      <formula>0.05/(COUNT($B$53:$AI$86)-COUNT($B$53:$B$86))</formula>
    </cfRule>
    <cfRule type="cellIs" dxfId="28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7" priority="48" operator="lessThan">
      <formula>0.05/(COUNT($B$53:$AI$86)-COUNT($B$53:$B$86))</formula>
    </cfRule>
    <cfRule type="cellIs" dxfId="26" priority="49" operator="lessThan">
      <formula>0.05</formula>
    </cfRule>
  </conditionalFormatting>
  <conditionalFormatting sqref="AB80:AB86">
    <cfRule type="expression" dxfId="25" priority="7">
      <formula>$AB150="+"</formula>
    </cfRule>
  </conditionalFormatting>
  <conditionalFormatting sqref="AC80:AC86">
    <cfRule type="cellIs" dxfId="24" priority="46" operator="lessThan">
      <formula>0.05/(COUNT($B$53:$AI$86)-COUNT($B$53:$B$86))</formula>
    </cfRule>
    <cfRule type="cellIs" dxfId="23" priority="47" operator="lessThan">
      <formula>0.05</formula>
    </cfRule>
  </conditionalFormatting>
  <conditionalFormatting sqref="AC81:AC86">
    <cfRule type="expression" dxfId="22" priority="6">
      <formula>$AC151="+"</formula>
    </cfRule>
  </conditionalFormatting>
  <conditionalFormatting sqref="AD81:AD86">
    <cfRule type="cellIs" dxfId="21" priority="44" operator="lessThan">
      <formula>0.05/(COUNT($B$53:$AI$86)-COUNT($B$53:$B$86))</formula>
    </cfRule>
    <cfRule type="cellIs" dxfId="20" priority="45" operator="lessThan">
      <formula>0.05</formula>
    </cfRule>
  </conditionalFormatting>
  <conditionalFormatting sqref="AD82:AD86">
    <cfRule type="expression" dxfId="19" priority="5">
      <formula>$AD152="+"</formula>
    </cfRule>
  </conditionalFormatting>
  <conditionalFormatting sqref="AE82:AE86">
    <cfRule type="cellIs" dxfId="18" priority="42" operator="lessThan">
      <formula>0.05/(COUNT($B$53:$AI$86)-COUNT($B$53:$B$86))</formula>
    </cfRule>
    <cfRule type="cellIs" dxfId="17" priority="43" operator="lessThan">
      <formula>0.05</formula>
    </cfRule>
  </conditionalFormatting>
  <conditionalFormatting sqref="AE83:AE86">
    <cfRule type="expression" dxfId="16" priority="4">
      <formula>$AE153="+"</formula>
    </cfRule>
  </conditionalFormatting>
  <conditionalFormatting sqref="AF83:AF86">
    <cfRule type="cellIs" dxfId="15" priority="40" operator="lessThan">
      <formula>0.05/(COUNT($B$53:$AI$86)-COUNT($B$53:$B$86))</formula>
    </cfRule>
    <cfRule type="cellIs" dxfId="14" priority="41" operator="lessThan">
      <formula>0.05</formula>
    </cfRule>
  </conditionalFormatting>
  <conditionalFormatting sqref="AF84:AF86">
    <cfRule type="expression" dxfId="13" priority="3">
      <formula>$AF154="+"</formula>
    </cfRule>
  </conditionalFormatting>
  <conditionalFormatting sqref="AG84:AG86">
    <cfRule type="cellIs" dxfId="12" priority="38" operator="lessThan">
      <formula>0.05/(COUNT($B$53:$AI$86)-COUNT($B$53:$B$86))</formula>
    </cfRule>
    <cfRule type="cellIs" dxfId="11" priority="39" operator="lessThan">
      <formula>0.05</formula>
    </cfRule>
  </conditionalFormatting>
  <conditionalFormatting sqref="AG85:AG86">
    <cfRule type="expression" dxfId="10" priority="2">
      <formula>$AG155="+"</formula>
    </cfRule>
  </conditionalFormatting>
  <conditionalFormatting sqref="AH85:AH86">
    <cfRule type="cellIs" dxfId="9" priority="36" operator="lessThan">
      <formula>0.05/(COUNT($B$53:$AI$86)-COUNT($B$53:$B$86))</formula>
    </cfRule>
    <cfRule type="cellIs" dxfId="8" priority="37" operator="lessThan">
      <formula>0.05</formula>
    </cfRule>
  </conditionalFormatting>
  <conditionalFormatting sqref="AH86">
    <cfRule type="expression" dxfId="7" priority="1">
      <formula>$AH$156="+"</formula>
    </cfRule>
  </conditionalFormatting>
  <conditionalFormatting sqref="AI86">
    <cfRule type="cellIs" dxfId="6" priority="34" operator="lessThan">
      <formula>0.05/(COUNT($B$53:$AI$86)-COUNT($B$53:$B$86))</formula>
    </cfRule>
    <cfRule type="cellIs" dxfId="5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46D8-0B7C-49C1-9F30-377AE95F1112}">
  <dimension ref="A1:N87"/>
  <sheetViews>
    <sheetView workbookViewId="0">
      <selection activeCell="D38" sqref="D38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[2]!ExtractUnique('F_beta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IF(D4=0,"",AVERAGE(IF('F_beta Analysis'!$A$2:$A$37=A4,'F_beta Analysis'!$D$2:$H$37,"")))</f>
        <v>0.69409238622920122</v>
      </c>
      <c r="F4" s="9">
        <f t="array" ref="F4">IF(D4&lt;2,"",VAR(IF('F_beta Analysis'!$A$2:$A$37=A4,'F_beta Analysis'!$D$2:$H$37,"")))</f>
        <v>4.8999985413000239E-3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IF(D5=0,"",AVERAGE(IF('F_beta Analysis'!$A$2:$A$37=A5,'F_beta Analysis'!$D$2:$H$37,"")))</f>
        <v>0.82217150288262597</v>
      </c>
      <c r="F5" s="11">
        <f t="array" ref="F5">IF(D5&lt;2,"",VAR(IF('F_beta Analysis'!$A$2:$A$37=A5,'F_beta Analysis'!$D$2:$H$37,"")))</f>
        <v>2.1144195353860855E-3</v>
      </c>
      <c r="H5" t="s">
        <v>26</v>
      </c>
      <c r="I5">
        <f>DEVSQ(E4:E9)*D4</f>
        <v>1.9278435730292292</v>
      </c>
      <c r="J5">
        <f>COUNT(E4:E9)-1</f>
        <v>5</v>
      </c>
      <c r="K5">
        <f t="shared" ref="K5:K13" si="1">I5/J5</f>
        <v>0.38556871460584585</v>
      </c>
      <c r="L5">
        <f>K5/K12</f>
        <v>217.52207158812965</v>
      </c>
      <c r="M5">
        <f>_xlfn.F.DIST.RT(L5,J5,J12)</f>
        <v>3.0322804882176045E-65</v>
      </c>
      <c r="N5">
        <f>I5/(I5+I12)</f>
        <v>0.88307990504336165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IF(D6=0,"",AVERAGE(IF('F_beta Analysis'!$A$2:$A$37=A6,'F_beta Analysis'!$D$2:$H$37,"")))</f>
        <v>0.83926158113145422</v>
      </c>
      <c r="F6" s="11">
        <f t="array" ref="F6">IF(D6&lt;2,"",VAR(IF('F_beta Analysis'!$A$2:$A$37=A6,'F_beta Analysis'!$D$2:$H$37,"")))</f>
        <v>1.7156608455400641E-3</v>
      </c>
      <c r="H6" t="s">
        <v>27</v>
      </c>
      <c r="I6">
        <f>DEVSQ(E10:E11)*D10</f>
        <v>2.1917260663396824E-2</v>
      </c>
      <c r="J6">
        <f>COUNT(E10:E11)-1</f>
        <v>1</v>
      </c>
      <c r="K6">
        <f t="shared" si="1"/>
        <v>2.1917260663396824E-2</v>
      </c>
      <c r="L6">
        <f>K6/K12</f>
        <v>12.364820490979792</v>
      </c>
      <c r="M6">
        <f>_xlfn.F.DIST.RT(L6,J6,J12)</f>
        <v>5.8545032833679422E-4</v>
      </c>
      <c r="N6">
        <f>I6/(I6+I12)</f>
        <v>7.9076741508446138E-2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IF(D7=0,"",AVERAGE(IF('F_beta Analysis'!$A$2:$A$37=A7,'F_beta Analysis'!$D$2:$H$37,"")))</f>
        <v>0.5570605384336218</v>
      </c>
      <c r="F7" s="11">
        <f t="array" ref="F7">IF(D7&lt;2,"",VAR(IF('F_beta Analysis'!$A$2:$A$37=A7,'F_beta Analysis'!$D$2:$H$37,"")))</f>
        <v>0.1613647086042537</v>
      </c>
      <c r="H7" t="s">
        <v>28</v>
      </c>
      <c r="I7">
        <f>DEVSQ(E12:E14)*D12</f>
        <v>0.89899628261683096</v>
      </c>
      <c r="J7">
        <f>COUNT(E12:E14)-1</f>
        <v>2</v>
      </c>
      <c r="K7">
        <f t="shared" si="1"/>
        <v>0.44949814130841548</v>
      </c>
      <c r="L7">
        <f>K7/K12</f>
        <v>253.58843487177973</v>
      </c>
      <c r="M7">
        <f>_xlfn.F.DIST.RT(L7,J7,J12)</f>
        <v>6.5429544904484184E-48</v>
      </c>
      <c r="N7">
        <f>I7/(I7+I12)</f>
        <v>0.77886192417014322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IF(D8=0,"",AVERAGE(IF('F_beta Analysis'!$A$2:$A$37=A8,'F_beta Analysis'!$D$2:$H$37,"")))</f>
        <v>0.79688645034160577</v>
      </c>
      <c r="F8" s="11">
        <f t="array" ref="F8">IF(D8&lt;2,"",VAR(IF('F_beta Analysis'!$A$2:$A$37=A8,'F_beta Analysis'!$D$2:$H$37,"")))</f>
        <v>2.4038601116272745E-3</v>
      </c>
      <c r="H8" t="s">
        <v>29</v>
      </c>
      <c r="I8">
        <f>DEVSQ(E15:E26)*D15-I5-I6</f>
        <v>3.3454822937638136E-2</v>
      </c>
      <c r="J8">
        <f>J6*J5</f>
        <v>5</v>
      </c>
      <c r="K8">
        <f t="shared" si="1"/>
        <v>6.690964587527627E-3</v>
      </c>
      <c r="L8">
        <f>K8/K12</f>
        <v>3.7747680837893327</v>
      </c>
      <c r="M8">
        <f>_xlfn.F.DIST.RT(L8,J8,J12)</f>
        <v>3.0515655998039305E-3</v>
      </c>
      <c r="N8">
        <f>I8/(I8+I12)</f>
        <v>0.11588012151244838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IF(D9=0,"",AVERAGE(IF('F_beta Analysis'!$A$2:$A$37=A9,'F_beta Analysis'!$D$2:$H$37,"")))</f>
        <v>0.84502910319743474</v>
      </c>
      <c r="F9" s="11">
        <f t="array" ref="F9">IF(D9&lt;2,"",VAR(IF('F_beta Analysis'!$A$2:$A$37=A9,'F_beta Analysis'!$D$2:$H$37,"")))</f>
        <v>1.5841498935345076E-3</v>
      </c>
      <c r="H9" t="s">
        <v>30</v>
      </c>
      <c r="I9">
        <f>DEVSQ(E27:E44)*D27-I5-I7</f>
        <v>3.7726900951561051</v>
      </c>
      <c r="J9">
        <f>J7*J5</f>
        <v>10</v>
      </c>
      <c r="K9">
        <f t="shared" si="1"/>
        <v>0.37726900951561049</v>
      </c>
      <c r="L9">
        <f>K9/K12</f>
        <v>212.83971802465624</v>
      </c>
      <c r="M9">
        <f>_xlfn.F.DIST.RT(L9,J9,J12)</f>
        <v>5.3868812940934582E-81</v>
      </c>
      <c r="N9">
        <f>I9/(I9+I12)</f>
        <v>0.93663079621302125</v>
      </c>
    </row>
    <row r="10" spans="1:14" x14ac:dyDescent="0.45">
      <c r="A10" s="10"/>
      <c r="B10" t="str">
        <f t="array" ref="B10:B11">[2]!ExtractUnique('F_beta Analysis'!B2:B37)</f>
        <v>BoW</v>
      </c>
      <c r="C10" s="11"/>
      <c r="D10" s="10">
        <f>SUMIF($B$51:$B$86,B10,$D$51:$D$86)</f>
        <v>90</v>
      </c>
      <c r="E10">
        <f t="array" ref="E10">IF(D10=0,"",AVERAGE(IF('F_beta Analysis'!$B$2:$B$37=B10,'F_beta Analysis'!$D$2:$H$37,"")))</f>
        <v>0.74804898635843842</v>
      </c>
      <c r="F10" s="11">
        <f t="array" ref="F10">IF(D10&lt;2,"",VAR(IF('F_beta Analysis'!$B$2:$B$37=B10,'F_beta Analysis'!$D$2:$H$37,"")))</f>
        <v>3.9546276782141475E-2</v>
      </c>
      <c r="H10" t="s">
        <v>31</v>
      </c>
      <c r="I10">
        <f>DEVSQ(E45:E50)*D45-I6-I7</f>
        <v>4.7995955063226958E-3</v>
      </c>
      <c r="J10">
        <f>J7*J6</f>
        <v>2</v>
      </c>
      <c r="K10">
        <f t="shared" si="1"/>
        <v>2.3997977531613479E-3</v>
      </c>
      <c r="L10">
        <f>K10/K12</f>
        <v>1.3538675698670934</v>
      </c>
      <c r="M10">
        <f>_xlfn.F.DIST.RT(L10,J10,J12)</f>
        <v>0.26150652364601146</v>
      </c>
      <c r="N10">
        <f>I10/(I10+I12)</f>
        <v>1.8456662405395053E-2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IF(D11=0,"",AVERAGE(IF('F_beta Analysis'!$B$2:$B$37=B11,'F_beta Analysis'!$D$2:$H$37,"")))</f>
        <v>0.77011820104687656</v>
      </c>
      <c r="F11" s="11">
        <f t="array" ref="F11">IF(D11&lt;2,"",VAR(IF('F_beta Analysis'!$B$2:$B$37=B11,'F_beta Analysis'!$D$2:$H$37,"")))</f>
        <v>3.8592233788458469E-2</v>
      </c>
      <c r="H11" t="s">
        <v>32</v>
      </c>
      <c r="I11">
        <f>DEVSQ(E51:E86)*D51-I10-I9-I8-I7-I6-I5</f>
        <v>6.1295893640049837E-2</v>
      </c>
      <c r="J11">
        <f>J7*J6*J5</f>
        <v>10</v>
      </c>
      <c r="K11">
        <f t="shared" si="1"/>
        <v>6.1295893640049837E-3</v>
      </c>
      <c r="L11">
        <f>K11/K12</f>
        <v>3.458063182864668</v>
      </c>
      <c r="M11">
        <f>_xlfn.F.DIST.RT(L11,J11,J12)</f>
        <v>4.2702596125765804E-4</v>
      </c>
      <c r="N11">
        <f>I11/(I11+I12)</f>
        <v>0.19364155829523441</v>
      </c>
    </row>
    <row r="12" spans="1:14" x14ac:dyDescent="0.45">
      <c r="A12" s="10"/>
      <c r="C12" s="11" t="str">
        <f t="array" ref="C12:C14">[2]!ExtractUnique('F_beta Analysis'!C2:C37)</f>
        <v>/</v>
      </c>
      <c r="D12" s="10">
        <f>SUMIF($C$51:$C$86,C12,$D$51:$D$86)</f>
        <v>60</v>
      </c>
      <c r="E12">
        <f t="array" ref="E12">IF(D12=0,"",AVERAGE(IF('F_beta Analysis'!$C$2:$C$37=C12,'F_beta Analysis'!$D$2:$H$37,"")))</f>
        <v>0.80646799504751654</v>
      </c>
      <c r="F12" s="11">
        <f t="array" ref="F12">IF(D12&lt;2,"",VAR(IF('F_beta Analysis'!$C$2:$C$37=C12,'F_beta Analysis'!$D$2:$H$37,"")))</f>
        <v>5.2198038003366878E-3</v>
      </c>
      <c r="H12" t="s">
        <v>34</v>
      </c>
      <c r="I12">
        <f>I13-I11-I10-I9-I8-I7-I6-I5</f>
        <v>0.25524717789728735</v>
      </c>
      <c r="J12">
        <f>D87-(J5+1)*(J6+1)*(J7+1)</f>
        <v>144</v>
      </c>
      <c r="K12">
        <f t="shared" si="1"/>
        <v>1.77254984650894E-3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IF(D13=0,"",AVERAGE(IF('F_beta Analysis'!$C$2:$C$37=C13,'F_beta Analysis'!$D$2:$H$37,"")))</f>
        <v>0.81159949345508786</v>
      </c>
      <c r="F13" s="11">
        <f t="array" ref="F13">IF(D13&lt;2,"",VAR(IF('F_beta Analysis'!$C$2:$C$37=C13,'F_beta Analysis'!$D$2:$H$37,"")))</f>
        <v>4.5699113882048748E-3</v>
      </c>
      <c r="H13" s="16" t="s">
        <v>33</v>
      </c>
      <c r="I13" s="16">
        <f>F87*J13</f>
        <v>6.97624470144686</v>
      </c>
      <c r="J13" s="16">
        <f>D87-1</f>
        <v>179</v>
      </c>
      <c r="K13" s="16">
        <f t="shared" si="1"/>
        <v>3.8973434086295305E-2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IF(D14=0,"",AVERAGE(IF('F_beta Analysis'!$C$2:$C$37=C14,'F_beta Analysis'!$D$2:$H$37,"")))</f>
        <v>0.65918329260536757</v>
      </c>
      <c r="F14" s="14">
        <f t="array" ref="F14">IF(D14&lt;2,"",VAR(IF('F_beta Analysis'!$C$2:$C$37=C14,'F_beta Analysis'!$D$2:$H$37,"")))</f>
        <v>9.3214495300102784E-2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IF(D15=0,"",AVERAGE(IF('F_beta Analysis'!$A$2:$A$37=A15,IF('F_beta Analysis'!$B$2:$B$37=B15,'F_beta Analysis'!$D$2:$H$37,""))))</f>
        <v>0.65718032901223167</v>
      </c>
      <c r="F15" s="9">
        <f t="array" ref="F15">IF(D15&lt;2,"",VAR(IF('F_beta Analysis'!$A$2:$A$37=A15,IF('F_beta Analysis'!$B$2:$B$37=B15,'F_beta Analysis'!$D$2:$H$37,""))))</f>
        <v>3.2560541876235824E-3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IF(D16=0,"",AVERAGE(IF('F_beta Analysis'!$A$2:$A$37=A16,IF('F_beta Analysis'!$B$2:$B$37=B16,'F_beta Analysis'!$D$2:$H$37,""))))</f>
        <v>0.73100444344617099</v>
      </c>
      <c r="F16" s="11">
        <f t="array" ref="F16">IF(D16&lt;2,"",VAR(IF('F_beta Analysis'!$A$2:$A$37=A16,IF('F_beta Analysis'!$B$2:$B$37=B16,'F_beta Analysis'!$D$2:$H$37,""))))</f>
        <v>3.9743000022360855E-3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IF(D17=0,"",AVERAGE(IF('F_beta Analysis'!$A$2:$A$37=A17,IF('F_beta Analysis'!$B$2:$B$37=B17,'F_beta Analysis'!$D$2:$H$37,""))))</f>
        <v>0.80223554368903849</v>
      </c>
      <c r="F17" s="11">
        <f t="array" ref="F17">IF(D17&lt;2,"",VAR(IF('F_beta Analysis'!$A$2:$A$37=A17,IF('F_beta Analysis'!$B$2:$B$37=B17,'F_beta Analysis'!$D$2:$H$37,""))))</f>
        <v>2.2121842718009449E-3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IF(D18=0,"",AVERAGE(IF('F_beta Analysis'!$A$2:$A$37=A18,IF('F_beta Analysis'!$B$2:$B$37=B18,'F_beta Analysis'!$D$2:$H$37,""))))</f>
        <v>0.84210746207621356</v>
      </c>
      <c r="F18" s="11">
        <f t="array" ref="F18">IF(D18&lt;2,"",VAR(IF('F_beta Analysis'!$A$2:$A$37=A18,IF('F_beta Analysis'!$B$2:$B$37=B18,'F_beta Analysis'!$D$2:$H$37,""))))</f>
        <v>1.3160223322808353E-3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IF(D19=0,"",AVERAGE(IF('F_beta Analysis'!$A$2:$A$37=A19,IF('F_beta Analysis'!$B$2:$B$37=B19,'F_beta Analysis'!$D$2:$H$37,""))))</f>
        <v>0.84275605224812</v>
      </c>
      <c r="F19" s="11">
        <f t="array" ref="F19">IF(D19&lt;2,"",VAR(IF('F_beta Analysis'!$A$2:$A$37=A19,IF('F_beta Analysis'!$B$2:$B$37=B19,'F_beta Analysis'!$D$2:$H$37,""))))</f>
        <v>1.4985161855572242E-3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IF(D20=0,"",AVERAGE(IF('F_beta Analysis'!$A$2:$A$37=A20,IF('F_beta Analysis'!$B$2:$B$37=B20,'F_beta Analysis'!$D$2:$H$37,""))))</f>
        <v>0.83576711001478887</v>
      </c>
      <c r="F20" s="11">
        <f t="array" ref="F20">IF(D20&lt;2,"",VAR(IF('F_beta Analysis'!$A$2:$A$37=A20,IF('F_beta Analysis'!$B$2:$B$37=B20,'F_beta Analysis'!$D$2:$H$37,""))))</f>
        <v>2.0291855765217442E-3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IF(D21=0,"",AVERAGE(IF('F_beta Analysis'!$A$2:$A$37=A21,IF('F_beta Analysis'!$B$2:$B$37=B21,'F_beta Analysis'!$D$2:$H$37,""))))</f>
        <v>0.55308575868320442</v>
      </c>
      <c r="F21" s="11">
        <f t="array" ref="F21">IF(D21&lt;2,"",VAR(IF('F_beta Analysis'!$A$2:$A$37=A21,IF('F_beta Analysis'!$B$2:$B$37=B21,'F_beta Analysis'!$D$2:$H$37,""))))</f>
        <v>0.1649147297732855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IF(D22=0,"",AVERAGE(IF('F_beta Analysis'!$A$2:$A$37=A22,IF('F_beta Analysis'!$B$2:$B$37=B22,'F_beta Analysis'!$D$2:$H$37,""))))</f>
        <v>0.56103531818403929</v>
      </c>
      <c r="F22" s="11">
        <f t="array" ref="F22">IF(D22&lt;2,"",VAR(IF('F_beta Analysis'!$A$2:$A$37=A22,IF('F_beta Analysis'!$B$2:$B$37=B22,'F_beta Analysis'!$D$2:$H$37,""))))</f>
        <v>0.16930688331967345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IF(D23=0,"",AVERAGE(IF('F_beta Analysis'!$A$2:$A$37=A23,IF('F_beta Analysis'!$B$2:$B$37=B23,'F_beta Analysis'!$D$2:$H$37,""))))</f>
        <v>0.7894167473091962</v>
      </c>
      <c r="F23" s="11">
        <f t="array" ref="F23">IF(D23&lt;2,"",VAR(IF('F_beta Analysis'!$A$2:$A$37=A23,IF('F_beta Analysis'!$B$2:$B$37=B23,'F_beta Analysis'!$D$2:$H$37,""))))</f>
        <v>3.4248430203106463E-3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IF(D24=0,"",AVERAGE(IF('F_beta Analysis'!$A$2:$A$37=A24,IF('F_beta Analysis'!$B$2:$B$37=B24,'F_beta Analysis'!$D$2:$H$37,""))))</f>
        <v>0.80435615337401545</v>
      </c>
      <c r="F24" s="11">
        <f t="array" ref="F24">IF(D24&lt;2,"",VAR(IF('F_beta Analysis'!$A$2:$A$37=A24,IF('F_beta Analysis'!$B$2:$B$37=B24,'F_beta Analysis'!$D$2:$H$37,""))))</f>
        <v>1.4350176465050145E-3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IF(D25=0,"",AVERAGE(IF('F_beta Analysis'!$A$2:$A$37=A25,IF('F_beta Analysis'!$B$2:$B$37=B25,'F_beta Analysis'!$D$2:$H$37,""))))</f>
        <v>0.84361948720883784</v>
      </c>
      <c r="F25" s="11">
        <f t="array" ref="F25">IF(D25&lt;2,"",VAR(IF('F_beta Analysis'!$A$2:$A$37=A25,IF('F_beta Analysis'!$B$2:$B$37=B25,'F_beta Analysis'!$D$2:$H$37,""))))</f>
        <v>2.1467214224341149E-3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IF(D26=0,"",AVERAGE(IF('F_beta Analysis'!$A$2:$A$37=A26,IF('F_beta Analysis'!$B$2:$B$37=B26,'F_beta Analysis'!$D$2:$H$37,""))))</f>
        <v>0.84643871918603186</v>
      </c>
      <c r="F26" s="14">
        <f t="array" ref="F26">IF(D26&lt;2,"",VAR(IF('F_beta Analysis'!$A$2:$A$37=A26,IF('F_beta Analysis'!$B$2:$B$37=B26,'F_beta Analysis'!$D$2:$H$37,""))))</f>
        <v>1.1304740343831344E-3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IF(D27=0,"",AVERAGE(IF('F_beta Analysis'!$A$2:$A$37=A27,IF('F_beta Analysis'!$C$2:$C$37=C27,'F_beta Analysis'!$D$2:$H$37,""))))</f>
        <v>0.70440193879813184</v>
      </c>
      <c r="F27" s="9">
        <f t="array" ref="F27">IF(D27&lt;2,"",VAR(IF('F_beta Analysis'!$A$2:$A$37=A27,IF('F_beta Analysis'!$C$2:$C$37=C27,'F_beta Analysis'!$D$2:$H$37,""))))</f>
        <v>1.1076716661313688E-2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IF(D28=0,"",AVERAGE(IF('F_beta Analysis'!$A$2:$A$37=A28,IF('F_beta Analysis'!$C$2:$C$37=C28,'F_beta Analysis'!$D$2:$H$37,""))))</f>
        <v>0.69319629660365067</v>
      </c>
      <c r="F28" s="11">
        <f t="array" ref="F28">IF(D28&lt;2,"",VAR(IF('F_beta Analysis'!$A$2:$A$37=A28,IF('F_beta Analysis'!$C$2:$C$37=C28,'F_beta Analysis'!$D$2:$H$37,""))))</f>
        <v>1.9130103597393997E-3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IF(D29=0,"",AVERAGE(IF('F_beta Analysis'!$A$2:$A$37=A29,IF('F_beta Analysis'!$C$2:$C$37=C29,'F_beta Analysis'!$D$2:$H$37,""))))</f>
        <v>0.68467892328582136</v>
      </c>
      <c r="F29" s="11">
        <f t="array" ref="F29">IF(D29&lt;2,"",VAR(IF('F_beta Analysis'!$A$2:$A$37=A29,IF('F_beta Analysis'!$C$2:$C$37=C29,'F_beta Analysis'!$D$2:$H$37,""))))</f>
        <v>2.5817092393861057E-3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IF(D30=0,"",AVERAGE(IF('F_beta Analysis'!$A$2:$A$37=A30,IF('F_beta Analysis'!$C$2:$C$37=C30,'F_beta Analysis'!$D$2:$H$37,""))))</f>
        <v>0.8156087865485121</v>
      </c>
      <c r="F30" s="11">
        <f t="array" ref="F30">IF(D30&lt;2,"",VAR(IF('F_beta Analysis'!$A$2:$A$37=A30,IF('F_beta Analysis'!$C$2:$C$37=C30,'F_beta Analysis'!$D$2:$H$37,""))))</f>
        <v>1.6431058372957078E-3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IF(D31=0,"",AVERAGE(IF('F_beta Analysis'!$A$2:$A$37=A31,IF('F_beta Analysis'!$C$2:$C$37=C31,'F_beta Analysis'!$D$2:$H$37,""))))</f>
        <v>0.82764402201932419</v>
      </c>
      <c r="F31" s="11">
        <f t="array" ref="F31">IF(D31&lt;2,"",VAR(IF('F_beta Analysis'!$A$2:$A$37=A31,IF('F_beta Analysis'!$C$2:$C$37=C31,'F_beta Analysis'!$D$2:$H$37,""))))</f>
        <v>2.5645980005461794E-3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IF(D32=0,"",AVERAGE(IF('F_beta Analysis'!$A$2:$A$37=A32,IF('F_beta Analysis'!$C$2:$C$37=C32,'F_beta Analysis'!$D$2:$H$37,""))))</f>
        <v>0.82326170008004118</v>
      </c>
      <c r="F32" s="11">
        <f t="array" ref="F32">IF(D32&lt;2,"",VAR(IF('F_beta Analysis'!$A$2:$A$37=A32,IF('F_beta Analysis'!$C$2:$C$37=C32,'F_beta Analysis'!$D$2:$H$37,""))))</f>
        <v>2.5229743969434702E-3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IF(D33=0,"",AVERAGE(IF('F_beta Analysis'!$A$2:$A$37=A33,IF('F_beta Analysis'!$C$2:$C$37=C33,'F_beta Analysis'!$D$2:$H$37,""))))</f>
        <v>0.83604527379233351</v>
      </c>
      <c r="F33" s="11">
        <f t="array" ref="F33">IF(D33&lt;2,"",VAR(IF('F_beta Analysis'!$A$2:$A$37=A33,IF('F_beta Analysis'!$C$2:$C$37=C33,'F_beta Analysis'!$D$2:$H$37,""))))</f>
        <v>2.1420350063255022E-3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IF(D34=0,"",AVERAGE(IF('F_beta Analysis'!$A$2:$A$37=A34,IF('F_beta Analysis'!$C$2:$C$37=C34,'F_beta Analysis'!$D$2:$H$37,""))))</f>
        <v>0.8413999020219558</v>
      </c>
      <c r="F34" s="11">
        <f t="array" ref="F34">IF(D34&lt;2,"",VAR(IF('F_beta Analysis'!$A$2:$A$37=A34,IF('F_beta Analysis'!$C$2:$C$37=C34,'F_beta Analysis'!$D$2:$H$37,""))))</f>
        <v>1.2958632271148369E-3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IF(D35=0,"",AVERAGE(IF('F_beta Analysis'!$A$2:$A$37=A35,IF('F_beta Analysis'!$C$2:$C$37=C35,'F_beta Analysis'!$D$2:$H$37,""))))</f>
        <v>0.84033956758007355</v>
      </c>
      <c r="F35" s="11">
        <f t="array" ref="F35">IF(D35&lt;2,"",VAR(IF('F_beta Analysis'!$A$2:$A$37=A35,IF('F_beta Analysis'!$C$2:$C$37=C35,'F_beta Analysis'!$D$2:$H$37,""))))</f>
        <v>2.0724765978400411E-3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IF(D36=0,"",AVERAGE(IF('F_beta Analysis'!$A$2:$A$37=A36,IF('F_beta Analysis'!$C$2:$C$37=C36,'F_beta Analysis'!$D$2:$H$37,""))))</f>
        <v>0.82434925614057231</v>
      </c>
      <c r="F36" s="11">
        <f t="array" ref="F36">IF(D36&lt;2,"",VAR(IF('F_beta Analysis'!$A$2:$A$37=A36,IF('F_beta Analysis'!$C$2:$C$37=C36,'F_beta Analysis'!$D$2:$H$37,""))))</f>
        <v>1.28916381753067E-3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IF(D37=0,"",AVERAGE(IF('F_beta Analysis'!$A$2:$A$37=A37,IF('F_beta Analysis'!$C$2:$C$37=C37,'F_beta Analysis'!$D$2:$H$37,""))))</f>
        <v>0.8468323591602932</v>
      </c>
      <c r="F37" s="11">
        <f t="array" ref="F37">IF(D37&lt;2,"",VAR(IF('F_beta Analysis'!$A$2:$A$37=A37,IF('F_beta Analysis'!$C$2:$C$37=C37,'F_beta Analysis'!$D$2:$H$37,""))))</f>
        <v>1.1888859288056272E-3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IF(D38=0,"",AVERAGE(IF('F_beta Analysis'!$A$2:$A$37=A38,IF('F_beta Analysis'!$C$2:$C$37=C38,'F_beta Analysis'!$D$2:$H$37,""))))</f>
        <v>0</v>
      </c>
      <c r="F38" s="11">
        <f t="array" ref="F38">IF(D38&lt;2,"",VAR(IF('F_beta Analysis'!$A$2:$A$37=A38,IF('F_beta Analysis'!$C$2:$C$37=C38,'F_beta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IF(D39=0,"",AVERAGE(IF('F_beta Analysis'!$A$2:$A$37=A39,IF('F_beta Analysis'!$C$2:$C$37=C39,'F_beta Analysis'!$D$2:$H$37,""))))</f>
        <v>0.81379224481922052</v>
      </c>
      <c r="F39" s="11">
        <f t="array" ref="F39">IF(D39&lt;2,"",VAR(IF('F_beta Analysis'!$A$2:$A$37=A39,IF('F_beta Analysis'!$C$2:$C$37=C39,'F_beta Analysis'!$D$2:$H$37,""))))</f>
        <v>1.3982661407410492E-3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IF(D40=0,"",AVERAGE(IF('F_beta Analysis'!$A$2:$A$37=A40,IF('F_beta Analysis'!$C$2:$C$37=C40,'F_beta Analysis'!$D$2:$H$37,""))))</f>
        <v>0.8030016397600761</v>
      </c>
      <c r="F40" s="11">
        <f t="array" ref="F40">IF(D40&lt;2,"",VAR(IF('F_beta Analysis'!$A$2:$A$37=A40,IF('F_beta Analysis'!$C$2:$C$37=C40,'F_beta Analysis'!$D$2:$H$37,""))))</f>
        <v>1.1201874302072853E-3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IF(D41=0,"",AVERAGE(IF('F_beta Analysis'!$A$2:$A$37=A41,IF('F_beta Analysis'!$C$2:$C$37=C41,'F_beta Analysis'!$D$2:$H$37,""))))</f>
        <v>0.7738654664455209</v>
      </c>
      <c r="F41" s="11">
        <f t="array" ref="F41">IF(D41&lt;2,"",VAR(IF('F_beta Analysis'!$A$2:$A$37=A41,IF('F_beta Analysis'!$C$2:$C$37=C41,'F_beta Analysis'!$D$2:$H$37,""))))</f>
        <v>4.2793544241985278E-3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IF(D42=0,"",AVERAGE(IF('F_beta Analysis'!$A$2:$A$37=A42,IF('F_beta Analysis'!$C$2:$C$37=C42,'F_beta Analysis'!$D$2:$H$37,""))))</f>
        <v>0.84461047018632895</v>
      </c>
      <c r="F42" s="11">
        <f t="array" ref="F42">IF(D42&lt;2,"",VAR(IF('F_beta Analysis'!$A$2:$A$37=A42,IF('F_beta Analysis'!$C$2:$C$37=C42,'F_beta Analysis'!$D$2:$H$37,""))))</f>
        <v>1.9982242631928766E-3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IF(D43=0,"",AVERAGE(IF('F_beta Analysis'!$A$2:$A$37=A43,IF('F_beta Analysis'!$C$2:$C$37=C43,'F_beta Analysis'!$D$2:$H$37,""))))</f>
        <v>0.85752274116522709</v>
      </c>
      <c r="F43" s="11">
        <f t="array" ref="F43">IF(D43&lt;2,"",VAR(IF('F_beta Analysis'!$A$2:$A$37=A43,IF('F_beta Analysis'!$C$2:$C$37=C43,'F_beta Analysis'!$D$2:$H$37,""))))</f>
        <v>1.2212843024300606E-3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IF(D44=0,"",AVERAGE(IF('F_beta Analysis'!$A$2:$A$37=A44,IF('F_beta Analysis'!$C$2:$C$37=C44,'F_beta Analysis'!$D$2:$H$37,""))))</f>
        <v>0.83295409824074851</v>
      </c>
      <c r="F44" s="14">
        <f t="array" ref="F44">IF(D44&lt;2,"",VAR(IF('F_beta Analysis'!$A$2:$A$37=A44,IF('F_beta Analysis'!$C$2:$C$37=C44,'F_beta Analysis'!$D$2:$H$37,""))))</f>
        <v>1.5493388824635397E-3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IF(D45=0,"",AVERAGE(IF('F_beta Analysis'!$B$2:$B$37=B45,IF('F_beta Analysis'!$C$2:$C$37=C45,'F_beta Analysis'!$D$2:$H$37,""))))</f>
        <v>0.79106804856033397</v>
      </c>
      <c r="F45" s="9">
        <f t="array" ref="F45">IF(D45&lt;2,"",VAR(IF('F_beta Analysis'!$B$2:$B$37=B45,IF('F_beta Analysis'!$C$2:$C$37=C45,'F_beta Analysis'!$D$2:$H$37,""))))</f>
        <v>8.3796264464706047E-3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IF(D46=0,"",AVERAGE(IF('F_beta Analysis'!$B$2:$B$37=B46,IF('F_beta Analysis'!$C$2:$C$37=C46,'F_beta Analysis'!$D$2:$H$37,""))))</f>
        <v>0.80781751523293244</v>
      </c>
      <c r="F46" s="11">
        <f t="array" ref="F46">IF(D46&lt;2,"",VAR(IF('F_beta Analysis'!$B$2:$B$37=B46,IF('F_beta Analysis'!$C$2:$C$37=C46,'F_beta Analysis'!$D$2:$H$37,""))))</f>
        <v>5.2861662724907983E-3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IF(D47=0,"",AVERAGE(IF('F_beta Analysis'!$B$2:$B$37=B47,IF('F_beta Analysis'!$C$2:$C$37=C47,'F_beta Analysis'!$D$2:$H$37,""))))</f>
        <v>0.64526139528204784</v>
      </c>
      <c r="F47" s="11">
        <f t="array" ref="F47">IF(D47&lt;2,"",VAR(IF('F_beta Analysis'!$B$2:$B$37=B47,IF('F_beta Analysis'!$C$2:$C$37=C47,'F_beta Analysis'!$D$2:$H$37,""))))</f>
        <v>9.116084398915815E-2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IF(D48=0,"",AVERAGE(IF('F_beta Analysis'!$B$2:$B$37=B48,IF('F_beta Analysis'!$C$2:$C$37=C48,'F_beta Analysis'!$D$2:$H$37,""))))</f>
        <v>0.82186794153469911</v>
      </c>
      <c r="F48" s="11">
        <f t="array" ref="F48">IF(D48&lt;2,"",VAR(IF('F_beta Analysis'!$B$2:$B$37=B48,IF('F_beta Analysis'!$C$2:$C$37=C48,'F_beta Analysis'!$D$2:$H$37,""))))</f>
        <v>1.7493019366804719E-3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IF(D49=0,"",AVERAGE(IF('F_beta Analysis'!$B$2:$B$37=B49,IF('F_beta Analysis'!$C$2:$C$37=C49,'F_beta Analysis'!$D$2:$H$37,""))))</f>
        <v>0.81538147167724329</v>
      </c>
      <c r="F49" s="11">
        <f t="array" ref="F49">IF(D49&lt;2,"",VAR(IF('F_beta Analysis'!$B$2:$B$37=B49,IF('F_beta Analysis'!$C$2:$C$37=C49,'F_beta Analysis'!$D$2:$H$37,""))))</f>
        <v>3.9816464981201E-3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IF(D50=0,"",AVERAGE(IF('F_beta Analysis'!$B$2:$B$37=B50,IF('F_beta Analysis'!$C$2:$C$37=C50,'F_beta Analysis'!$D$2:$H$37,""))))</f>
        <v>0.6731051899286874</v>
      </c>
      <c r="F50" s="14">
        <f t="array" ref="F50">IF(D50&lt;2,"",VAR(IF('F_beta Analysis'!$B$2:$B$37=B50,IF('F_beta Analysis'!$C$2:$C$37=C50,'F_beta Analysis'!$D$2:$H$37,""))))</f>
        <v>9.808143425915869E-2</v>
      </c>
    </row>
    <row r="51" spans="1:6" x14ac:dyDescent="0.45">
      <c r="A51" s="7" t="str">
        <f>'F_beta Analysis'!A2</f>
        <v>kNN</v>
      </c>
      <c r="B51" s="8" t="str">
        <f>'F_beta Analysis'!B2</f>
        <v>BoW</v>
      </c>
      <c r="C51" s="9" t="str">
        <f>'F_beta Analysis'!C2</f>
        <v>/</v>
      </c>
      <c r="D51" s="7">
        <f>COUNT('F_beta Analysis'!D2:H2)</f>
        <v>5</v>
      </c>
      <c r="E51" s="8">
        <f>AVERAGE('F_beta Analysis'!D2:H2)</f>
        <v>0.61642824450995271</v>
      </c>
      <c r="F51" s="9">
        <f>_xlfn.VAR.S('F_beta Analysis'!D2:H2)</f>
        <v>3.5812170652810222E-3</v>
      </c>
    </row>
    <row r="52" spans="1:6" x14ac:dyDescent="0.45">
      <c r="A52" s="10" t="str">
        <f>'F_beta Analysis'!A3</f>
        <v>kNN</v>
      </c>
      <c r="B52" t="str">
        <f>'F_beta Analysis'!B3</f>
        <v>BoW</v>
      </c>
      <c r="C52" s="11" t="str">
        <f>'F_beta Analysis'!C3</f>
        <v>Chi^2</v>
      </c>
      <c r="D52" s="10">
        <f>COUNT('F_beta Analysis'!D3:H3)</f>
        <v>5</v>
      </c>
      <c r="E52">
        <f>AVERAGE('F_beta Analysis'!D3:H3)</f>
        <v>0.67792777092613932</v>
      </c>
      <c r="F52" s="11">
        <f>_xlfn.VAR.S('F_beta Analysis'!D3:H3)</f>
        <v>1.7267824250317993E-3</v>
      </c>
    </row>
    <row r="53" spans="1:6" x14ac:dyDescent="0.45">
      <c r="A53" s="10" t="str">
        <f>'F_beta Analysis'!A4</f>
        <v>kNN</v>
      </c>
      <c r="B53" t="str">
        <f>'F_beta Analysis'!B4</f>
        <v>BoW</v>
      </c>
      <c r="C53" s="11" t="str">
        <f>'F_beta Analysis'!C4</f>
        <v>Chi^2 + PCA</v>
      </c>
      <c r="D53" s="10">
        <f>COUNT('F_beta Analysis'!D4:H4)</f>
        <v>5</v>
      </c>
      <c r="E53">
        <f>AVERAGE('F_beta Analysis'!D4:H4)</f>
        <v>0.67718497160060287</v>
      </c>
      <c r="F53" s="11">
        <f>_xlfn.VAR.S('F_beta Analysis'!D4:H4)</f>
        <v>2.973972088444311E-3</v>
      </c>
    </row>
    <row r="54" spans="1:6" x14ac:dyDescent="0.45">
      <c r="A54" s="10" t="str">
        <f>'F_beta Analysis'!A5</f>
        <v>kNN</v>
      </c>
      <c r="B54" t="str">
        <f>'F_beta Analysis'!B5</f>
        <v>Tf-Idf</v>
      </c>
      <c r="C54" s="11" t="str">
        <f>'F_beta Analysis'!C5</f>
        <v>/</v>
      </c>
      <c r="D54" s="10">
        <f>COUNT('F_beta Analysis'!D5:H5)</f>
        <v>5</v>
      </c>
      <c r="E54">
        <f>AVERAGE('F_beta Analysis'!D5:H5)</f>
        <v>0.79237563308631109</v>
      </c>
      <c r="F54" s="11">
        <f>_xlfn.VAR.S('F_beta Analysis'!D5:H5)</f>
        <v>1.9929682058993591E-3</v>
      </c>
    </row>
    <row r="55" spans="1:6" x14ac:dyDescent="0.45">
      <c r="A55" s="10" t="str">
        <f>'F_beta Analysis'!A6</f>
        <v>kNN</v>
      </c>
      <c r="B55" t="str">
        <f>'F_beta Analysis'!B6</f>
        <v>Tf-Idf</v>
      </c>
      <c r="C55" s="11" t="str">
        <f>'F_beta Analysis'!C6</f>
        <v>Chi^2</v>
      </c>
      <c r="D55" s="10">
        <f>COUNT('F_beta Analysis'!D6:H6)</f>
        <v>5</v>
      </c>
      <c r="E55">
        <f>AVERAGE('F_beta Analysis'!D6:H6)</f>
        <v>0.70846482228116214</v>
      </c>
      <c r="F55" s="11">
        <f>_xlfn.VAR.S('F_beta Analysis'!D6:H6)</f>
        <v>1.9946711934697879E-3</v>
      </c>
    </row>
    <row r="56" spans="1:6" x14ac:dyDescent="0.45">
      <c r="A56" s="10" t="str">
        <f>'F_beta Analysis'!A7</f>
        <v>kNN</v>
      </c>
      <c r="B56" t="str">
        <f>'F_beta Analysis'!B7</f>
        <v>Tf-Idf</v>
      </c>
      <c r="C56" s="11" t="str">
        <f>'F_beta Analysis'!C7</f>
        <v>Chi^2 + PCA</v>
      </c>
      <c r="D56" s="10">
        <f>COUNT('F_beta Analysis'!D7:H7)</f>
        <v>5</v>
      </c>
      <c r="E56">
        <f>AVERAGE('F_beta Analysis'!D7:H7)</f>
        <v>0.69217287497103974</v>
      </c>
      <c r="F56" s="11">
        <f>_xlfn.VAR.S('F_beta Analysis'!D7:H7)</f>
        <v>2.694475420523455E-3</v>
      </c>
    </row>
    <row r="57" spans="1:6" x14ac:dyDescent="0.45">
      <c r="A57" s="10" t="str">
        <f>'F_beta Analysis'!A8</f>
        <v>SVM</v>
      </c>
      <c r="B57" t="str">
        <f>'F_beta Analysis'!B8</f>
        <v>BoW</v>
      </c>
      <c r="C57" s="11" t="str">
        <f>'F_beta Analysis'!C8</f>
        <v>/</v>
      </c>
      <c r="D57" s="10">
        <f>COUNT('F_beta Analysis'!D8:H8)</f>
        <v>5</v>
      </c>
      <c r="E57">
        <f>AVERAGE('F_beta Analysis'!D8:H8)</f>
        <v>0.80062500843794149</v>
      </c>
      <c r="F57" s="11">
        <f>_xlfn.VAR.S('F_beta Analysis'!D8:H8)</f>
        <v>9.5586296411499447E-4</v>
      </c>
    </row>
    <row r="58" spans="1:6" x14ac:dyDescent="0.45">
      <c r="A58" s="10" t="str">
        <f>'F_beta Analysis'!A9</f>
        <v>SVM</v>
      </c>
      <c r="B58" t="str">
        <f>'F_beta Analysis'!B9</f>
        <v>BoW</v>
      </c>
      <c r="C58" s="11" t="str">
        <f>'F_beta Analysis'!C9</f>
        <v>Chi^2</v>
      </c>
      <c r="D58" s="10">
        <f>COUNT('F_beta Analysis'!D9:H9)</f>
        <v>5</v>
      </c>
      <c r="E58">
        <f>AVERAGE('F_beta Analysis'!D9:H9)</f>
        <v>0.80743243027449552</v>
      </c>
      <c r="F58" s="11">
        <f>_xlfn.VAR.S('F_beta Analysis'!D9:H9)</f>
        <v>3.3385694316267478E-3</v>
      </c>
    </row>
    <row r="59" spans="1:6" x14ac:dyDescent="0.45">
      <c r="A59" s="10" t="str">
        <f>'F_beta Analysis'!A10</f>
        <v>SVM</v>
      </c>
      <c r="B59" t="str">
        <f>'F_beta Analysis'!B10</f>
        <v>BoW</v>
      </c>
      <c r="C59" s="11" t="str">
        <f>'F_beta Analysis'!C10</f>
        <v>Chi^2 + PCA</v>
      </c>
      <c r="D59" s="10">
        <f>COUNT('F_beta Analysis'!D10:H10)</f>
        <v>5</v>
      </c>
      <c r="E59">
        <f>AVERAGE('F_beta Analysis'!D10:H10)</f>
        <v>0.79864919235467813</v>
      </c>
      <c r="F59" s="11">
        <f>_xlfn.VAR.S('F_beta Analysis'!D10:H10)</f>
        <v>3.3951333432233168E-3</v>
      </c>
    </row>
    <row r="60" spans="1:6" x14ac:dyDescent="0.45">
      <c r="A60" s="10" t="str">
        <f>'F_beta Analysis'!A11</f>
        <v>SVM</v>
      </c>
      <c r="B60" t="str">
        <f>'F_beta Analysis'!B11</f>
        <v>Tf-Idf</v>
      </c>
      <c r="C60" s="11" t="str">
        <f>'F_beta Analysis'!C11</f>
        <v>/</v>
      </c>
      <c r="D60" s="10">
        <f>COUNT('F_beta Analysis'!D11:H11)</f>
        <v>5</v>
      </c>
      <c r="E60">
        <f>AVERAGE('F_beta Analysis'!D11:H11)</f>
        <v>0.83059256465908293</v>
      </c>
      <c r="F60" s="11">
        <f>_xlfn.VAR.S('F_beta Analysis'!D11:H11)</f>
        <v>2.1798411536333045E-3</v>
      </c>
    </row>
    <row r="61" spans="1:6" x14ac:dyDescent="0.45">
      <c r="A61" s="10" t="str">
        <f>'F_beta Analysis'!A12</f>
        <v>SVM</v>
      </c>
      <c r="B61" t="str">
        <f>'F_beta Analysis'!B12</f>
        <v>Tf-Idf</v>
      </c>
      <c r="C61" s="11" t="str">
        <f>'F_beta Analysis'!C12</f>
        <v>Chi^2</v>
      </c>
      <c r="D61" s="10">
        <f>COUNT('F_beta Analysis'!D12:H12)</f>
        <v>5</v>
      </c>
      <c r="E61">
        <f>AVERAGE('F_beta Analysis'!D12:H12)</f>
        <v>0.84785561376415297</v>
      </c>
      <c r="F61" s="11">
        <f>_xlfn.VAR.S('F_beta Analysis'!D12:H12)</f>
        <v>1.4105049674530898E-3</v>
      </c>
    </row>
    <row r="62" spans="1:6" x14ac:dyDescent="0.45">
      <c r="A62" s="10" t="str">
        <f>'F_beta Analysis'!A13</f>
        <v>SVM</v>
      </c>
      <c r="B62" t="str">
        <f>'F_beta Analysis'!B13</f>
        <v>Tf-Idf</v>
      </c>
      <c r="C62" s="11" t="str">
        <f>'F_beta Analysis'!C13</f>
        <v>Chi^2 + PCA</v>
      </c>
      <c r="D62" s="10">
        <f>COUNT('F_beta Analysis'!D13:H13)</f>
        <v>5</v>
      </c>
      <c r="E62">
        <f>AVERAGE('F_beta Analysis'!D13:H13)</f>
        <v>0.84787420780540435</v>
      </c>
      <c r="F62" s="11">
        <f>_xlfn.VAR.S('F_beta Analysis'!D13:H13)</f>
        <v>7.6712020857184755E-4</v>
      </c>
    </row>
    <row r="63" spans="1:6" x14ac:dyDescent="0.45">
      <c r="A63" s="10" t="str">
        <f>'F_beta Analysis'!A14</f>
        <v>LR</v>
      </c>
      <c r="B63" t="str">
        <f>'F_beta Analysis'!B14</f>
        <v>BoW</v>
      </c>
      <c r="C63" s="11" t="str">
        <f>'F_beta Analysis'!C14</f>
        <v>/</v>
      </c>
      <c r="D63" s="10">
        <f>COUNT('F_beta Analysis'!D14:H14)</f>
        <v>5</v>
      </c>
      <c r="E63">
        <f>AVERAGE('F_beta Analysis'!D14:H14)</f>
        <v>0.84133288672167761</v>
      </c>
      <c r="F63" s="11">
        <f>_xlfn.VAR.S('F_beta Analysis'!D14:H14)</f>
        <v>2.8446753201110085E-3</v>
      </c>
    </row>
    <row r="64" spans="1:6" x14ac:dyDescent="0.45">
      <c r="A64" s="10" t="str">
        <f>'F_beta Analysis'!A15</f>
        <v>LR</v>
      </c>
      <c r="B64" t="str">
        <f>'F_beta Analysis'!B15</f>
        <v>BoW</v>
      </c>
      <c r="C64" s="11" t="str">
        <f>'F_beta Analysis'!C15</f>
        <v>Chi^2</v>
      </c>
      <c r="D64" s="10">
        <f>COUNT('F_beta Analysis'!D15:H15)</f>
        <v>5</v>
      </c>
      <c r="E64">
        <f>AVERAGE('F_beta Analysis'!D15:H15)</f>
        <v>0.84562731742206976</v>
      </c>
      <c r="F64" s="11">
        <f>_xlfn.VAR.S('F_beta Analysis'!D15:H15)</f>
        <v>7.396598574650904E-4</v>
      </c>
    </row>
    <row r="65" spans="1:6" x14ac:dyDescent="0.45">
      <c r="A65" s="10" t="str">
        <f>'F_beta Analysis'!A16</f>
        <v>LR</v>
      </c>
      <c r="B65" t="str">
        <f>'F_beta Analysis'!B16</f>
        <v>BoW</v>
      </c>
      <c r="C65" s="11" t="str">
        <f>'F_beta Analysis'!C16</f>
        <v>Chi^2 + PCA</v>
      </c>
      <c r="D65" s="10">
        <f>COUNT('F_beta Analysis'!D16:H16)</f>
        <v>5</v>
      </c>
      <c r="E65">
        <f>AVERAGE('F_beta Analysis'!D16:H16)</f>
        <v>0.84130795260061242</v>
      </c>
      <c r="F65" s="11">
        <f>_xlfn.VAR.S('F_beta Analysis'!D16:H16)</f>
        <v>1.6450132763693084E-3</v>
      </c>
    </row>
    <row r="66" spans="1:6" x14ac:dyDescent="0.45">
      <c r="A66" s="10" t="str">
        <f>'F_beta Analysis'!A17</f>
        <v>LR</v>
      </c>
      <c r="B66" t="str">
        <f>'F_beta Analysis'!B17</f>
        <v>Tf-Idf</v>
      </c>
      <c r="C66" s="11" t="str">
        <f>'F_beta Analysis'!C17</f>
        <v>/</v>
      </c>
      <c r="D66" s="10">
        <f>COUNT('F_beta Analysis'!D17:H17)</f>
        <v>5</v>
      </c>
      <c r="E66">
        <f>AVERAGE('F_beta Analysis'!D17:H17)</f>
        <v>0.83075766086298963</v>
      </c>
      <c r="F66" s="11">
        <f>_xlfn.VAR.S('F_beta Analysis'!D17:H17)</f>
        <v>1.9050063178949542E-3</v>
      </c>
    </row>
    <row r="67" spans="1:6" x14ac:dyDescent="0.45">
      <c r="A67" s="10" t="str">
        <f>'F_beta Analysis'!A18</f>
        <v>LR</v>
      </c>
      <c r="B67" t="str">
        <f>'F_beta Analysis'!B18</f>
        <v>Tf-Idf</v>
      </c>
      <c r="C67" s="11" t="str">
        <f>'F_beta Analysis'!C18</f>
        <v>Chi^2</v>
      </c>
      <c r="D67" s="10">
        <f>COUNT('F_beta Analysis'!D18:H18)</f>
        <v>5</v>
      </c>
      <c r="E67">
        <f>AVERAGE('F_beta Analysis'!D18:H18)</f>
        <v>0.83717248662184196</v>
      </c>
      <c r="F67" s="11">
        <f>_xlfn.VAR.S('F_beta Analysis'!D18:H18)</f>
        <v>2.1313548011304925E-3</v>
      </c>
    </row>
    <row r="68" spans="1:6" x14ac:dyDescent="0.45">
      <c r="A68" s="10" t="str">
        <f>'F_beta Analysis'!A19</f>
        <v>LR</v>
      </c>
      <c r="B68" t="str">
        <f>'F_beta Analysis'!B19</f>
        <v>Tf-Idf</v>
      </c>
      <c r="C68" s="11" t="str">
        <f>'F_beta Analysis'!C19</f>
        <v>Chi^2 + PCA</v>
      </c>
      <c r="D68" s="10">
        <f>COUNT('F_beta Analysis'!D19:H19)</f>
        <v>5</v>
      </c>
      <c r="E68">
        <f>AVERAGE('F_beta Analysis'!D19:H19)</f>
        <v>0.8393711825595348</v>
      </c>
      <c r="F68" s="11">
        <f>_xlfn.VAR.S('F_beta Analysis'!D19:H19)</f>
        <v>3.0157146449007743E-3</v>
      </c>
    </row>
    <row r="69" spans="1:6" x14ac:dyDescent="0.45">
      <c r="A69" s="10" t="str">
        <f>'F_beta Analysis'!A20</f>
        <v>MNB</v>
      </c>
      <c r="B69" t="str">
        <f>'F_beta Analysis'!B20</f>
        <v>BoW</v>
      </c>
      <c r="C69" s="11" t="str">
        <f>'F_beta Analysis'!C20</f>
        <v>/</v>
      </c>
      <c r="D69" s="10">
        <f>COUNT('F_beta Analysis'!D20:H20)</f>
        <v>5</v>
      </c>
      <c r="E69">
        <f>AVERAGE('F_beta Analysis'!D20:H20)</f>
        <v>0.81353785745269813</v>
      </c>
      <c r="F69" s="11">
        <f>_xlfn.VAR.S('F_beta Analysis'!D20:H20)</f>
        <v>1.2169513957829682E-3</v>
      </c>
    </row>
    <row r="70" spans="1:6" x14ac:dyDescent="0.45">
      <c r="A70" s="10" t="str">
        <f>'F_beta Analysis'!A21</f>
        <v>MNB</v>
      </c>
      <c r="B70" t="str">
        <f>'F_beta Analysis'!B21</f>
        <v>BoW</v>
      </c>
      <c r="C70" s="11" t="str">
        <f>'F_beta Analysis'!C21</f>
        <v>Chi^2</v>
      </c>
      <c r="D70" s="10">
        <f>COUNT('F_beta Analysis'!D21:H21)</f>
        <v>5</v>
      </c>
      <c r="E70">
        <f>AVERAGE('F_beta Analysis'!D21:H21)</f>
        <v>0.84571941859691502</v>
      </c>
      <c r="F70" s="11">
        <f>_xlfn.VAR.S('F_beta Analysis'!D21:H21)</f>
        <v>1.7675889030872134E-3</v>
      </c>
    </row>
    <row r="71" spans="1:6" x14ac:dyDescent="0.45">
      <c r="A71" s="10" t="str">
        <f>'F_beta Analysis'!A22</f>
        <v>MNB</v>
      </c>
      <c r="B71" t="str">
        <f>'F_beta Analysis'!B22</f>
        <v>BoW</v>
      </c>
      <c r="C71" s="11" t="str">
        <f>'F_beta Analysis'!C22</f>
        <v>Chi^2 + PCA</v>
      </c>
      <c r="D71" s="10">
        <f>COUNT('F_beta Analysis'!D22:H22)</f>
        <v>5</v>
      </c>
      <c r="E71">
        <f>AVERAGE('F_beta Analysis'!D22:H22)</f>
        <v>0</v>
      </c>
      <c r="F71" s="11">
        <f>_xlfn.VAR.S('F_beta Analysis'!D22:H22)</f>
        <v>0</v>
      </c>
    </row>
    <row r="72" spans="1:6" x14ac:dyDescent="0.45">
      <c r="A72" s="10" t="str">
        <f>'F_beta Analysis'!A23</f>
        <v>MNB</v>
      </c>
      <c r="B72" t="str">
        <f>'F_beta Analysis'!B23</f>
        <v>Tf-Idf</v>
      </c>
      <c r="C72" s="11" t="str">
        <f>'F_beta Analysis'!C23</f>
        <v>/</v>
      </c>
      <c r="D72" s="10">
        <f>COUNT('F_beta Analysis'!D23:H23)</f>
        <v>5</v>
      </c>
      <c r="E72">
        <f>AVERAGE('F_beta Analysis'!D23:H23)</f>
        <v>0.83516065482844648</v>
      </c>
      <c r="F72" s="11">
        <f>_xlfn.VAR.S('F_beta Analysis'!D23:H23)</f>
        <v>1.3914513396906176E-3</v>
      </c>
    </row>
    <row r="73" spans="1:6" x14ac:dyDescent="0.45">
      <c r="A73" s="10" t="str">
        <f>'F_beta Analysis'!A24</f>
        <v>MNB</v>
      </c>
      <c r="B73" t="str">
        <f>'F_beta Analysis'!B24</f>
        <v>Tf-Idf</v>
      </c>
      <c r="C73" s="11" t="str">
        <f>'F_beta Analysis'!C24</f>
        <v>Chi^2</v>
      </c>
      <c r="D73" s="10">
        <f>COUNT('F_beta Analysis'!D24:H24)</f>
        <v>5</v>
      </c>
      <c r="E73">
        <f>AVERAGE('F_beta Analysis'!D24:H24)</f>
        <v>0.8479452997236715</v>
      </c>
      <c r="F73" s="11">
        <f>_xlfn.VAR.S('F_beta Analysis'!D24:H24)</f>
        <v>9.0430784498141646E-4</v>
      </c>
    </row>
    <row r="74" spans="1:6" x14ac:dyDescent="0.45">
      <c r="A74" s="10" t="str">
        <f>'F_beta Analysis'!A25</f>
        <v>MNB</v>
      </c>
      <c r="B74" t="str">
        <f>'F_beta Analysis'!B25</f>
        <v>Tf-Idf</v>
      </c>
      <c r="C74" s="11" t="str">
        <f>'F_beta Analysis'!C25</f>
        <v>Chi^2 + PCA</v>
      </c>
      <c r="D74" s="10">
        <f>COUNT('F_beta Analysis'!D25:H25)</f>
        <v>5</v>
      </c>
      <c r="E74">
        <f>AVERAGE('F_beta Analysis'!D25:H25)</f>
        <v>0</v>
      </c>
      <c r="F74" s="11">
        <f>_xlfn.VAR.S('F_beta Analysis'!D25:H25)</f>
        <v>0</v>
      </c>
    </row>
    <row r="75" spans="1:6" x14ac:dyDescent="0.45">
      <c r="A75" s="10" t="str">
        <f>'F_beta Analysis'!A26</f>
        <v>RF</v>
      </c>
      <c r="B75" t="str">
        <f>'F_beta Analysis'!B26</f>
        <v>BoW</v>
      </c>
      <c r="C75" s="11" t="str">
        <f>'F_beta Analysis'!C26</f>
        <v>/</v>
      </c>
      <c r="D75" s="10">
        <f>COUNT('F_beta Analysis'!D26:H26)</f>
        <v>5</v>
      </c>
      <c r="E75">
        <f>AVERAGE('F_beta Analysis'!D26:H26)</f>
        <v>0.83092848972060251</v>
      </c>
      <c r="F75" s="11">
        <f>_xlfn.VAR.S('F_beta Analysis'!D26:H26)</f>
        <v>1.6161613047569778E-3</v>
      </c>
    </row>
    <row r="76" spans="1:6" x14ac:dyDescent="0.45">
      <c r="A76" s="10" t="str">
        <f>'F_beta Analysis'!A27</f>
        <v>RF</v>
      </c>
      <c r="B76" t="str">
        <f>'F_beta Analysis'!B27</f>
        <v>BoW</v>
      </c>
      <c r="C76" s="11" t="str">
        <f>'F_beta Analysis'!C27</f>
        <v>Chi^2</v>
      </c>
      <c r="D76" s="10">
        <f>COUNT('F_beta Analysis'!D27:H27)</f>
        <v>5</v>
      </c>
      <c r="E76">
        <f>AVERAGE('F_beta Analysis'!D27:H27)</f>
        <v>0.81168414379357612</v>
      </c>
      <c r="F76" s="11">
        <f>_xlfn.VAR.S('F_beta Analysis'!D27:H27)</f>
        <v>1.6413643580517399E-3</v>
      </c>
    </row>
    <row r="77" spans="1:6" x14ac:dyDescent="0.45">
      <c r="A77" s="10" t="str">
        <f>'F_beta Analysis'!A28</f>
        <v>RF</v>
      </c>
      <c r="B77" t="str">
        <f>'F_beta Analysis'!B28</f>
        <v>BoW</v>
      </c>
      <c r="C77" s="11" t="str">
        <f>'F_beta Analysis'!C28</f>
        <v>Chi^2 + PCA</v>
      </c>
      <c r="D77" s="10">
        <f>COUNT('F_beta Analysis'!D28:H28)</f>
        <v>5</v>
      </c>
      <c r="E77">
        <f>AVERAGE('F_beta Analysis'!D28:H28)</f>
        <v>0.72563760841340985</v>
      </c>
      <c r="F77" s="11">
        <f>_xlfn.VAR.S('F_beta Analysis'!D28:H28)</f>
        <v>8.7087458013913421E-4</v>
      </c>
    </row>
    <row r="78" spans="1:6" x14ac:dyDescent="0.45">
      <c r="A78" s="10" t="str">
        <f>'F_beta Analysis'!A29</f>
        <v>RF</v>
      </c>
      <c r="B78" t="str">
        <f>'F_beta Analysis'!B29</f>
        <v>Tf-Idf</v>
      </c>
      <c r="C78" s="11" t="str">
        <f>'F_beta Analysis'!C29</f>
        <v>/</v>
      </c>
      <c r="D78" s="10">
        <f>COUNT('F_beta Analysis'!D29:H29)</f>
        <v>5</v>
      </c>
      <c r="E78">
        <f>AVERAGE('F_beta Analysis'!D29:H29)</f>
        <v>0.79665599991783842</v>
      </c>
      <c r="F78" s="11">
        <f>_xlfn.VAR.S('F_beta Analysis'!D29:H29)</f>
        <v>7.9581028861003213E-4</v>
      </c>
    </row>
    <row r="79" spans="1:6" x14ac:dyDescent="0.45">
      <c r="A79" s="10" t="str">
        <f>'F_beta Analysis'!A30</f>
        <v>RF</v>
      </c>
      <c r="B79" t="str">
        <f>'F_beta Analysis'!B30</f>
        <v>Tf-Idf</v>
      </c>
      <c r="C79" s="11" t="str">
        <f>'F_beta Analysis'!C30</f>
        <v>Chi^2</v>
      </c>
      <c r="D79" s="10">
        <f>COUNT('F_beta Analysis'!D30:H30)</f>
        <v>5</v>
      </c>
      <c r="E79">
        <f>AVERAGE('F_beta Analysis'!D30:H30)</f>
        <v>0.79431913572657598</v>
      </c>
      <c r="F79" s="11">
        <f>_xlfn.VAR.S('F_beta Analysis'!D30:H30)</f>
        <v>6.9059266918529113E-4</v>
      </c>
    </row>
    <row r="80" spans="1:6" x14ac:dyDescent="0.45">
      <c r="A80" s="10" t="str">
        <f>'F_beta Analysis'!A31</f>
        <v>RF</v>
      </c>
      <c r="B80" t="str">
        <f>'F_beta Analysis'!B31</f>
        <v>Tf-Idf</v>
      </c>
      <c r="C80" s="11" t="str">
        <f>'F_beta Analysis'!C31</f>
        <v>Chi^2 + PCA</v>
      </c>
      <c r="D80" s="10">
        <f>COUNT('F_beta Analysis'!D31:H31)</f>
        <v>5</v>
      </c>
      <c r="E80">
        <f>AVERAGE('F_beta Analysis'!D31:H31)</f>
        <v>0.82209332447763184</v>
      </c>
      <c r="F80" s="11">
        <f>_xlfn.VAR.S('F_beta Analysis'!D31:H31)</f>
        <v>2.9428571483939158E-3</v>
      </c>
    </row>
    <row r="81" spans="1:6" x14ac:dyDescent="0.45">
      <c r="A81" s="10" t="str">
        <f>'F_beta Analysis'!A32</f>
        <v>Ensemble</v>
      </c>
      <c r="B81" t="str">
        <f>'F_beta Analysis'!B32</f>
        <v>BoW</v>
      </c>
      <c r="C81" s="11" t="str">
        <f>'F_beta Analysis'!C32</f>
        <v>/</v>
      </c>
      <c r="D81" s="10">
        <f>COUNT('F_beta Analysis'!D32:H32)</f>
        <v>5</v>
      </c>
      <c r="E81">
        <f>AVERAGE('F_beta Analysis'!D32:H32)</f>
        <v>0.84355580451913181</v>
      </c>
      <c r="F81" s="11">
        <f>_xlfn.VAR.S('F_beta Analysis'!D32:H32)</f>
        <v>3.0803459331335669E-3</v>
      </c>
    </row>
    <row r="82" spans="1:6" x14ac:dyDescent="0.45">
      <c r="A82" s="10" t="str">
        <f>'F_beta Analysis'!A33</f>
        <v>Ensemble</v>
      </c>
      <c r="B82" t="str">
        <f>'F_beta Analysis'!B33</f>
        <v>BoW</v>
      </c>
      <c r="C82" s="11" t="str">
        <f>'F_beta Analysis'!C33</f>
        <v>Chi^2</v>
      </c>
      <c r="D82" s="10">
        <f>COUNT('F_beta Analysis'!D33:H33)</f>
        <v>5</v>
      </c>
      <c r="E82">
        <f>AVERAGE('F_beta Analysis'!D33:H33)</f>
        <v>0.85851401038439812</v>
      </c>
      <c r="F82" s="11">
        <f>_xlfn.VAR.S('F_beta Analysis'!D33:H33)</f>
        <v>1.207346970580378E-3</v>
      </c>
    </row>
    <row r="83" spans="1:6" x14ac:dyDescent="0.45">
      <c r="A83" s="10" t="str">
        <f>'F_beta Analysis'!A34</f>
        <v>Ensemble</v>
      </c>
      <c r="B83" t="str">
        <f>'F_beta Analysis'!B34</f>
        <v>BoW</v>
      </c>
      <c r="C83" s="11" t="str">
        <f>'F_beta Analysis'!C34</f>
        <v>Chi^2 + PCA</v>
      </c>
      <c r="D83" s="10">
        <f>COUNT('F_beta Analysis'!D34:H34)</f>
        <v>5</v>
      </c>
      <c r="E83">
        <f>AVERAGE('F_beta Analysis'!D34:H34)</f>
        <v>0.82878864672298391</v>
      </c>
      <c r="F83" s="11">
        <f>_xlfn.VAR.S('F_beta Analysis'!D34:H34)</f>
        <v>2.6735761927690659E-3</v>
      </c>
    </row>
    <row r="84" spans="1:6" x14ac:dyDescent="0.45">
      <c r="A84" s="10" t="str">
        <f>'F_beta Analysis'!A35</f>
        <v>Ensemble</v>
      </c>
      <c r="B84" t="str">
        <f>'F_beta Analysis'!B35</f>
        <v>Tf-Idf</v>
      </c>
      <c r="C84" s="11" t="str">
        <f>'F_beta Analysis'!C35</f>
        <v>/</v>
      </c>
      <c r="D84" s="10">
        <f>COUNT('F_beta Analysis'!D35:H35)</f>
        <v>5</v>
      </c>
      <c r="E84">
        <f>AVERAGE('F_beta Analysis'!D35:H35)</f>
        <v>0.84566513585352587</v>
      </c>
      <c r="F84" s="11">
        <f>_xlfn.VAR.S('F_beta Analysis'!D35:H35)</f>
        <v>1.412877859876495E-3</v>
      </c>
    </row>
    <row r="85" spans="1:6" x14ac:dyDescent="0.45">
      <c r="A85" s="10" t="str">
        <f>'F_beta Analysis'!A36</f>
        <v>Ensemble</v>
      </c>
      <c r="B85" t="str">
        <f>'F_beta Analysis'!B36</f>
        <v>Tf-Idf</v>
      </c>
      <c r="C85" s="11" t="str">
        <f>'F_beta Analysis'!C36</f>
        <v>Chi^2</v>
      </c>
      <c r="D85" s="10">
        <f>COUNT('F_beta Analysis'!D36:H36)</f>
        <v>5</v>
      </c>
      <c r="E85">
        <f>AVERAGE('F_beta Analysis'!D36:H36)</f>
        <v>0.85653147194605572</v>
      </c>
      <c r="F85" s="11">
        <f>_xlfn.VAR.S('F_beta Analysis'!D36:H36)</f>
        <v>1.5380861732250677E-3</v>
      </c>
    </row>
    <row r="86" spans="1:6" x14ac:dyDescent="0.45">
      <c r="A86" s="12" t="str">
        <f>'F_beta Analysis'!A37</f>
        <v>Ensemble</v>
      </c>
      <c r="B86" s="13" t="str">
        <f>'F_beta Analysis'!B37</f>
        <v>Tf-Idf</v>
      </c>
      <c r="C86" s="14" t="str">
        <f>'F_beta Analysis'!C37</f>
        <v>Chi^2 + PCA</v>
      </c>
      <c r="D86" s="12">
        <f>COUNT('F_beta Analysis'!D37:H37)</f>
        <v>5</v>
      </c>
      <c r="E86" s="13">
        <f>AVERAGE('F_beta Analysis'!D37:H37)</f>
        <v>0.83711954975851322</v>
      </c>
      <c r="F86" s="14">
        <f>_xlfn.VAR.S('F_beta Analysis'!D37:H37)</f>
        <v>7.6905882690678044E-4</v>
      </c>
    </row>
    <row r="87" spans="1:6" x14ac:dyDescent="0.45">
      <c r="D87">
        <f>SUM(D51:D86)</f>
        <v>180</v>
      </c>
      <c r="E87">
        <f>AVERAGE('F_beta Analysis'!D2:H37)</f>
        <v>0.75908359370265721</v>
      </c>
      <c r="F87">
        <f>_xlfn.VAR.S('F_beta Analysis'!D2:H37)</f>
        <v>3.8973434086295305E-2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4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8EF1-60A9-4CD8-8960-91E712347C3C}">
  <dimension ref="A1:J104"/>
  <sheetViews>
    <sheetView workbookViewId="0">
      <selection activeCell="L12" sqref="L12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IF('F_beta ANOVA'!A15="","",'F_beta ANOVA'!A15)</f>
        <v>kNN</v>
      </c>
      <c r="B3" s="17" t="str">
        <f>IF('F_beta ANOVA'!B15="","",'F_beta ANOVA'!B15)</f>
        <v>BoW</v>
      </c>
      <c r="C3" s="17" t="str">
        <f>IF('F_beta ANOVA'!C15="","",'F_beta ANOVA'!C15)</f>
        <v/>
      </c>
      <c r="D3" s="19">
        <v>-1</v>
      </c>
      <c r="E3" s="17">
        <f>'F_beta ANOVA'!E15</f>
        <v>0.65718032901223167</v>
      </c>
      <c r="F3" s="17">
        <f>'F_beta ANOVA'!D15</f>
        <v>15</v>
      </c>
      <c r="G3" s="17"/>
    </row>
    <row r="4" spans="1:7" x14ac:dyDescent="0.45">
      <c r="A4" t="str">
        <f>IF('F_beta ANOVA'!A16="","",'F_beta ANOVA'!A16)</f>
        <v>kNN</v>
      </c>
      <c r="B4" t="str">
        <f>IF('F_beta ANOVA'!B16="","",'F_beta ANOVA'!B16)</f>
        <v>Tf-Idf</v>
      </c>
      <c r="C4" t="str">
        <f>IF('F_beta ANOVA'!C16="","",'F_beta ANOVA'!C16)</f>
        <v/>
      </c>
      <c r="D4" s="20">
        <v>1</v>
      </c>
      <c r="E4">
        <f>'F_beta ANOVA'!E16</f>
        <v>0.73100444344617099</v>
      </c>
      <c r="F4">
        <f>'F_beta ANOVA'!D16</f>
        <v>15</v>
      </c>
    </row>
    <row r="5" spans="1:7" x14ac:dyDescent="0.45">
      <c r="A5" t="str">
        <f>IF('F_beta ANOVA'!A17="","",'F_beta ANOVA'!A17)</f>
        <v>SVM</v>
      </c>
      <c r="B5" t="str">
        <f>IF('F_beta ANOVA'!B17="","",'F_beta ANOVA'!B17)</f>
        <v>BoW</v>
      </c>
      <c r="C5" t="str">
        <f>IF('F_beta ANOVA'!C17="","",'F_beta ANOVA'!C17)</f>
        <v/>
      </c>
      <c r="D5" s="20"/>
      <c r="E5">
        <f>'F_beta ANOVA'!E17</f>
        <v>0.80223554368903849</v>
      </c>
      <c r="F5">
        <f>'F_beta ANOVA'!D17</f>
        <v>15</v>
      </c>
    </row>
    <row r="6" spans="1:7" x14ac:dyDescent="0.45">
      <c r="A6" t="str">
        <f>IF('F_beta ANOVA'!A18="","",'F_beta ANOVA'!A18)</f>
        <v>SVM</v>
      </c>
      <c r="B6" t="str">
        <f>IF('F_beta ANOVA'!B18="","",'F_beta ANOVA'!B18)</f>
        <v>Tf-Idf</v>
      </c>
      <c r="C6" t="str">
        <f>IF('F_beta ANOVA'!C18="","",'F_beta ANOVA'!C18)</f>
        <v/>
      </c>
      <c r="D6" s="20"/>
      <c r="E6">
        <f>'F_beta ANOVA'!E18</f>
        <v>0.84210746207621356</v>
      </c>
      <c r="F6">
        <f>'F_beta ANOVA'!D18</f>
        <v>15</v>
      </c>
    </row>
    <row r="7" spans="1:7" x14ac:dyDescent="0.45">
      <c r="A7" t="str">
        <f>IF('F_beta ANOVA'!A19="","",'F_beta ANOVA'!A19)</f>
        <v>LR</v>
      </c>
      <c r="B7" t="str">
        <f>IF('F_beta ANOVA'!B19="","",'F_beta ANOVA'!B19)</f>
        <v>BoW</v>
      </c>
      <c r="C7" t="str">
        <f>IF('F_beta ANOVA'!C19="","",'F_beta ANOVA'!C19)</f>
        <v/>
      </c>
      <c r="D7" s="20"/>
      <c r="E7">
        <f>'F_beta ANOVA'!E19</f>
        <v>0.84275605224812</v>
      </c>
      <c r="F7">
        <f>'F_beta ANOVA'!D19</f>
        <v>15</v>
      </c>
    </row>
    <row r="8" spans="1:7" x14ac:dyDescent="0.45">
      <c r="A8" t="str">
        <f>IF('F_beta ANOVA'!A20="","",'F_beta ANOVA'!A20)</f>
        <v>LR</v>
      </c>
      <c r="B8" t="str">
        <f>IF('F_beta ANOVA'!B20="","",'F_beta ANOVA'!B20)</f>
        <v>Tf-Idf</v>
      </c>
      <c r="C8" t="str">
        <f>IF('F_beta ANOVA'!C20="","",'F_beta ANOVA'!C20)</f>
        <v/>
      </c>
      <c r="D8" s="20"/>
      <c r="E8">
        <f>'F_beta ANOVA'!E20</f>
        <v>0.83576711001478887</v>
      </c>
      <c r="F8">
        <f>'F_beta ANOVA'!D20</f>
        <v>15</v>
      </c>
    </row>
    <row r="9" spans="1:7" x14ac:dyDescent="0.45">
      <c r="A9" t="str">
        <f>IF('F_beta ANOVA'!A21="","",'F_beta ANOVA'!A21)</f>
        <v>MNB</v>
      </c>
      <c r="B9" t="str">
        <f>IF('F_beta ANOVA'!B21="","",'F_beta ANOVA'!B21)</f>
        <v>BoW</v>
      </c>
      <c r="C9" t="str">
        <f>IF('F_beta ANOVA'!C21="","",'F_beta ANOVA'!C21)</f>
        <v/>
      </c>
      <c r="D9" s="20"/>
      <c r="E9">
        <f>'F_beta ANOVA'!E21</f>
        <v>0.55308575868320442</v>
      </c>
      <c r="F9">
        <f>'F_beta ANOVA'!D21</f>
        <v>15</v>
      </c>
    </row>
    <row r="10" spans="1:7" x14ac:dyDescent="0.45">
      <c r="A10" t="str">
        <f>IF('F_beta ANOVA'!A22="","",'F_beta ANOVA'!A22)</f>
        <v>MNB</v>
      </c>
      <c r="B10" t="str">
        <f>IF('F_beta ANOVA'!B22="","",'F_beta ANOVA'!B22)</f>
        <v>Tf-Idf</v>
      </c>
      <c r="C10" t="str">
        <f>IF('F_beta ANOVA'!C22="","",'F_beta ANOVA'!C22)</f>
        <v/>
      </c>
      <c r="D10" s="20"/>
      <c r="E10">
        <f>'F_beta ANOVA'!E22</f>
        <v>0.56103531818403929</v>
      </c>
      <c r="F10">
        <f>'F_beta ANOVA'!D22</f>
        <v>15</v>
      </c>
    </row>
    <row r="11" spans="1:7" x14ac:dyDescent="0.45">
      <c r="A11" t="str">
        <f>IF('F_beta ANOVA'!A23="","",'F_beta ANOVA'!A23)</f>
        <v>RF</v>
      </c>
      <c r="B11" t="str">
        <f>IF('F_beta ANOVA'!B23="","",'F_beta ANOVA'!B23)</f>
        <v>BoW</v>
      </c>
      <c r="C11" t="str">
        <f>IF('F_beta ANOVA'!C23="","",'F_beta ANOVA'!C23)</f>
        <v/>
      </c>
      <c r="D11" s="20"/>
      <c r="E11">
        <f>'F_beta ANOVA'!E23</f>
        <v>0.7894167473091962</v>
      </c>
      <c r="F11">
        <f>'F_beta ANOVA'!D23</f>
        <v>15</v>
      </c>
    </row>
    <row r="12" spans="1:7" x14ac:dyDescent="0.45">
      <c r="A12" t="str">
        <f>IF('F_beta ANOVA'!A24="","",'F_beta ANOVA'!A24)</f>
        <v>RF</v>
      </c>
      <c r="B12" t="str">
        <f>IF('F_beta ANOVA'!B24="","",'F_beta ANOVA'!B24)</f>
        <v>Tf-Idf</v>
      </c>
      <c r="C12" t="str">
        <f>IF('F_beta ANOVA'!C24="","",'F_beta ANOVA'!C24)</f>
        <v/>
      </c>
      <c r="D12" s="20"/>
      <c r="E12">
        <f>'F_beta ANOVA'!E24</f>
        <v>0.80435615337401545</v>
      </c>
      <c r="F12">
        <f>'F_beta ANOVA'!D24</f>
        <v>15</v>
      </c>
    </row>
    <row r="13" spans="1:7" x14ac:dyDescent="0.45">
      <c r="A13" t="str">
        <f>IF('F_beta ANOVA'!A25="","",'F_beta ANOVA'!A25)</f>
        <v>Ensemble</v>
      </c>
      <c r="B13" t="str">
        <f>IF('F_beta ANOVA'!B25="","",'F_beta ANOVA'!B25)</f>
        <v>BoW</v>
      </c>
      <c r="C13" t="str">
        <f>IF('F_beta ANOVA'!C25="","",'F_beta ANOVA'!C25)</f>
        <v/>
      </c>
      <c r="D13" s="20"/>
      <c r="E13">
        <f>'F_beta ANOVA'!E25</f>
        <v>0.84361948720883784</v>
      </c>
      <c r="F13">
        <f>'F_beta ANOVA'!D25</f>
        <v>15</v>
      </c>
    </row>
    <row r="14" spans="1:7" x14ac:dyDescent="0.45">
      <c r="A14" s="18" t="str">
        <f>IF('F_beta ANOVA'!A26="","",'F_beta ANOVA'!A26)</f>
        <v>Ensemble</v>
      </c>
      <c r="B14" s="18" t="str">
        <f>IF('F_beta ANOVA'!B26="","",'F_beta ANOVA'!B26)</f>
        <v>Tf-Idf</v>
      </c>
      <c r="C14" s="18" t="str">
        <f>IF('F_beta ANOVA'!C26="","",'F_beta ANOVA'!C26)</f>
        <v/>
      </c>
      <c r="D14" s="21"/>
      <c r="E14" s="18">
        <f>'F_beta ANOVA'!E26</f>
        <v>0.84643871918603186</v>
      </c>
      <c r="F14" s="18">
        <f>'F_beta ANOVA'!D26</f>
        <v>15</v>
      </c>
      <c r="G14" s="18"/>
    </row>
    <row r="15" spans="1:7" x14ac:dyDescent="0.45">
      <c r="D15">
        <f>SUM(D3:D14)</f>
        <v>0</v>
      </c>
      <c r="E15">
        <f>SUMPRODUCT(D3:D14,E3:E14)</f>
        <v>7.3824114433939325E-2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SQRT('F_beta ANOVA'!K12/F15)</f>
        <v>1.0870602088535054E-2</v>
      </c>
      <c r="B18" s="22">
        <f>E15/A18</f>
        <v>6.7911707035804145</v>
      </c>
      <c r="C18" s="22">
        <f>'F_beta ANOVA'!J12</f>
        <v>144</v>
      </c>
      <c r="D18" s="22">
        <f>[2]!QCRIT(G15,C18,F1,2)</f>
        <v>4.4543333333333335</v>
      </c>
      <c r="E18" s="22">
        <f>A18*D18</f>
        <v>4.8421285236364645E-2</v>
      </c>
      <c r="F18" s="22">
        <f>E15-A18*D18</f>
        <v>2.5402829197574681E-2</v>
      </c>
      <c r="G18" s="22">
        <f>E15+A18*D18</f>
        <v>0.12224539967030397</v>
      </c>
      <c r="H18" s="22">
        <f>[2]!QDIST(ABS(B18),G15,C18)</f>
        <v>1.3291027431949765E-4</v>
      </c>
      <c r="I18" s="22">
        <f>ABS(E15)/(A18*SQRT(F15))</f>
        <v>1.7534727357479098</v>
      </c>
      <c r="J18" s="22">
        <f>SQRT(B18^2/(B18^2+C18))</f>
        <v>0.49252779566134919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IF('F_beta ANOVA'!A27="","",'F_beta ANOVA'!A27)</f>
        <v>kNN</v>
      </c>
      <c r="B22" s="23" t="str">
        <f>IF('F_beta ANOVA'!B27="","",'F_beta ANOVA'!B27)</f>
        <v/>
      </c>
      <c r="C22" s="23" t="str">
        <f>IF('F_beta ANOVA'!C27="","",'F_beta ANOVA'!C27)</f>
        <v>/</v>
      </c>
      <c r="D22" s="24"/>
      <c r="E22" s="23">
        <f>'F_beta ANOVA'!E27</f>
        <v>0.70440193879813184</v>
      </c>
      <c r="F22" s="23">
        <f>'F_beta ANOVA'!D27</f>
        <v>10</v>
      </c>
      <c r="G22" s="23"/>
    </row>
    <row r="23" spans="1:10" x14ac:dyDescent="0.45">
      <c r="A23" t="str">
        <f>IF('F_beta ANOVA'!A28="","",'F_beta ANOVA'!A28)</f>
        <v>kNN</v>
      </c>
      <c r="B23" t="str">
        <f>IF('F_beta ANOVA'!B28="","",'F_beta ANOVA'!B28)</f>
        <v/>
      </c>
      <c r="C23" t="str">
        <f>IF('F_beta ANOVA'!C28="","",'F_beta ANOVA'!C28)</f>
        <v>Chi^2</v>
      </c>
      <c r="D23" s="20"/>
      <c r="E23">
        <f>'F_beta ANOVA'!E28</f>
        <v>0.69319629660365067</v>
      </c>
      <c r="F23">
        <f>'F_beta ANOVA'!D28</f>
        <v>10</v>
      </c>
    </row>
    <row r="24" spans="1:10" x14ac:dyDescent="0.45">
      <c r="A24" t="str">
        <f>IF('F_beta ANOVA'!A29="","",'F_beta ANOVA'!A29)</f>
        <v>kNN</v>
      </c>
      <c r="B24" t="str">
        <f>IF('F_beta ANOVA'!B29="","",'F_beta ANOVA'!B29)</f>
        <v/>
      </c>
      <c r="C24" t="str">
        <f>IF('F_beta ANOVA'!C29="","",'F_beta ANOVA'!C29)</f>
        <v>Chi^2 + PCA</v>
      </c>
      <c r="D24" s="20"/>
      <c r="E24">
        <f>'F_beta ANOVA'!E29</f>
        <v>0.68467892328582136</v>
      </c>
      <c r="F24">
        <f>'F_beta ANOVA'!D29</f>
        <v>10</v>
      </c>
    </row>
    <row r="25" spans="1:10" x14ac:dyDescent="0.45">
      <c r="A25" t="str">
        <f>IF('F_beta ANOVA'!A30="","",'F_beta ANOVA'!A30)</f>
        <v>SVM</v>
      </c>
      <c r="B25" t="str">
        <f>IF('F_beta ANOVA'!B30="","",'F_beta ANOVA'!B30)</f>
        <v/>
      </c>
      <c r="C25" t="str">
        <f>IF('F_beta ANOVA'!C30="","",'F_beta ANOVA'!C30)</f>
        <v>/</v>
      </c>
      <c r="D25" s="20"/>
      <c r="E25">
        <f>'F_beta ANOVA'!E30</f>
        <v>0.8156087865485121</v>
      </c>
      <c r="F25">
        <f>'F_beta ANOVA'!D30</f>
        <v>10</v>
      </c>
    </row>
    <row r="26" spans="1:10" x14ac:dyDescent="0.45">
      <c r="A26" t="str">
        <f>IF('F_beta ANOVA'!A31="","",'F_beta ANOVA'!A31)</f>
        <v>SVM</v>
      </c>
      <c r="B26" t="str">
        <f>IF('F_beta ANOVA'!B31="","",'F_beta ANOVA'!B31)</f>
        <v/>
      </c>
      <c r="C26" t="str">
        <f>IF('F_beta ANOVA'!C31="","",'F_beta ANOVA'!C31)</f>
        <v>Chi^2</v>
      </c>
      <c r="D26" s="20"/>
      <c r="E26">
        <f>'F_beta ANOVA'!E31</f>
        <v>0.82764402201932419</v>
      </c>
      <c r="F26">
        <f>'F_beta ANOVA'!D31</f>
        <v>10</v>
      </c>
    </row>
    <row r="27" spans="1:10" x14ac:dyDescent="0.45">
      <c r="A27" t="str">
        <f>IF('F_beta ANOVA'!A32="","",'F_beta ANOVA'!A32)</f>
        <v>SVM</v>
      </c>
      <c r="B27" t="str">
        <f>IF('F_beta ANOVA'!B32="","",'F_beta ANOVA'!B32)</f>
        <v/>
      </c>
      <c r="C27" t="str">
        <f>IF('F_beta ANOVA'!C32="","",'F_beta ANOVA'!C32)</f>
        <v>Chi^2 + PCA</v>
      </c>
      <c r="D27" s="20"/>
      <c r="E27">
        <f>'F_beta ANOVA'!E32</f>
        <v>0.82326170008004118</v>
      </c>
      <c r="F27">
        <f>'F_beta ANOVA'!D32</f>
        <v>10</v>
      </c>
    </row>
    <row r="28" spans="1:10" x14ac:dyDescent="0.45">
      <c r="A28" t="str">
        <f>IF('F_beta ANOVA'!A33="","",'F_beta ANOVA'!A33)</f>
        <v>LR</v>
      </c>
      <c r="B28" t="str">
        <f>IF('F_beta ANOVA'!B33="","",'F_beta ANOVA'!B33)</f>
        <v/>
      </c>
      <c r="C28" t="str">
        <f>IF('F_beta ANOVA'!C33="","",'F_beta ANOVA'!C33)</f>
        <v>/</v>
      </c>
      <c r="D28" s="20"/>
      <c r="E28">
        <f>'F_beta ANOVA'!E33</f>
        <v>0.83604527379233351</v>
      </c>
      <c r="F28">
        <f>'F_beta ANOVA'!D33</f>
        <v>10</v>
      </c>
    </row>
    <row r="29" spans="1:10" x14ac:dyDescent="0.45">
      <c r="A29" t="str">
        <f>IF('F_beta ANOVA'!A34="","",'F_beta ANOVA'!A34)</f>
        <v>LR</v>
      </c>
      <c r="B29" t="str">
        <f>IF('F_beta ANOVA'!B34="","",'F_beta ANOVA'!B34)</f>
        <v/>
      </c>
      <c r="C29" t="str">
        <f>IF('F_beta ANOVA'!C34="","",'F_beta ANOVA'!C34)</f>
        <v>Chi^2</v>
      </c>
      <c r="D29" s="20"/>
      <c r="E29">
        <f>'F_beta ANOVA'!E34</f>
        <v>0.8413999020219558</v>
      </c>
      <c r="F29">
        <f>'F_beta ANOVA'!D34</f>
        <v>10</v>
      </c>
    </row>
    <row r="30" spans="1:10" x14ac:dyDescent="0.45">
      <c r="A30" t="str">
        <f>IF('F_beta ANOVA'!A35="","",'F_beta ANOVA'!A35)</f>
        <v>LR</v>
      </c>
      <c r="B30" t="str">
        <f>IF('F_beta ANOVA'!B35="","",'F_beta ANOVA'!B35)</f>
        <v/>
      </c>
      <c r="C30" t="str">
        <f>IF('F_beta ANOVA'!C35="","",'F_beta ANOVA'!C35)</f>
        <v>Chi^2 + PCA</v>
      </c>
      <c r="D30" s="20"/>
      <c r="E30">
        <f>'F_beta ANOVA'!E35</f>
        <v>0.84033956758007355</v>
      </c>
      <c r="F30">
        <f>'F_beta ANOVA'!D35</f>
        <v>10</v>
      </c>
    </row>
    <row r="31" spans="1:10" x14ac:dyDescent="0.45">
      <c r="A31" t="str">
        <f>IF('F_beta ANOVA'!A36="","",'F_beta ANOVA'!A36)</f>
        <v>MNB</v>
      </c>
      <c r="B31" t="str">
        <f>IF('F_beta ANOVA'!B36="","",'F_beta ANOVA'!B36)</f>
        <v/>
      </c>
      <c r="C31" t="str">
        <f>IF('F_beta ANOVA'!C36="","",'F_beta ANOVA'!C36)</f>
        <v>/</v>
      </c>
      <c r="D31" s="20"/>
      <c r="E31">
        <f>'F_beta ANOVA'!E36</f>
        <v>0.82434925614057231</v>
      </c>
      <c r="F31">
        <f>'F_beta ANOVA'!D36</f>
        <v>10</v>
      </c>
    </row>
    <row r="32" spans="1:10" x14ac:dyDescent="0.45">
      <c r="A32" t="str">
        <f>IF('F_beta ANOVA'!A37="","",'F_beta ANOVA'!A37)</f>
        <v>MNB</v>
      </c>
      <c r="B32" t="str">
        <f>IF('F_beta ANOVA'!B37="","",'F_beta ANOVA'!B37)</f>
        <v/>
      </c>
      <c r="C32" t="str">
        <f>IF('F_beta ANOVA'!C37="","",'F_beta ANOVA'!C37)</f>
        <v>Chi^2</v>
      </c>
      <c r="D32" s="20">
        <v>-1</v>
      </c>
      <c r="E32">
        <f>'F_beta ANOVA'!E37</f>
        <v>0.8468323591602932</v>
      </c>
      <c r="F32">
        <f>'F_beta ANOVA'!D37</f>
        <v>10</v>
      </c>
    </row>
    <row r="33" spans="1:10" x14ac:dyDescent="0.45">
      <c r="A33" t="str">
        <f>IF('F_beta ANOVA'!A38="","",'F_beta ANOVA'!A38)</f>
        <v>MNB</v>
      </c>
      <c r="B33" t="str">
        <f>IF('F_beta ANOVA'!B38="","",'F_beta ANOVA'!B38)</f>
        <v/>
      </c>
      <c r="C33" t="str">
        <f>IF('F_beta ANOVA'!C38="","",'F_beta ANOVA'!C38)</f>
        <v>Chi^2 + PCA</v>
      </c>
      <c r="D33" s="20">
        <v>1</v>
      </c>
      <c r="E33">
        <f>'F_beta ANOVA'!E38</f>
        <v>0</v>
      </c>
      <c r="F33">
        <f>'F_beta ANOVA'!D38</f>
        <v>10</v>
      </c>
    </row>
    <row r="34" spans="1:10" x14ac:dyDescent="0.45">
      <c r="A34" t="str">
        <f>IF('F_beta ANOVA'!A39="","",'F_beta ANOVA'!A39)</f>
        <v>RF</v>
      </c>
      <c r="B34" t="str">
        <f>IF('F_beta ANOVA'!B39="","",'F_beta ANOVA'!B39)</f>
        <v/>
      </c>
      <c r="C34" t="str">
        <f>IF('F_beta ANOVA'!C39="","",'F_beta ANOVA'!C39)</f>
        <v>/</v>
      </c>
      <c r="D34" s="20"/>
      <c r="E34">
        <f>'F_beta ANOVA'!E39</f>
        <v>0.81379224481922052</v>
      </c>
      <c r="F34">
        <f>'F_beta ANOVA'!D39</f>
        <v>10</v>
      </c>
    </row>
    <row r="35" spans="1:10" x14ac:dyDescent="0.45">
      <c r="A35" t="str">
        <f>IF('F_beta ANOVA'!A40="","",'F_beta ANOVA'!A40)</f>
        <v>RF</v>
      </c>
      <c r="B35" t="str">
        <f>IF('F_beta ANOVA'!B40="","",'F_beta ANOVA'!B40)</f>
        <v/>
      </c>
      <c r="C35" t="str">
        <f>IF('F_beta ANOVA'!C40="","",'F_beta ANOVA'!C40)</f>
        <v>Chi^2</v>
      </c>
      <c r="D35" s="20"/>
      <c r="E35">
        <f>'F_beta ANOVA'!E40</f>
        <v>0.8030016397600761</v>
      </c>
      <c r="F35">
        <f>'F_beta ANOVA'!D40</f>
        <v>10</v>
      </c>
    </row>
    <row r="36" spans="1:10" x14ac:dyDescent="0.45">
      <c r="A36" t="str">
        <f>IF('F_beta ANOVA'!A41="","",'F_beta ANOVA'!A41)</f>
        <v>RF</v>
      </c>
      <c r="B36" t="str">
        <f>IF('F_beta ANOVA'!B41="","",'F_beta ANOVA'!B41)</f>
        <v/>
      </c>
      <c r="C36" t="str">
        <f>IF('F_beta ANOVA'!C41="","",'F_beta ANOVA'!C41)</f>
        <v>Chi^2 + PCA</v>
      </c>
      <c r="D36" s="20"/>
      <c r="E36">
        <f>'F_beta ANOVA'!E41</f>
        <v>0.7738654664455209</v>
      </c>
      <c r="F36">
        <f>'F_beta ANOVA'!D41</f>
        <v>10</v>
      </c>
    </row>
    <row r="37" spans="1:10" x14ac:dyDescent="0.45">
      <c r="A37" t="str">
        <f>IF('F_beta ANOVA'!A42="","",'F_beta ANOVA'!A42)</f>
        <v>Ensemble</v>
      </c>
      <c r="B37" t="str">
        <f>IF('F_beta ANOVA'!B42="","",'F_beta ANOVA'!B42)</f>
        <v/>
      </c>
      <c r="C37" t="str">
        <f>IF('F_beta ANOVA'!C42="","",'F_beta ANOVA'!C42)</f>
        <v>/</v>
      </c>
      <c r="D37" s="20"/>
      <c r="E37">
        <f>'F_beta ANOVA'!E42</f>
        <v>0.84461047018632895</v>
      </c>
      <c r="F37">
        <f>'F_beta ANOVA'!D42</f>
        <v>10</v>
      </c>
    </row>
    <row r="38" spans="1:10" x14ac:dyDescent="0.45">
      <c r="A38" t="str">
        <f>IF('F_beta ANOVA'!A43="","",'F_beta ANOVA'!A43)</f>
        <v>Ensemble</v>
      </c>
      <c r="B38" t="str">
        <f>IF('F_beta ANOVA'!B43="","",'F_beta ANOVA'!B43)</f>
        <v/>
      </c>
      <c r="C38" t="str">
        <f>IF('F_beta ANOVA'!C43="","",'F_beta ANOVA'!C43)</f>
        <v>Chi^2</v>
      </c>
      <c r="D38" s="20"/>
      <c r="E38">
        <f>'F_beta ANOVA'!E43</f>
        <v>0.85752274116522709</v>
      </c>
      <c r="F38">
        <f>'F_beta ANOVA'!D43</f>
        <v>10</v>
      </c>
    </row>
    <row r="39" spans="1:10" x14ac:dyDescent="0.45">
      <c r="A39" s="18" t="str">
        <f>IF('F_beta ANOVA'!A44="","",'F_beta ANOVA'!A44)</f>
        <v>Ensemble</v>
      </c>
      <c r="B39" s="18" t="str">
        <f>IF('F_beta ANOVA'!B44="","",'F_beta ANOVA'!B44)</f>
        <v/>
      </c>
      <c r="C39" s="18" t="str">
        <f>IF('F_beta ANOVA'!C44="","",'F_beta ANOVA'!C44)</f>
        <v>Chi^2 + PCA</v>
      </c>
      <c r="D39" s="21"/>
      <c r="E39" s="18">
        <f>'F_beta ANOVA'!E44</f>
        <v>0.83295409824074851</v>
      </c>
      <c r="F39" s="18">
        <f>'F_beta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-0.8468323591602932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SQRT('F_beta ANOVA'!K12/F40)</f>
        <v>1.3313714156872004E-2</v>
      </c>
      <c r="B43" s="25">
        <f>E40/A43</f>
        <v>-63.606019265720256</v>
      </c>
      <c r="C43" s="25">
        <f>'F_beta ANOVA'!J12</f>
        <v>144</v>
      </c>
      <c r="D43" s="25">
        <f>[2]!QCRIT(G40,C43,F20,2)</f>
        <v>4.698666666666667</v>
      </c>
      <c r="E43" s="25">
        <f>A43*D43</f>
        <v>6.2556704918422593E-2</v>
      </c>
      <c r="F43" s="25">
        <f>E40-A43*D43</f>
        <v>-0.90938906407871578</v>
      </c>
      <c r="G43" s="25">
        <f>E40+A43*D43</f>
        <v>-0.78427565424187062</v>
      </c>
      <c r="H43" s="22">
        <f>[2]!QDIST(ABS(B43),G40,C43)</f>
        <v>1.4432899320127035E-15</v>
      </c>
      <c r="I43" s="25">
        <f>ABS(E40)/(A43*SQRT(F40))</f>
        <v>20.113989377622669</v>
      </c>
      <c r="J43" s="25">
        <f>SQRT(B43^2/(B43^2+C43))</f>
        <v>0.98266485034008777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IF('F_beta ANOVA'!A4="","",'F_beta ANOVA'!A4)</f>
        <v>kNN</v>
      </c>
      <c r="B47" s="23" t="str">
        <f>IF('F_beta ANOVA'!B4="","",'F_beta ANOVA'!B4)</f>
        <v/>
      </c>
      <c r="C47" s="23" t="str">
        <f>IF('F_beta ANOVA'!C4="","",'F_beta ANOVA'!C4)</f>
        <v/>
      </c>
      <c r="D47" s="24">
        <v>-1</v>
      </c>
      <c r="E47" s="23">
        <f>'F_beta ANOVA'!E4</f>
        <v>0.69409238622920122</v>
      </c>
      <c r="F47" s="23">
        <f>'F_beta ANOVA'!D4</f>
        <v>30</v>
      </c>
      <c r="G47" s="23"/>
    </row>
    <row r="48" spans="1:10" x14ac:dyDescent="0.45">
      <c r="A48" t="str">
        <f>IF('F_beta ANOVA'!A5="","",'F_beta ANOVA'!A5)</f>
        <v>SVM</v>
      </c>
      <c r="B48" t="str">
        <f>IF('F_beta ANOVA'!B5="","",'F_beta ANOVA'!B5)</f>
        <v/>
      </c>
      <c r="C48" t="str">
        <f>IF('F_beta ANOVA'!C5="","",'F_beta ANOVA'!C5)</f>
        <v/>
      </c>
      <c r="D48" s="20">
        <v>1</v>
      </c>
      <c r="E48">
        <f>'F_beta ANOVA'!E5</f>
        <v>0.82217150288262597</v>
      </c>
      <c r="F48">
        <f>'F_beta ANOVA'!D5</f>
        <v>30</v>
      </c>
    </row>
    <row r="49" spans="1:10" x14ac:dyDescent="0.45">
      <c r="A49" t="str">
        <f>IF('F_beta ANOVA'!A6="","",'F_beta ANOVA'!A6)</f>
        <v>LR</v>
      </c>
      <c r="B49" t="str">
        <f>IF('F_beta ANOVA'!B6="","",'F_beta ANOVA'!B6)</f>
        <v/>
      </c>
      <c r="C49" t="str">
        <f>IF('F_beta ANOVA'!C6="","",'F_beta ANOVA'!C6)</f>
        <v/>
      </c>
      <c r="D49" s="20"/>
      <c r="E49">
        <f>'F_beta ANOVA'!E6</f>
        <v>0.83926158113145422</v>
      </c>
      <c r="F49">
        <f>'F_beta ANOVA'!D6</f>
        <v>30</v>
      </c>
    </row>
    <row r="50" spans="1:10" x14ac:dyDescent="0.45">
      <c r="A50" t="str">
        <f>IF('F_beta ANOVA'!A7="","",'F_beta ANOVA'!A7)</f>
        <v>MNB</v>
      </c>
      <c r="B50" t="str">
        <f>IF('F_beta ANOVA'!B7="","",'F_beta ANOVA'!B7)</f>
        <v/>
      </c>
      <c r="C50" t="str">
        <f>IF('F_beta ANOVA'!C7="","",'F_beta ANOVA'!C7)</f>
        <v/>
      </c>
      <c r="D50" s="20"/>
      <c r="E50">
        <f>'F_beta ANOVA'!E7</f>
        <v>0.5570605384336218</v>
      </c>
      <c r="F50">
        <f>'F_beta ANOVA'!D7</f>
        <v>30</v>
      </c>
    </row>
    <row r="51" spans="1:10" x14ac:dyDescent="0.45">
      <c r="A51" t="str">
        <f>IF('F_beta ANOVA'!A8="","",'F_beta ANOVA'!A8)</f>
        <v>RF</v>
      </c>
      <c r="B51" t="str">
        <f>IF('F_beta ANOVA'!B8="","",'F_beta ANOVA'!B8)</f>
        <v/>
      </c>
      <c r="C51" t="str">
        <f>IF('F_beta ANOVA'!C8="","",'F_beta ANOVA'!C8)</f>
        <v/>
      </c>
      <c r="D51" s="20"/>
      <c r="E51">
        <f>'F_beta ANOVA'!E8</f>
        <v>0.79688645034160577</v>
      </c>
      <c r="F51">
        <f>'F_beta ANOVA'!D8</f>
        <v>30</v>
      </c>
    </row>
    <row r="52" spans="1:10" x14ac:dyDescent="0.45">
      <c r="A52" t="str">
        <f>IF('F_beta ANOVA'!A9="","",'F_beta ANOVA'!A9)</f>
        <v>Ensemble</v>
      </c>
      <c r="B52" t="str">
        <f>IF('F_beta ANOVA'!B9="","",'F_beta ANOVA'!B9)</f>
        <v/>
      </c>
      <c r="C52" t="str">
        <f>IF('F_beta ANOVA'!C9="","",'F_beta ANOVA'!C9)</f>
        <v/>
      </c>
      <c r="D52" s="20"/>
      <c r="E52">
        <f>'F_beta ANOVA'!E9</f>
        <v>0.84502910319743474</v>
      </c>
      <c r="F52">
        <f>'F_beta ANOVA'!D9</f>
        <v>30</v>
      </c>
    </row>
    <row r="53" spans="1:10" x14ac:dyDescent="0.45">
      <c r="A53" t="str">
        <f>IF('F_beta ANOVA'!A10="","",'F_beta ANOVA'!A10)</f>
        <v/>
      </c>
      <c r="B53" t="str">
        <f>IF('F_beta ANOVA'!B10="","",'F_beta ANOVA'!B10)</f>
        <v>BoW</v>
      </c>
      <c r="C53" t="str">
        <f>IF('F_beta ANOVA'!C10="","",'F_beta ANOVA'!C10)</f>
        <v/>
      </c>
      <c r="D53" s="20"/>
      <c r="E53">
        <f>'F_beta ANOVA'!E10</f>
        <v>0.74804898635843842</v>
      </c>
      <c r="F53">
        <f>'F_beta ANOVA'!D10</f>
        <v>90</v>
      </c>
    </row>
    <row r="54" spans="1:10" x14ac:dyDescent="0.45">
      <c r="A54" t="str">
        <f>IF('F_beta ANOVA'!A11="","",'F_beta ANOVA'!A11)</f>
        <v/>
      </c>
      <c r="B54" t="str">
        <f>IF('F_beta ANOVA'!B11="","",'F_beta ANOVA'!B11)</f>
        <v>Tf-Idf</v>
      </c>
      <c r="C54" t="str">
        <f>IF('F_beta ANOVA'!C11="","",'F_beta ANOVA'!C11)</f>
        <v/>
      </c>
      <c r="D54" s="20"/>
      <c r="E54">
        <f>'F_beta ANOVA'!E11</f>
        <v>0.77011820104687656</v>
      </c>
      <c r="F54">
        <f>'F_beta ANOVA'!D11</f>
        <v>90</v>
      </c>
    </row>
    <row r="55" spans="1:10" x14ac:dyDescent="0.45">
      <c r="A55" t="str">
        <f>IF('F_beta ANOVA'!A12="","",'F_beta ANOVA'!A12)</f>
        <v/>
      </c>
      <c r="B55" t="str">
        <f>IF('F_beta ANOVA'!B12="","",'F_beta ANOVA'!B12)</f>
        <v/>
      </c>
      <c r="C55" t="str">
        <f>IF('F_beta ANOVA'!C12="","",'F_beta ANOVA'!C12)</f>
        <v>/</v>
      </c>
      <c r="D55" s="20"/>
      <c r="E55">
        <f>'F_beta ANOVA'!E12</f>
        <v>0.80646799504751654</v>
      </c>
      <c r="F55">
        <f>'F_beta ANOVA'!D12</f>
        <v>60</v>
      </c>
    </row>
    <row r="56" spans="1:10" x14ac:dyDescent="0.45">
      <c r="A56" t="str">
        <f>IF('F_beta ANOVA'!A13="","",'F_beta ANOVA'!A13)</f>
        <v/>
      </c>
      <c r="B56" t="str">
        <f>IF('F_beta ANOVA'!B13="","",'F_beta ANOVA'!B13)</f>
        <v/>
      </c>
      <c r="C56" t="str">
        <f>IF('F_beta ANOVA'!C13="","",'F_beta ANOVA'!C13)</f>
        <v>Chi^2</v>
      </c>
      <c r="D56" s="20"/>
      <c r="E56">
        <f>'F_beta ANOVA'!E13</f>
        <v>0.81159949345508786</v>
      </c>
      <c r="F56">
        <f>'F_beta ANOVA'!D13</f>
        <v>60</v>
      </c>
    </row>
    <row r="57" spans="1:10" x14ac:dyDescent="0.45">
      <c r="A57" s="18" t="str">
        <f>IF('F_beta ANOVA'!A14="","",'F_beta ANOVA'!A14)</f>
        <v/>
      </c>
      <c r="B57" s="18" t="str">
        <f>IF('F_beta ANOVA'!B14="","",'F_beta ANOVA'!B14)</f>
        <v/>
      </c>
      <c r="C57" s="18" t="str">
        <f>IF('F_beta ANOVA'!C14="","",'F_beta ANOVA'!C14)</f>
        <v>Chi^2 + PCA</v>
      </c>
      <c r="D57" s="21"/>
      <c r="E57" s="18">
        <f>'F_beta ANOVA'!E14</f>
        <v>0.65918329260536757</v>
      </c>
      <c r="F57" s="18">
        <f>'F_beta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0.12807911665342475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SQRT('F_beta ANOVA'!K12/F58)</f>
        <v>7.6866764523837823E-3</v>
      </c>
      <c r="B61" s="25">
        <f>E58/A61</f>
        <v>16.662483122169792</v>
      </c>
      <c r="C61" s="25">
        <f>'F_beta ANOVA'!J12</f>
        <v>144</v>
      </c>
      <c r="D61" s="25">
        <f>[2]!QCRIT(G58,C61,F45,2)</f>
        <v>4.9800000000000004</v>
      </c>
      <c r="E61" s="25">
        <f>A61*D61</f>
        <v>3.8279648732871242E-2</v>
      </c>
      <c r="F61" s="25">
        <f>E58-A61*D61</f>
        <v>8.9799467920553516E-2</v>
      </c>
      <c r="G61" s="25">
        <f>E58+A61*D61</f>
        <v>0.16635876538629599</v>
      </c>
      <c r="H61" s="22">
        <f>[2]!QDIST(ABS(B61),G58,C61)</f>
        <v>7.4384942649885488E-15</v>
      </c>
      <c r="I61" s="25">
        <f>ABS(E58)/(A61*SQRT(F58))</f>
        <v>3.0421392900205011</v>
      </c>
      <c r="J61" s="25">
        <f>SQRT(B61^2/(B61^2+C61))</f>
        <v>0.81146477673125827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IF('F_beta ANOVA'!A51="","",'F_beta ANOVA'!A51)</f>
        <v>kNN</v>
      </c>
      <c r="B65" s="23" t="str">
        <f>IF('F_beta ANOVA'!B51="","",'F_beta ANOVA'!B51)</f>
        <v>BoW</v>
      </c>
      <c r="C65" s="23" t="str">
        <f>IF('F_beta ANOVA'!C51="","",'F_beta ANOVA'!C51)</f>
        <v>/</v>
      </c>
      <c r="D65" s="24"/>
      <c r="E65" s="23">
        <f>'F_beta ANOVA'!E51</f>
        <v>0.61642824450995271</v>
      </c>
      <c r="F65" s="23">
        <f>'F_beta ANOVA'!D51</f>
        <v>5</v>
      </c>
      <c r="G65" s="23"/>
    </row>
    <row r="66" spans="1:7" x14ac:dyDescent="0.45">
      <c r="A66" t="str">
        <f>IF('F_beta ANOVA'!A52="","",'F_beta ANOVA'!A52)</f>
        <v>kNN</v>
      </c>
      <c r="B66" t="str">
        <f>IF('F_beta ANOVA'!B52="","",'F_beta ANOVA'!B52)</f>
        <v>BoW</v>
      </c>
      <c r="C66" t="str">
        <f>IF('F_beta ANOVA'!C52="","",'F_beta ANOVA'!C52)</f>
        <v>Chi^2</v>
      </c>
      <c r="D66" s="20"/>
      <c r="E66">
        <f>'F_beta ANOVA'!E52</f>
        <v>0.67792777092613932</v>
      </c>
      <c r="F66">
        <f>'F_beta ANOVA'!D52</f>
        <v>5</v>
      </c>
    </row>
    <row r="67" spans="1:7" x14ac:dyDescent="0.45">
      <c r="A67" t="str">
        <f>IF('F_beta ANOVA'!A53="","",'F_beta ANOVA'!A53)</f>
        <v>kNN</v>
      </c>
      <c r="B67" t="str">
        <f>IF('F_beta ANOVA'!B53="","",'F_beta ANOVA'!B53)</f>
        <v>BoW</v>
      </c>
      <c r="C67" t="str">
        <f>IF('F_beta ANOVA'!C53="","",'F_beta ANOVA'!C53)</f>
        <v>Chi^2 + PCA</v>
      </c>
      <c r="D67" s="20"/>
      <c r="E67">
        <f>'F_beta ANOVA'!E53</f>
        <v>0.67718497160060287</v>
      </c>
      <c r="F67">
        <f>'F_beta ANOVA'!D53</f>
        <v>5</v>
      </c>
    </row>
    <row r="68" spans="1:7" x14ac:dyDescent="0.45">
      <c r="A68" t="str">
        <f>IF('F_beta ANOVA'!A54="","",'F_beta ANOVA'!A54)</f>
        <v>kNN</v>
      </c>
      <c r="B68" t="str">
        <f>IF('F_beta ANOVA'!B54="","",'F_beta ANOVA'!B54)</f>
        <v>Tf-Idf</v>
      </c>
      <c r="C68" t="str">
        <f>IF('F_beta ANOVA'!C54="","",'F_beta ANOVA'!C54)</f>
        <v>/</v>
      </c>
      <c r="D68" s="20"/>
      <c r="E68">
        <f>'F_beta ANOVA'!E54</f>
        <v>0.79237563308631109</v>
      </c>
      <c r="F68">
        <f>'F_beta ANOVA'!D54</f>
        <v>5</v>
      </c>
    </row>
    <row r="69" spans="1:7" x14ac:dyDescent="0.45">
      <c r="A69" t="str">
        <f>IF('F_beta ANOVA'!A55="","",'F_beta ANOVA'!A55)</f>
        <v>kNN</v>
      </c>
      <c r="B69" t="str">
        <f>IF('F_beta ANOVA'!B55="","",'F_beta ANOVA'!B55)</f>
        <v>Tf-Idf</v>
      </c>
      <c r="C69" t="str">
        <f>IF('F_beta ANOVA'!C55="","",'F_beta ANOVA'!C55)</f>
        <v>Chi^2</v>
      </c>
      <c r="D69" s="20"/>
      <c r="E69">
        <f>'F_beta ANOVA'!E55</f>
        <v>0.70846482228116214</v>
      </c>
      <c r="F69">
        <f>'F_beta ANOVA'!D55</f>
        <v>5</v>
      </c>
    </row>
    <row r="70" spans="1:7" x14ac:dyDescent="0.45">
      <c r="A70" t="str">
        <f>IF('F_beta ANOVA'!A56="","",'F_beta ANOVA'!A56)</f>
        <v>kNN</v>
      </c>
      <c r="B70" t="str">
        <f>IF('F_beta ANOVA'!B56="","",'F_beta ANOVA'!B56)</f>
        <v>Tf-Idf</v>
      </c>
      <c r="C70" t="str">
        <f>IF('F_beta ANOVA'!C56="","",'F_beta ANOVA'!C56)</f>
        <v>Chi^2 + PCA</v>
      </c>
      <c r="D70" s="20"/>
      <c r="E70">
        <f>'F_beta ANOVA'!E56</f>
        <v>0.69217287497103974</v>
      </c>
      <c r="F70">
        <f>'F_beta ANOVA'!D56</f>
        <v>5</v>
      </c>
    </row>
    <row r="71" spans="1:7" x14ac:dyDescent="0.45">
      <c r="A71" t="str">
        <f>IF('F_beta ANOVA'!A57="","",'F_beta ANOVA'!A57)</f>
        <v>SVM</v>
      </c>
      <c r="B71" t="str">
        <f>IF('F_beta ANOVA'!B57="","",'F_beta ANOVA'!B57)</f>
        <v>BoW</v>
      </c>
      <c r="C71" t="str">
        <f>IF('F_beta ANOVA'!C57="","",'F_beta ANOVA'!C57)</f>
        <v>/</v>
      </c>
      <c r="D71" s="20"/>
      <c r="E71">
        <f>'F_beta ANOVA'!E57</f>
        <v>0.80062500843794149</v>
      </c>
      <c r="F71">
        <f>'F_beta ANOVA'!D57</f>
        <v>5</v>
      </c>
    </row>
    <row r="72" spans="1:7" x14ac:dyDescent="0.45">
      <c r="A72" t="str">
        <f>IF('F_beta ANOVA'!A58="","",'F_beta ANOVA'!A58)</f>
        <v>SVM</v>
      </c>
      <c r="B72" t="str">
        <f>IF('F_beta ANOVA'!B58="","",'F_beta ANOVA'!B58)</f>
        <v>BoW</v>
      </c>
      <c r="C72" t="str">
        <f>IF('F_beta ANOVA'!C58="","",'F_beta ANOVA'!C58)</f>
        <v>Chi^2</v>
      </c>
      <c r="D72" s="20"/>
      <c r="E72">
        <f>'F_beta ANOVA'!E58</f>
        <v>0.80743243027449552</v>
      </c>
      <c r="F72">
        <f>'F_beta ANOVA'!D58</f>
        <v>5</v>
      </c>
    </row>
    <row r="73" spans="1:7" x14ac:dyDescent="0.45">
      <c r="A73" t="str">
        <f>IF('F_beta ANOVA'!A59="","",'F_beta ANOVA'!A59)</f>
        <v>SVM</v>
      </c>
      <c r="B73" t="str">
        <f>IF('F_beta ANOVA'!B59="","",'F_beta ANOVA'!B59)</f>
        <v>BoW</v>
      </c>
      <c r="C73" t="str">
        <f>IF('F_beta ANOVA'!C59="","",'F_beta ANOVA'!C59)</f>
        <v>Chi^2 + PCA</v>
      </c>
      <c r="D73" s="20"/>
      <c r="E73">
        <f>'F_beta ANOVA'!E59</f>
        <v>0.79864919235467813</v>
      </c>
      <c r="F73">
        <f>'F_beta ANOVA'!D59</f>
        <v>5</v>
      </c>
    </row>
    <row r="74" spans="1:7" x14ac:dyDescent="0.45">
      <c r="A74" t="str">
        <f>IF('F_beta ANOVA'!A60="","",'F_beta ANOVA'!A60)</f>
        <v>SVM</v>
      </c>
      <c r="B74" t="str">
        <f>IF('F_beta ANOVA'!B60="","",'F_beta ANOVA'!B60)</f>
        <v>Tf-Idf</v>
      </c>
      <c r="C74" t="str">
        <f>IF('F_beta ANOVA'!C60="","",'F_beta ANOVA'!C60)</f>
        <v>/</v>
      </c>
      <c r="D74" s="20"/>
      <c r="E74">
        <f>'F_beta ANOVA'!E60</f>
        <v>0.83059256465908293</v>
      </c>
      <c r="F74">
        <f>'F_beta ANOVA'!D60</f>
        <v>5</v>
      </c>
    </row>
    <row r="75" spans="1:7" x14ac:dyDescent="0.45">
      <c r="A75" t="str">
        <f>IF('F_beta ANOVA'!A61="","",'F_beta ANOVA'!A61)</f>
        <v>SVM</v>
      </c>
      <c r="B75" t="str">
        <f>IF('F_beta ANOVA'!B61="","",'F_beta ANOVA'!B61)</f>
        <v>Tf-Idf</v>
      </c>
      <c r="C75" t="str">
        <f>IF('F_beta ANOVA'!C61="","",'F_beta ANOVA'!C61)</f>
        <v>Chi^2</v>
      </c>
      <c r="D75" s="20"/>
      <c r="E75">
        <f>'F_beta ANOVA'!E61</f>
        <v>0.84785561376415297</v>
      </c>
      <c r="F75">
        <f>'F_beta ANOVA'!D61</f>
        <v>5</v>
      </c>
    </row>
    <row r="76" spans="1:7" x14ac:dyDescent="0.45">
      <c r="A76" t="str">
        <f>IF('F_beta ANOVA'!A62="","",'F_beta ANOVA'!A62)</f>
        <v>SVM</v>
      </c>
      <c r="B76" t="str">
        <f>IF('F_beta ANOVA'!B62="","",'F_beta ANOVA'!B62)</f>
        <v>Tf-Idf</v>
      </c>
      <c r="C76" t="str">
        <f>IF('F_beta ANOVA'!C62="","",'F_beta ANOVA'!C62)</f>
        <v>Chi^2 + PCA</v>
      </c>
      <c r="D76" s="20">
        <v>-1</v>
      </c>
      <c r="E76">
        <f>'F_beta ANOVA'!E62</f>
        <v>0.84787420780540435</v>
      </c>
      <c r="F76">
        <f>'F_beta ANOVA'!D62</f>
        <v>5</v>
      </c>
    </row>
    <row r="77" spans="1:7" x14ac:dyDescent="0.45">
      <c r="A77" t="str">
        <f>IF('F_beta ANOVA'!A63="","",'F_beta ANOVA'!A63)</f>
        <v>LR</v>
      </c>
      <c r="B77" t="str">
        <f>IF('F_beta ANOVA'!B63="","",'F_beta ANOVA'!B63)</f>
        <v>BoW</v>
      </c>
      <c r="C77" t="str">
        <f>IF('F_beta ANOVA'!C63="","",'F_beta ANOVA'!C63)</f>
        <v>/</v>
      </c>
      <c r="D77" s="20"/>
      <c r="E77">
        <f>'F_beta ANOVA'!E63</f>
        <v>0.84133288672167761</v>
      </c>
      <c r="F77">
        <f>'F_beta ANOVA'!D63</f>
        <v>5</v>
      </c>
    </row>
    <row r="78" spans="1:7" x14ac:dyDescent="0.45">
      <c r="A78" t="str">
        <f>IF('F_beta ANOVA'!A64="","",'F_beta ANOVA'!A64)</f>
        <v>LR</v>
      </c>
      <c r="B78" t="str">
        <f>IF('F_beta ANOVA'!B64="","",'F_beta ANOVA'!B64)</f>
        <v>BoW</v>
      </c>
      <c r="C78" t="str">
        <f>IF('F_beta ANOVA'!C64="","",'F_beta ANOVA'!C64)</f>
        <v>Chi^2</v>
      </c>
      <c r="D78" s="20"/>
      <c r="E78">
        <f>'F_beta ANOVA'!E64</f>
        <v>0.84562731742206976</v>
      </c>
      <c r="F78">
        <f>'F_beta ANOVA'!D64</f>
        <v>5</v>
      </c>
    </row>
    <row r="79" spans="1:7" x14ac:dyDescent="0.45">
      <c r="A79" t="str">
        <f>IF('F_beta ANOVA'!A65="","",'F_beta ANOVA'!A65)</f>
        <v>LR</v>
      </c>
      <c r="B79" t="str">
        <f>IF('F_beta ANOVA'!B65="","",'F_beta ANOVA'!B65)</f>
        <v>BoW</v>
      </c>
      <c r="C79" t="str">
        <f>IF('F_beta ANOVA'!C65="","",'F_beta ANOVA'!C65)</f>
        <v>Chi^2 + PCA</v>
      </c>
      <c r="D79" s="20"/>
      <c r="E79">
        <f>'F_beta ANOVA'!E65</f>
        <v>0.84130795260061242</v>
      </c>
      <c r="F79">
        <f>'F_beta ANOVA'!D65</f>
        <v>5</v>
      </c>
    </row>
    <row r="80" spans="1:7" x14ac:dyDescent="0.45">
      <c r="A80" t="str">
        <f>IF('F_beta ANOVA'!A66="","",'F_beta ANOVA'!A66)</f>
        <v>LR</v>
      </c>
      <c r="B80" t="str">
        <f>IF('F_beta ANOVA'!B66="","",'F_beta ANOVA'!B66)</f>
        <v>Tf-Idf</v>
      </c>
      <c r="C80" t="str">
        <f>IF('F_beta ANOVA'!C66="","",'F_beta ANOVA'!C66)</f>
        <v>/</v>
      </c>
      <c r="D80" s="20"/>
      <c r="E80">
        <f>'F_beta ANOVA'!E66</f>
        <v>0.83075766086298963</v>
      </c>
      <c r="F80">
        <f>'F_beta ANOVA'!D66</f>
        <v>5</v>
      </c>
    </row>
    <row r="81" spans="1:6" x14ac:dyDescent="0.45">
      <c r="A81" t="str">
        <f>IF('F_beta ANOVA'!A67="","",'F_beta ANOVA'!A67)</f>
        <v>LR</v>
      </c>
      <c r="B81" t="str">
        <f>IF('F_beta ANOVA'!B67="","",'F_beta ANOVA'!B67)</f>
        <v>Tf-Idf</v>
      </c>
      <c r="C81" t="str">
        <f>IF('F_beta ANOVA'!C67="","",'F_beta ANOVA'!C67)</f>
        <v>Chi^2</v>
      </c>
      <c r="D81" s="20"/>
      <c r="E81">
        <f>'F_beta ANOVA'!E67</f>
        <v>0.83717248662184196</v>
      </c>
      <c r="F81">
        <f>'F_beta ANOVA'!D67</f>
        <v>5</v>
      </c>
    </row>
    <row r="82" spans="1:6" x14ac:dyDescent="0.45">
      <c r="A82" t="str">
        <f>IF('F_beta ANOVA'!A68="","",'F_beta ANOVA'!A68)</f>
        <v>LR</v>
      </c>
      <c r="B82" t="str">
        <f>IF('F_beta ANOVA'!B68="","",'F_beta ANOVA'!B68)</f>
        <v>Tf-Idf</v>
      </c>
      <c r="C82" t="str">
        <f>IF('F_beta ANOVA'!C68="","",'F_beta ANOVA'!C68)</f>
        <v>Chi^2 + PCA</v>
      </c>
      <c r="D82" s="20"/>
      <c r="E82">
        <f>'F_beta ANOVA'!E68</f>
        <v>0.8393711825595348</v>
      </c>
      <c r="F82">
        <f>'F_beta ANOVA'!D68</f>
        <v>5</v>
      </c>
    </row>
    <row r="83" spans="1:6" x14ac:dyDescent="0.45">
      <c r="A83" t="str">
        <f>IF('F_beta ANOVA'!A69="","",'F_beta ANOVA'!A69)</f>
        <v>MNB</v>
      </c>
      <c r="B83" t="str">
        <f>IF('F_beta ANOVA'!B69="","",'F_beta ANOVA'!B69)</f>
        <v>BoW</v>
      </c>
      <c r="C83" t="str">
        <f>IF('F_beta ANOVA'!C69="","",'F_beta ANOVA'!C69)</f>
        <v>/</v>
      </c>
      <c r="D83" s="20"/>
      <c r="E83">
        <f>'F_beta ANOVA'!E69</f>
        <v>0.81353785745269813</v>
      </c>
      <c r="F83">
        <f>'F_beta ANOVA'!D69</f>
        <v>5</v>
      </c>
    </row>
    <row r="84" spans="1:6" x14ac:dyDescent="0.45">
      <c r="A84" t="str">
        <f>IF('F_beta ANOVA'!A70="","",'F_beta ANOVA'!A70)</f>
        <v>MNB</v>
      </c>
      <c r="B84" t="str">
        <f>IF('F_beta ANOVA'!B70="","",'F_beta ANOVA'!B70)</f>
        <v>BoW</v>
      </c>
      <c r="C84" t="str">
        <f>IF('F_beta ANOVA'!C70="","",'F_beta ANOVA'!C70)</f>
        <v>Chi^2</v>
      </c>
      <c r="D84" s="20"/>
      <c r="E84">
        <f>'F_beta ANOVA'!E70</f>
        <v>0.84571941859691502</v>
      </c>
      <c r="F84">
        <f>'F_beta ANOVA'!D70</f>
        <v>5</v>
      </c>
    </row>
    <row r="85" spans="1:6" x14ac:dyDescent="0.45">
      <c r="A85" t="str">
        <f>IF('F_beta ANOVA'!A71="","",'F_beta ANOVA'!A71)</f>
        <v>MNB</v>
      </c>
      <c r="B85" t="str">
        <f>IF('F_beta ANOVA'!B71="","",'F_beta ANOVA'!B71)</f>
        <v>BoW</v>
      </c>
      <c r="C85" t="str">
        <f>IF('F_beta ANOVA'!C71="","",'F_beta ANOVA'!C71)</f>
        <v>Chi^2 + PCA</v>
      </c>
      <c r="D85" s="20"/>
      <c r="E85">
        <f>'F_beta ANOVA'!E71</f>
        <v>0</v>
      </c>
      <c r="F85">
        <f>'F_beta ANOVA'!D71</f>
        <v>5</v>
      </c>
    </row>
    <row r="86" spans="1:6" x14ac:dyDescent="0.45">
      <c r="A86" t="str">
        <f>IF('F_beta ANOVA'!A72="","",'F_beta ANOVA'!A72)</f>
        <v>MNB</v>
      </c>
      <c r="B86" t="str">
        <f>IF('F_beta ANOVA'!B72="","",'F_beta ANOVA'!B72)</f>
        <v>Tf-Idf</v>
      </c>
      <c r="C86" t="str">
        <f>IF('F_beta ANOVA'!C72="","",'F_beta ANOVA'!C72)</f>
        <v>/</v>
      </c>
      <c r="D86" s="20"/>
      <c r="E86">
        <f>'F_beta ANOVA'!E72</f>
        <v>0.83516065482844648</v>
      </c>
      <c r="F86">
        <f>'F_beta ANOVA'!D72</f>
        <v>5</v>
      </c>
    </row>
    <row r="87" spans="1:6" x14ac:dyDescent="0.45">
      <c r="A87" t="str">
        <f>IF('F_beta ANOVA'!A73="","",'F_beta ANOVA'!A73)</f>
        <v>MNB</v>
      </c>
      <c r="B87" t="str">
        <f>IF('F_beta ANOVA'!B73="","",'F_beta ANOVA'!B73)</f>
        <v>Tf-Idf</v>
      </c>
      <c r="C87" t="str">
        <f>IF('F_beta ANOVA'!C73="","",'F_beta ANOVA'!C73)</f>
        <v>Chi^2</v>
      </c>
      <c r="D87" s="20"/>
      <c r="E87">
        <f>'F_beta ANOVA'!E73</f>
        <v>0.8479452997236715</v>
      </c>
      <c r="F87">
        <f>'F_beta ANOVA'!D73</f>
        <v>5</v>
      </c>
    </row>
    <row r="88" spans="1:6" x14ac:dyDescent="0.45">
      <c r="A88" t="str">
        <f>IF('F_beta ANOVA'!A74="","",'F_beta ANOVA'!A74)</f>
        <v>MNB</v>
      </c>
      <c r="B88" t="str">
        <f>IF('F_beta ANOVA'!B74="","",'F_beta ANOVA'!B74)</f>
        <v>Tf-Idf</v>
      </c>
      <c r="C88" t="str">
        <f>IF('F_beta ANOVA'!C74="","",'F_beta ANOVA'!C74)</f>
        <v>Chi^2 + PCA</v>
      </c>
      <c r="D88" s="20"/>
      <c r="E88">
        <f>'F_beta ANOVA'!E74</f>
        <v>0</v>
      </c>
      <c r="F88">
        <f>'F_beta ANOVA'!D74</f>
        <v>5</v>
      </c>
    </row>
    <row r="89" spans="1:6" x14ac:dyDescent="0.45">
      <c r="A89" t="str">
        <f>IF('F_beta ANOVA'!A75="","",'F_beta ANOVA'!A75)</f>
        <v>RF</v>
      </c>
      <c r="B89" t="str">
        <f>IF('F_beta ANOVA'!B75="","",'F_beta ANOVA'!B75)</f>
        <v>BoW</v>
      </c>
      <c r="C89" t="str">
        <f>IF('F_beta ANOVA'!C75="","",'F_beta ANOVA'!C75)</f>
        <v>/</v>
      </c>
      <c r="D89" s="20"/>
      <c r="E89">
        <f>'F_beta ANOVA'!E75</f>
        <v>0.83092848972060251</v>
      </c>
      <c r="F89">
        <f>'F_beta ANOVA'!D75</f>
        <v>5</v>
      </c>
    </row>
    <row r="90" spans="1:6" x14ac:dyDescent="0.45">
      <c r="A90" t="str">
        <f>IF('F_beta ANOVA'!A76="","",'F_beta ANOVA'!A76)</f>
        <v>RF</v>
      </c>
      <c r="B90" t="str">
        <f>IF('F_beta ANOVA'!B76="","",'F_beta ANOVA'!B76)</f>
        <v>BoW</v>
      </c>
      <c r="C90" t="str">
        <f>IF('F_beta ANOVA'!C76="","",'F_beta ANOVA'!C76)</f>
        <v>Chi^2</v>
      </c>
      <c r="D90" s="20"/>
      <c r="E90">
        <f>'F_beta ANOVA'!E76</f>
        <v>0.81168414379357612</v>
      </c>
      <c r="F90">
        <f>'F_beta ANOVA'!D76</f>
        <v>5</v>
      </c>
    </row>
    <row r="91" spans="1:6" x14ac:dyDescent="0.45">
      <c r="A91" t="str">
        <f>IF('F_beta ANOVA'!A77="","",'F_beta ANOVA'!A77)</f>
        <v>RF</v>
      </c>
      <c r="B91" t="str">
        <f>IF('F_beta ANOVA'!B77="","",'F_beta ANOVA'!B77)</f>
        <v>BoW</v>
      </c>
      <c r="C91" t="str">
        <f>IF('F_beta ANOVA'!C77="","",'F_beta ANOVA'!C77)</f>
        <v>Chi^2 + PCA</v>
      </c>
      <c r="D91" s="20">
        <v>1</v>
      </c>
      <c r="E91">
        <f>'F_beta ANOVA'!E77</f>
        <v>0.72563760841340985</v>
      </c>
      <c r="F91">
        <f>'F_beta ANOVA'!D77</f>
        <v>5</v>
      </c>
    </row>
    <row r="92" spans="1:6" x14ac:dyDescent="0.45">
      <c r="A92" t="str">
        <f>IF('F_beta ANOVA'!A78="","",'F_beta ANOVA'!A78)</f>
        <v>RF</v>
      </c>
      <c r="B92" t="str">
        <f>IF('F_beta ANOVA'!B78="","",'F_beta ANOVA'!B78)</f>
        <v>Tf-Idf</v>
      </c>
      <c r="C92" t="str">
        <f>IF('F_beta ANOVA'!C78="","",'F_beta ANOVA'!C78)</f>
        <v>/</v>
      </c>
      <c r="D92" s="20"/>
      <c r="E92">
        <f>'F_beta ANOVA'!E78</f>
        <v>0.79665599991783842</v>
      </c>
      <c r="F92">
        <f>'F_beta ANOVA'!D78</f>
        <v>5</v>
      </c>
    </row>
    <row r="93" spans="1:6" x14ac:dyDescent="0.45">
      <c r="A93" t="str">
        <f>IF('F_beta ANOVA'!A79="","",'F_beta ANOVA'!A79)</f>
        <v>RF</v>
      </c>
      <c r="B93" t="str">
        <f>IF('F_beta ANOVA'!B79="","",'F_beta ANOVA'!B79)</f>
        <v>Tf-Idf</v>
      </c>
      <c r="C93" t="str">
        <f>IF('F_beta ANOVA'!C79="","",'F_beta ANOVA'!C79)</f>
        <v>Chi^2</v>
      </c>
      <c r="D93" s="20"/>
      <c r="E93">
        <f>'F_beta ANOVA'!E79</f>
        <v>0.79431913572657598</v>
      </c>
      <c r="F93">
        <f>'F_beta ANOVA'!D79</f>
        <v>5</v>
      </c>
    </row>
    <row r="94" spans="1:6" x14ac:dyDescent="0.45">
      <c r="A94" t="str">
        <f>IF('F_beta ANOVA'!A80="","",'F_beta ANOVA'!A80)</f>
        <v>RF</v>
      </c>
      <c r="B94" t="str">
        <f>IF('F_beta ANOVA'!B80="","",'F_beta ANOVA'!B80)</f>
        <v>Tf-Idf</v>
      </c>
      <c r="C94" t="str">
        <f>IF('F_beta ANOVA'!C80="","",'F_beta ANOVA'!C80)</f>
        <v>Chi^2 + PCA</v>
      </c>
      <c r="D94" s="20"/>
      <c r="E94">
        <f>'F_beta ANOVA'!E80</f>
        <v>0.82209332447763184</v>
      </c>
      <c r="F94">
        <f>'F_beta ANOVA'!D80</f>
        <v>5</v>
      </c>
    </row>
    <row r="95" spans="1:6" x14ac:dyDescent="0.45">
      <c r="A95" t="str">
        <f>IF('F_beta ANOVA'!A81="","",'F_beta ANOVA'!A81)</f>
        <v>Ensemble</v>
      </c>
      <c r="B95" t="str">
        <f>IF('F_beta ANOVA'!B81="","",'F_beta ANOVA'!B81)</f>
        <v>BoW</v>
      </c>
      <c r="C95" t="str">
        <f>IF('F_beta ANOVA'!C81="","",'F_beta ANOVA'!C81)</f>
        <v>/</v>
      </c>
      <c r="D95" s="20"/>
      <c r="E95">
        <f>'F_beta ANOVA'!E81</f>
        <v>0.84355580451913181</v>
      </c>
      <c r="F95">
        <f>'F_beta ANOVA'!D81</f>
        <v>5</v>
      </c>
    </row>
    <row r="96" spans="1:6" x14ac:dyDescent="0.45">
      <c r="A96" t="str">
        <f>IF('F_beta ANOVA'!A82="","",'F_beta ANOVA'!A82)</f>
        <v>Ensemble</v>
      </c>
      <c r="B96" t="str">
        <f>IF('F_beta ANOVA'!B82="","",'F_beta ANOVA'!B82)</f>
        <v>BoW</v>
      </c>
      <c r="C96" t="str">
        <f>IF('F_beta ANOVA'!C82="","",'F_beta ANOVA'!C82)</f>
        <v>Chi^2</v>
      </c>
      <c r="D96" s="20"/>
      <c r="E96">
        <f>'F_beta ANOVA'!E82</f>
        <v>0.85851401038439812</v>
      </c>
      <c r="F96">
        <f>'F_beta ANOVA'!D82</f>
        <v>5</v>
      </c>
    </row>
    <row r="97" spans="1:10" x14ac:dyDescent="0.45">
      <c r="A97" t="str">
        <f>IF('F_beta ANOVA'!A83="","",'F_beta ANOVA'!A83)</f>
        <v>Ensemble</v>
      </c>
      <c r="B97" t="str">
        <f>IF('F_beta ANOVA'!B83="","",'F_beta ANOVA'!B83)</f>
        <v>BoW</v>
      </c>
      <c r="C97" t="str">
        <f>IF('F_beta ANOVA'!C83="","",'F_beta ANOVA'!C83)</f>
        <v>Chi^2 + PCA</v>
      </c>
      <c r="D97" s="20"/>
      <c r="E97">
        <f>'F_beta ANOVA'!E83</f>
        <v>0.82878864672298391</v>
      </c>
      <c r="F97">
        <f>'F_beta ANOVA'!D83</f>
        <v>5</v>
      </c>
    </row>
    <row r="98" spans="1:10" x14ac:dyDescent="0.45">
      <c r="A98" t="str">
        <f>IF('F_beta ANOVA'!A84="","",'F_beta ANOVA'!A84)</f>
        <v>Ensemble</v>
      </c>
      <c r="B98" t="str">
        <f>IF('F_beta ANOVA'!B84="","",'F_beta ANOVA'!B84)</f>
        <v>Tf-Idf</v>
      </c>
      <c r="C98" t="str">
        <f>IF('F_beta ANOVA'!C84="","",'F_beta ANOVA'!C84)</f>
        <v>/</v>
      </c>
      <c r="D98" s="20"/>
      <c r="E98">
        <f>'F_beta ANOVA'!E84</f>
        <v>0.84566513585352587</v>
      </c>
      <c r="F98">
        <f>'F_beta ANOVA'!D84</f>
        <v>5</v>
      </c>
    </row>
    <row r="99" spans="1:10" x14ac:dyDescent="0.45">
      <c r="A99" t="str">
        <f>IF('F_beta ANOVA'!A85="","",'F_beta ANOVA'!A85)</f>
        <v>Ensemble</v>
      </c>
      <c r="B99" t="str">
        <f>IF('F_beta ANOVA'!B85="","",'F_beta ANOVA'!B85)</f>
        <v>Tf-Idf</v>
      </c>
      <c r="C99" t="str">
        <f>IF('F_beta ANOVA'!C85="","",'F_beta ANOVA'!C85)</f>
        <v>Chi^2</v>
      </c>
      <c r="D99" s="20"/>
      <c r="E99">
        <f>'F_beta ANOVA'!E85</f>
        <v>0.85653147194605572</v>
      </c>
      <c r="F99">
        <f>'F_beta ANOVA'!D85</f>
        <v>5</v>
      </c>
    </row>
    <row r="100" spans="1:10" x14ac:dyDescent="0.45">
      <c r="A100" s="18" t="str">
        <f>IF('F_beta ANOVA'!A86="","",'F_beta ANOVA'!A86)</f>
        <v>Ensemble</v>
      </c>
      <c r="B100" s="18" t="str">
        <f>IF('F_beta ANOVA'!B86="","",'F_beta ANOVA'!B86)</f>
        <v>Tf-Idf</v>
      </c>
      <c r="C100" s="18" t="str">
        <f>IF('F_beta ANOVA'!C86="","",'F_beta ANOVA'!C86)</f>
        <v>Chi^2 + PCA</v>
      </c>
      <c r="D100" s="21"/>
      <c r="E100" s="18">
        <f>'F_beta ANOVA'!E86</f>
        <v>0.83711954975851322</v>
      </c>
      <c r="F100" s="18">
        <f>'F_beta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-0.12223659939199449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SQRT('F_beta ANOVA'!K12/F101)</f>
        <v>1.8828435126207063E-2</v>
      </c>
      <c r="B104" s="25">
        <f>E101/A104</f>
        <v>-6.4921273899101104</v>
      </c>
      <c r="C104" s="25">
        <f>'F_beta ANOVA'!J12</f>
        <v>144</v>
      </c>
      <c r="D104" s="25">
        <f>[2]!QCRIT(G101,C104,F63,2)</f>
        <v>4.9800000000000004</v>
      </c>
      <c r="E104" s="25">
        <f>A104*D104</f>
        <v>9.3765606928511186E-2</v>
      </c>
      <c r="F104" s="25">
        <f>E101-A104*D104</f>
        <v>-0.21600220632050568</v>
      </c>
      <c r="G104" s="25">
        <f>E101+A104*D104</f>
        <v>-2.8470992463483308E-2</v>
      </c>
      <c r="H104" s="22">
        <f>[2]!QDIST(ABS(B104),G101,C104)</f>
        <v>1.1364041970622907E-3</v>
      </c>
      <c r="I104" s="25">
        <f>ABS(E101)/(A104*SQRT(F101))</f>
        <v>2.9033676324854576</v>
      </c>
      <c r="J104" s="25">
        <f>SQRT(B104^2/(B104^2+C104))</f>
        <v>0.47583696271664488</v>
      </c>
    </row>
  </sheetData>
  <conditionalFormatting sqref="H18">
    <cfRule type="cellIs" dxfId="3" priority="4" operator="lessThan">
      <formula>0.05</formula>
    </cfRule>
  </conditionalFormatting>
  <conditionalFormatting sqref="H43">
    <cfRule type="cellIs" dxfId="2" priority="3" operator="lessThan">
      <formula>0.05</formula>
    </cfRule>
  </conditionalFormatting>
  <conditionalFormatting sqref="H61">
    <cfRule type="cellIs" dxfId="1" priority="2" operator="lessThan">
      <formula>0.05</formula>
    </cfRule>
  </conditionalFormatting>
  <conditionalFormatting sqref="H104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7F35-7AD6-41DC-B9C1-6D9DC6189722}">
  <dimension ref="A1:Q64"/>
  <sheetViews>
    <sheetView tabSelected="1" topLeftCell="C34" workbookViewId="0">
      <selection activeCell="N43" sqref="N43"/>
    </sheetView>
  </sheetViews>
  <sheetFormatPr baseColWidth="10" defaultRowHeight="14.25" x14ac:dyDescent="0.45"/>
  <cols>
    <col min="14" max="14" width="11.73046875" bestFit="1" customWidth="1"/>
  </cols>
  <sheetData>
    <row r="1" spans="1:17" x14ac:dyDescent="0.45">
      <c r="C1" t="str">
        <f>SUBSTITUTE([3]Sheet1!$D1,"1","_beta")</f>
        <v>bow_F_beta</v>
      </c>
      <c r="D1" t="str">
        <f>SUBSTITUTE([3]Sheet1!$G1,"1","_beta")</f>
        <v>bow_chi_F_beta</v>
      </c>
      <c r="E1" t="str">
        <f>SUBSTITUTE([3]Sheet1!$J1,"1","_beta")</f>
        <v>bow_pca_F_beta</v>
      </c>
      <c r="F1" t="str">
        <f>SUBSTITUTE([3]Sheet1!$M1,"1","_beta")</f>
        <v>tf-idf_F_beta</v>
      </c>
      <c r="G1" t="str">
        <f>SUBSTITUTE([3]Sheet1!$P1,"1","_beta")</f>
        <v>tf-idf_chi_F_beta</v>
      </c>
      <c r="H1" t="str">
        <f>SUBSTITUTE([3]Sheet1!$S1,"1","_beta")</f>
        <v>tf-idf_pca_F_beta</v>
      </c>
      <c r="L1" t="s">
        <v>23</v>
      </c>
      <c r="M1" t="s">
        <v>99</v>
      </c>
      <c r="N1" t="s">
        <v>100</v>
      </c>
      <c r="O1" t="s">
        <v>97</v>
      </c>
      <c r="P1" t="s">
        <v>98</v>
      </c>
      <c r="Q1" t="s">
        <v>13</v>
      </c>
    </row>
    <row r="2" spans="1:17" x14ac:dyDescent="0.45">
      <c r="A2" s="23" t="s">
        <v>23</v>
      </c>
      <c r="B2" s="23" t="s">
        <v>0</v>
      </c>
      <c r="C2" s="23">
        <f>IFERROR((1+$L$2^2)*(('Precision Label'!C2*'Recall Label'!C2)/(($L$2^2*'Precision Label'!C2)+'Recall Label'!C2)),"")</f>
        <v>0.74271297542154169</v>
      </c>
      <c r="D2" s="23">
        <f>IFERROR((1+$L$2^2)*(('Precision Label'!D2*'Recall Label'!D2)/(($L$2^2*'Precision Label'!D2)+'Recall Label'!D2)),"")</f>
        <v>0.77769294216358742</v>
      </c>
      <c r="E2" s="23">
        <f>IFERROR((1+$L$2^2)*(('Precision Label'!E2*'Recall Label'!E2)/(($L$2^2*'Precision Label'!E2)+'Recall Label'!E2)),"")</f>
        <v>0.82037939151639649</v>
      </c>
      <c r="F2" s="23">
        <f>IFERROR((1+$L$2^2)*(('Precision Label'!F2*'Recall Label'!F2)/(($L$2^2*'Precision Label'!F2)+'Recall Label'!F2)),"")</f>
        <v>0.90153561133253335</v>
      </c>
      <c r="G2" s="23">
        <f>IFERROR((1+$L$2^2)*(('Precision Label'!G2*'Recall Label'!G2)/(($L$2^2*'Precision Label'!G2)+'Recall Label'!G2)),"")</f>
        <v>0.71570763991825337</v>
      </c>
      <c r="H2" s="23">
        <f>IFERROR((1+$L$2^2)*(('Precision Label'!H2*'Recall Label'!H2)/(($L$2^2*'Precision Label'!H2)+'Recall Label'!H2)),"")</f>
        <v>0.71558925587708466</v>
      </c>
      <c r="J2" s="36" t="s">
        <v>106</v>
      </c>
      <c r="K2" s="36"/>
      <c r="L2">
        <f>1/(86/466)</f>
        <v>5.4186046511627906</v>
      </c>
      <c r="M2">
        <f>1/(99/466)</f>
        <v>4.7070707070707076</v>
      </c>
      <c r="N2">
        <f>1/(95/466)</f>
        <v>4.905263157894737</v>
      </c>
      <c r="O2">
        <f>1/(84/466)</f>
        <v>5.5476190476190474</v>
      </c>
      <c r="P2">
        <f>1/(102/466)</f>
        <v>4.5686274509803919</v>
      </c>
      <c r="Q2">
        <f>AVERAGE(L2:P2)</f>
        <v>5.0294370029455351</v>
      </c>
    </row>
    <row r="3" spans="1:17" x14ac:dyDescent="0.45">
      <c r="B3" t="s">
        <v>1</v>
      </c>
      <c r="C3" s="37">
        <f>IFERROR((1+$L$2^2)*(('Precision Label'!C3*'Recall Label'!C3)/(($L$2^2*'Precision Label'!C3)+'Recall Label'!C3)),"")</f>
        <v>0.88300990977078309</v>
      </c>
      <c r="D3" s="37">
        <f>IFERROR((1+$L$2^2)*(('Precision Label'!D3*'Recall Label'!D3)/(($L$2^2*'Precision Label'!D3)+'Recall Label'!D3)),"")</f>
        <v>0.81507072021798244</v>
      </c>
      <c r="E3" s="37">
        <f>IFERROR((1+$L$2^2)*(('Precision Label'!E3*'Recall Label'!E3)/(($L$2^2*'Precision Label'!E3)+'Recall Label'!E3)),"")</f>
        <v>0.81609944499527964</v>
      </c>
      <c r="F3" s="37">
        <f>IFERROR((1+$L$2^2)*(('Precision Label'!F3*'Recall Label'!F3)/(($L$2^2*'Precision Label'!F3)+'Recall Label'!F3)),"")</f>
        <v>0.89408966157124503</v>
      </c>
      <c r="G3" s="37">
        <f>IFERROR((1+$L$2^2)*(('Precision Label'!G3*'Recall Label'!G3)/(($L$2^2*'Precision Label'!G3)+'Recall Label'!G3)),"")</f>
        <v>0.8944605449423858</v>
      </c>
      <c r="H3" s="37">
        <f>IFERROR((1+$L$2^2)*(('Precision Label'!H3*'Recall Label'!H3)/(($L$2^2*'Precision Label'!H3)+'Recall Label'!H3)),"")</f>
        <v>0.88269543295226982</v>
      </c>
    </row>
    <row r="4" spans="1:17" x14ac:dyDescent="0.45">
      <c r="B4" t="s">
        <v>2</v>
      </c>
      <c r="C4" s="37">
        <f>IFERROR((1+$L$2^2)*(('Precision Label'!C4*'Recall Label'!C4)/(($L$2^2*'Precision Label'!C4)+'Recall Label'!C4)),"")</f>
        <v>0.8830299991202476</v>
      </c>
      <c r="D4" s="37">
        <f>IFERROR((1+$L$2^2)*(('Precision Label'!D4*'Recall Label'!D4)/(($L$2^2*'Precision Label'!D4)+'Recall Label'!D4)),"")</f>
        <v>0.88305242087844427</v>
      </c>
      <c r="E4" s="37">
        <f>IFERROR((1+$L$2^2)*(('Precision Label'!E4*'Recall Label'!E4)/(($L$2^2*'Precision Label'!E4)+'Recall Label'!E4)),"")</f>
        <v>0.87089403106612351</v>
      </c>
      <c r="F4" s="37">
        <f>IFERROR((1+$L$2^2)*(('Precision Label'!F4*'Recall Label'!F4)/(($L$2^2*'Precision Label'!F4)+'Recall Label'!F4)),"")</f>
        <v>0.90618221385379916</v>
      </c>
      <c r="G4" s="37">
        <f>IFERROR((1+$L$2^2)*(('Precision Label'!G4*'Recall Label'!G4)/(($L$2^2*'Precision Label'!G4)+'Recall Label'!G4)),"")</f>
        <v>0.9058106761308613</v>
      </c>
      <c r="H4" s="37">
        <f>IFERROR((1+$L$2^2)*(('Precision Label'!H4*'Recall Label'!H4)/(($L$2^2*'Precision Label'!H4)+'Recall Label'!H4)),"")</f>
        <v>0.9058106761308613</v>
      </c>
    </row>
    <row r="5" spans="1:17" x14ac:dyDescent="0.45">
      <c r="B5" t="s">
        <v>80</v>
      </c>
      <c r="C5" s="37">
        <f>IFERROR((1+$L$2^2)*(('Precision Label'!C5*'Recall Label'!C5)/(($L$2^2*'Precision Label'!C5)+'Recall Label'!C5)),"")</f>
        <v>0.91684382483208826</v>
      </c>
      <c r="D5" s="37">
        <f>IFERROR((1+$L$2^2)*(('Precision Label'!D5*'Recall Label'!D5)/(($L$2^2*'Precision Label'!D5)+'Recall Label'!D5)),"")</f>
        <v>0.91728031732976612</v>
      </c>
      <c r="E5" s="37" t="str">
        <f>IFERROR((1+$L$2^2)*(('Precision Label'!E5*'Recall Label'!E5)/(($L$2^2*'Precision Label'!E5)+'Recall Label'!E5)),"")</f>
        <v/>
      </c>
      <c r="F5" s="37">
        <f>IFERROR((1+$L$2^2)*(('Precision Label'!F5*'Recall Label'!F5)/(($L$2^2*'Precision Label'!F5)+'Recall Label'!F5)),"")</f>
        <v>0.92797196540155269</v>
      </c>
      <c r="G5" s="37">
        <f>IFERROR((1+$L$2^2)*(('Precision Label'!G5*'Recall Label'!G5)/(($L$2^2*'Precision Label'!G5)+'Recall Label'!G5)),"")</f>
        <v>0.92734216607088238</v>
      </c>
      <c r="H5" s="37" t="str">
        <f>IFERROR((1+$L$2^2)*(('Precision Label'!H5*'Recall Label'!H5)/(($L$2^2*'Precision Label'!H5)+'Recall Label'!H5)),"")</f>
        <v/>
      </c>
    </row>
    <row r="6" spans="1:17" x14ac:dyDescent="0.45">
      <c r="B6" t="s">
        <v>4</v>
      </c>
      <c r="C6" s="37">
        <f>IFERROR((1+$L$2^2)*(('Precision Label'!C6*'Recall Label'!C6)/(($L$2^2*'Precision Label'!C6)+'Recall Label'!C6)),"")</f>
        <v>0.83891271314520488</v>
      </c>
      <c r="D6" s="37">
        <f>IFERROR((1+$L$2^2)*(('Precision Label'!D6*'Recall Label'!D6)/(($L$2^2*'Precision Label'!D6)+'Recall Label'!D6)),"")</f>
        <v>0.81632009792157878</v>
      </c>
      <c r="E6" s="37">
        <f>IFERROR((1+$L$2^2)*(('Precision Label'!E6*'Recall Label'!E6)/(($L$2^2*'Precision Label'!E6)+'Recall Label'!E6)),"")</f>
        <v>0.81296452427907229</v>
      </c>
      <c r="F6" s="37">
        <f>IFERROR((1+$L$2^2)*(('Precision Label'!F6*'Recall Label'!F6)/(($L$2^2*'Precision Label'!F6)+'Recall Label'!F6)),"")</f>
        <v>0.82653857964037791</v>
      </c>
      <c r="G6" s="37">
        <f>IFERROR((1+$L$2^2)*(('Precision Label'!G6*'Recall Label'!G6)/(($L$2^2*'Precision Label'!G6)+'Recall Label'!G6)),"")</f>
        <v>0.88377833120716431</v>
      </c>
      <c r="H6" s="37">
        <f>IFERROR((1+$L$2^2)*(('Precision Label'!H6*'Recall Label'!H6)/(($L$2^2*'Precision Label'!H6)+'Recall Label'!H6)),"")</f>
        <v>0.89474262009048189</v>
      </c>
    </row>
    <row r="7" spans="1:17" x14ac:dyDescent="0.45">
      <c r="A7" s="18"/>
      <c r="B7" s="18" t="s">
        <v>5</v>
      </c>
      <c r="C7" s="37">
        <f>IFERROR((1+$L$2^2)*(('Precision Label'!C7*'Recall Label'!C7)/(($L$2^2*'Precision Label'!C7)+'Recall Label'!C7)),"")</f>
        <v>0.91684382483208826</v>
      </c>
      <c r="D7" s="37">
        <f>IFERROR((1+$L$2^2)*(('Precision Label'!D7*'Recall Label'!D7)/(($L$2^2*'Precision Label'!D7)+'Recall Label'!D7)),"")</f>
        <v>0.90516185852619169</v>
      </c>
      <c r="E7" s="37">
        <f>IFERROR((1+$L$2^2)*(('Precision Label'!E7*'Recall Label'!E7)/(($L$2^2*'Precision Label'!E7)+'Recall Label'!E7)),"")</f>
        <v>0.80230351521383958</v>
      </c>
      <c r="F7" s="37">
        <f>IFERROR((1+$L$2^2)*(('Precision Label'!F7*'Recall Label'!F7)/(($L$2^2*'Precision Label'!F7)+'Recall Label'!F7)),"")</f>
        <v>0.92797196540155269</v>
      </c>
      <c r="G7" s="37">
        <f>IFERROR((1+$L$2^2)*(('Precision Label'!G7*'Recall Label'!G7)/(($L$2^2*'Precision Label'!G7)+'Recall Label'!G7)),"")</f>
        <v>0.92734216607088238</v>
      </c>
      <c r="H7" s="37">
        <f>IFERROR((1+$L$2^2)*(('Precision Label'!H7*'Recall Label'!H7)/(($L$2^2*'Precision Label'!H7)+'Recall Label'!H7)),"")</f>
        <v>0.87132461103645875</v>
      </c>
    </row>
    <row r="8" spans="1:17" x14ac:dyDescent="0.45">
      <c r="A8" s="23" t="s">
        <v>99</v>
      </c>
      <c r="B8" s="23" t="s">
        <v>0</v>
      </c>
      <c r="C8" s="23">
        <f>IFERROR((1+$M$2^2)*(('Precision Label'!C8*'Recall Label'!C8)/(($M$2^2*'Precision Label'!C8)+'Recall Label'!C8)),"")</f>
        <v>0.46252054738191339</v>
      </c>
      <c r="D8" s="23">
        <f>IFERROR((1+$M$2^2)*(('Precision Label'!D8*'Recall Label'!D8)/(($M$2^2*'Precision Label'!D8)+'Recall Label'!D8)),"")</f>
        <v>0.67727052067241433</v>
      </c>
      <c r="E8" s="23">
        <f>IFERROR((1+$M$2^2)*(('Precision Label'!E8*'Recall Label'!E8)/(($M$2^2*'Precision Label'!E8)+'Recall Label'!E8)),"")</f>
        <v>0.72259015353049028</v>
      </c>
      <c r="F8" s="23">
        <f>IFERROR((1+$M$2^2)*(('Precision Label'!F8*'Recall Label'!F8)/(($M$2^2*'Precision Label'!F8)+'Recall Label'!F8)),"")</f>
        <v>0.71487181788795418</v>
      </c>
      <c r="G8" s="23">
        <f>IFERROR((1+$M$2^2)*(('Precision Label'!G8*'Recall Label'!G8)/(($M$2^2*'Precision Label'!G8)+'Recall Label'!G8)),"")</f>
        <v>0.6999937245885508</v>
      </c>
      <c r="H8" s="23">
        <f>IFERROR((1+$M$2^2)*(('Precision Label'!H8*'Recall Label'!H8)/(($M$2^2*'Precision Label'!H8)+'Recall Label'!H8)),"")</f>
        <v>0.60167187920417697</v>
      </c>
    </row>
    <row r="9" spans="1:17" x14ac:dyDescent="0.45">
      <c r="B9" t="s">
        <v>1</v>
      </c>
      <c r="C9" s="37">
        <f>IFERROR((1+$M$2^2)*(('Precision Label'!C9*'Recall Label'!C9)/(($M$2^2*'Precision Label'!C9)+'Recall Label'!C9)),"")</f>
        <v>0.83516024810133316</v>
      </c>
      <c r="D9" s="37">
        <f>IFERROR((1+$M$2^2)*(('Precision Label'!D9*'Recall Label'!D9)/(($M$2^2*'Precision Label'!D9)+'Recall Label'!D9)),"")</f>
        <v>0.79345467234106781</v>
      </c>
      <c r="E9" s="37">
        <f>IFERROR((1+$M$2^2)*(('Precision Label'!E9*'Recall Label'!E9)/(($M$2^2*'Precision Label'!E9)+'Recall Label'!E9)),"")</f>
        <v>0.82431065886477606</v>
      </c>
      <c r="F9" s="37">
        <f>IFERROR((1+$M$2^2)*(('Precision Label'!F9*'Recall Label'!F9)/(($M$2^2*'Precision Label'!F9)+'Recall Label'!F9)),"")</f>
        <v>0.85876327349006631</v>
      </c>
      <c r="G9" s="37">
        <f>IFERROR((1+$M$2^2)*(('Precision Label'!G9*'Recall Label'!G9)/(($M$2^2*'Precision Label'!G9)+'Recall Label'!G9)),"")</f>
        <v>0.85842344641229495</v>
      </c>
      <c r="H9" s="37">
        <f>IFERROR((1+$M$2^2)*(('Precision Label'!H9*'Recall Label'!H9)/(($M$2^2*'Precision Label'!H9)+'Recall Label'!H9)),"")</f>
        <v>0.84793613084577368</v>
      </c>
    </row>
    <row r="10" spans="1:17" x14ac:dyDescent="0.45">
      <c r="B10" t="s">
        <v>2</v>
      </c>
      <c r="C10" s="37">
        <f>IFERROR((1+$M$2^2)*(('Precision Label'!C10*'Recall Label'!C10)/(($M$2^2*'Precision Label'!C10)+'Recall Label'!C10)),"")</f>
        <v>0.84845596663383394</v>
      </c>
      <c r="D10" s="37">
        <f>IFERROR((1+$M$2^2)*(('Precision Label'!D10*'Recall Label'!D10)/(($M$2^2*'Precision Label'!D10)+'Recall Label'!D10)),"")</f>
        <v>0.84725410077139685</v>
      </c>
      <c r="E10" s="37">
        <f>IFERROR((1+$M$2^2)*(('Precision Label'!E10*'Recall Label'!E10)/(($M$2^2*'Precision Label'!E10)+'Recall Label'!E10)),"")</f>
        <v>0.81765740156920808</v>
      </c>
      <c r="F10" s="37">
        <f>IFERROR((1+$M$2^2)*(('Precision Label'!F10*'Recall Label'!F10)/(($M$2^2*'Precision Label'!F10)+'Recall Label'!F10)),"")</f>
        <v>0.87625094074663512</v>
      </c>
      <c r="G10" s="37">
        <f>IFERROR((1+$M$2^2)*(('Precision Label'!G10*'Recall Label'!G10)/(($M$2^2*'Precision Label'!G10)+'Recall Label'!G10)),"")</f>
        <v>0.86721755155400104</v>
      </c>
      <c r="H10" s="37">
        <f>IFERROR((1+$M$2^2)*(('Precision Label'!H10*'Recall Label'!H10)/(($M$2^2*'Precision Label'!H10)+'Recall Label'!H10)),"")</f>
        <v>0.86692551106455995</v>
      </c>
    </row>
    <row r="11" spans="1:17" x14ac:dyDescent="0.45">
      <c r="B11" t="s">
        <v>80</v>
      </c>
      <c r="C11" s="37">
        <f>IFERROR((1+$M$2^2)*(('Precision Label'!C11*'Recall Label'!C11)/(($M$2^2*'Precision Label'!C11)+'Recall Label'!C11)),"")</f>
        <v>0.82256909264057754</v>
      </c>
      <c r="D11" s="37">
        <f>IFERROR((1+$M$2^2)*(('Precision Label'!D11*'Recall Label'!D11)/(($M$2^2*'Precision Label'!D11)+'Recall Label'!D11)),"")</f>
        <v>0.84200307022356524</v>
      </c>
      <c r="E11" s="37" t="str">
        <f>IFERROR((1+$M$2^2)*(('Precision Label'!E11*'Recall Label'!E11)/(($M$2^2*'Precision Label'!E11)+'Recall Label'!E11)),"")</f>
        <v/>
      </c>
      <c r="F11" s="37">
        <f>IFERROR((1+$M$2^2)*(('Precision Label'!F11*'Recall Label'!F11)/(($M$2^2*'Precision Label'!F11)+'Recall Label'!F11)),"")</f>
        <v>0.80284257985975116</v>
      </c>
      <c r="G11" s="37">
        <f>IFERROR((1+$M$2^2)*(('Precision Label'!G11*'Recall Label'!G11)/(($M$2^2*'Precision Label'!G11)+'Recall Label'!G11)),"")</f>
        <v>0.83243950843022529</v>
      </c>
      <c r="H11" s="37" t="str">
        <f>IFERROR((1+$M$2^2)*(('Precision Label'!H11*'Recall Label'!H11)/(($M$2^2*'Precision Label'!H11)+'Recall Label'!H11)),"")</f>
        <v/>
      </c>
    </row>
    <row r="12" spans="1:17" x14ac:dyDescent="0.45">
      <c r="B12" t="s">
        <v>4</v>
      </c>
      <c r="C12" s="37">
        <f>IFERROR((1+$M$2^2)*(('Precision Label'!C12*'Recall Label'!C12)/(($M$2^2*'Precision Label'!C12)+'Recall Label'!C12)),"")</f>
        <v>0.84444994661022055</v>
      </c>
      <c r="D12" s="37">
        <f>IFERROR((1+$M$2^2)*(('Precision Label'!D12*'Recall Label'!D12)/(($M$2^2*'Precision Label'!D12)+'Recall Label'!D12)),"")</f>
        <v>0.83371516597799911</v>
      </c>
      <c r="E12" s="37">
        <f>IFERROR((1+$M$2^2)*(('Precision Label'!E12*'Recall Label'!E12)/(($M$2^2*'Precision Label'!E12)+'Recall Label'!E12)),"")</f>
        <v>0.78610212168146087</v>
      </c>
      <c r="F12" s="37">
        <f>IFERROR((1+$M$2^2)*(('Precision Label'!F12*'Recall Label'!F12)/(($M$2^2*'Precision Label'!F12)+'Recall Label'!F12)),"")</f>
        <v>0.82373729828119979</v>
      </c>
      <c r="G12" s="37">
        <f>IFERROR((1+$M$2^2)*(('Precision Label'!G12*'Recall Label'!G12)/(($M$2^2*'Precision Label'!G12)+'Recall Label'!G12)),"")</f>
        <v>0.81648270038304427</v>
      </c>
      <c r="H12" s="37">
        <f>IFERROR((1+$M$2^2)*(('Precision Label'!H12*'Recall Label'!H12)/(($M$2^2*'Precision Label'!H12)+'Recall Label'!H12)),"")</f>
        <v>0.8281401447475788</v>
      </c>
    </row>
    <row r="13" spans="1:17" x14ac:dyDescent="0.45">
      <c r="A13" s="18"/>
      <c r="B13" s="18" t="s">
        <v>5</v>
      </c>
      <c r="C13" s="37">
        <f>IFERROR((1+$M$2^2)*(('Precision Label'!C13*'Recall Label'!C13)/(($M$2^2*'Precision Label'!C13)+'Recall Label'!C13)),"")</f>
        <v>0.82256909264057754</v>
      </c>
      <c r="D13" s="37">
        <f>IFERROR((1+$M$2^2)*(('Precision Label'!D13*'Recall Label'!D13)/(($M$2^2*'Precision Label'!D13)+'Recall Label'!D13)),"")</f>
        <v>0.8432499045041103</v>
      </c>
      <c r="E13" s="37">
        <f>IFERROR((1+$M$2^2)*(('Precision Label'!E13*'Recall Label'!E13)/(($M$2^2*'Precision Label'!E13)+'Recall Label'!E13)),"")</f>
        <v>0.77762825081686349</v>
      </c>
      <c r="F13" s="37">
        <f>IFERROR((1+$M$2^2)*(('Precision Label'!F13*'Recall Label'!F13)/(($M$2^2*'Precision Label'!F13)+'Recall Label'!F13)),"")</f>
        <v>0.80284257985975116</v>
      </c>
      <c r="G13" s="37">
        <f>IFERROR((1+$M$2^2)*(('Precision Label'!G13*'Recall Label'!G13)/(($M$2^2*'Precision Label'!G13)+'Recall Label'!G13)),"")</f>
        <v>0.82272981555178015</v>
      </c>
      <c r="H13" s="37">
        <f>IFERROR((1+$M$2^2)*(('Precision Label'!H13*'Recall Label'!H13)/(($M$2^2*'Precision Label'!H13)+'Recall Label'!H13)),"")</f>
        <v>0.81451354155444544</v>
      </c>
    </row>
    <row r="14" spans="1:17" x14ac:dyDescent="0.45">
      <c r="A14" s="23" t="s">
        <v>100</v>
      </c>
      <c r="B14" s="23" t="s">
        <v>0</v>
      </c>
      <c r="C14" s="23">
        <f>IFERROR((1+$N$2^2)*(('Precision Label'!C14*'Recall Label'!C14)/(($N$2^2*'Precision Label'!C14)+'Recall Label'!C14)),"")</f>
        <v>0.42976324847199704</v>
      </c>
      <c r="D14" s="23">
        <f>IFERROR((1+$N$2^2)*(('Precision Label'!D14*'Recall Label'!D14)/(($N$2^2*'Precision Label'!D14)+'Recall Label'!D14)),"")</f>
        <v>0.46103255710181051</v>
      </c>
      <c r="E14" s="23">
        <f>IFERROR((1+$N$2^2)*(('Precision Label'!E14*'Recall Label'!E14)/(($N$2^2*'Precision Label'!E14)+'Recall Label'!E14)),"")</f>
        <v>0.52283409435247097</v>
      </c>
      <c r="F14" s="23">
        <f>IFERROR((1+$N$2^2)*(('Precision Label'!F14*'Recall Label'!F14)/(($N$2^2*'Precision Label'!F14)+'Recall Label'!F14)),"")</f>
        <v>0.82930383806450192</v>
      </c>
      <c r="G14" s="23">
        <f>IFERROR((1+$N$2^2)*(('Precision Label'!G14*'Recall Label'!G14)/(($N$2^2*'Precision Label'!G14)+'Recall Label'!G14)),"")</f>
        <v>0.53455775146023132</v>
      </c>
      <c r="H14" s="23">
        <f>IFERROR((1+$N$2^2)*(('Precision Label'!H14*'Recall Label'!H14)/(($N$2^2*'Precision Label'!H14)+'Recall Label'!H14)),"")</f>
        <v>0.54598403171163523</v>
      </c>
    </row>
    <row r="15" spans="1:17" x14ac:dyDescent="0.45">
      <c r="B15" t="s">
        <v>1</v>
      </c>
      <c r="C15" s="37">
        <f>IFERROR((1+$N$2^2)*(('Precision Label'!C15*'Recall Label'!C15)/(($N$2^2*'Precision Label'!C15)+'Recall Label'!C15)),"")</f>
        <v>0.76981981236068542</v>
      </c>
      <c r="D15" s="37">
        <f>IFERROR((1+$N$2^2)*(('Precision Label'!D15*'Recall Label'!D15)/(($N$2^2*'Precision Label'!D15)+'Recall Label'!D15)),"")</f>
        <v>0.80176758099840595</v>
      </c>
      <c r="E15" s="37">
        <f>IFERROR((1+$N$2^2)*(('Precision Label'!E15*'Recall Label'!E15)/(($N$2^2*'Precision Label'!E15)+'Recall Label'!E15)),"")</f>
        <v>0.79073006682480962</v>
      </c>
      <c r="F15" s="37">
        <f>IFERROR((1+$N$2^2)*(('Precision Label'!F15*'Recall Label'!F15)/(($N$2^2*'Precision Label'!F15)+'Recall Label'!F15)),"")</f>
        <v>0.850802551061145</v>
      </c>
      <c r="G15" s="37">
        <f>IFERROR((1+$N$2^2)*(('Precision Label'!G15*'Recall Label'!G15)/(($N$2^2*'Precision Label'!G15)+'Recall Label'!G15)),"")</f>
        <v>0.92206134135244522</v>
      </c>
      <c r="H15" s="37">
        <f>IFERROR((1+$N$2^2)*(('Precision Label'!H15*'Recall Label'!H15)/(($N$2^2*'Precision Label'!H15)+'Recall Label'!H15)),"")</f>
        <v>0.92207411888288693</v>
      </c>
    </row>
    <row r="16" spans="1:17" x14ac:dyDescent="0.45">
      <c r="B16" t="s">
        <v>2</v>
      </c>
      <c r="C16" s="37">
        <f>IFERROR((1+$N$2^2)*(('Precision Label'!C16*'Recall Label'!C16)/(($N$2^2*'Precision Label'!C16)+'Recall Label'!C16)),"")</f>
        <v>0.88280466746963415</v>
      </c>
      <c r="D16" s="37">
        <f>IFERROR((1+$N$2^2)*(('Precision Label'!D16*'Recall Label'!D16)/(($N$2^2*'Precision Label'!D16)+'Recall Label'!D16)),"")</f>
        <v>0.88335686058596929</v>
      </c>
      <c r="E16" s="37">
        <f>IFERROR((1+$N$2^2)*(('Precision Label'!E16*'Recall Label'!E16)/(($N$2^2*'Precision Label'!E16)+'Recall Label'!E16)),"")</f>
        <v>0.87220960255979019</v>
      </c>
      <c r="F16" s="37">
        <f>IFERROR((1+$N$2^2)*(('Precision Label'!F16*'Recall Label'!F16)/(($N$2^2*'Precision Label'!F16)+'Recall Label'!F16)),"")</f>
        <v>0.88056765086451982</v>
      </c>
      <c r="G16" s="37">
        <f>IFERROR((1+$N$2^2)*(('Precision Label'!G16*'Recall Label'!G16)/(($N$2^2*'Precision Label'!G16)+'Recall Label'!G16)),"")</f>
        <v>0.88056765086451982</v>
      </c>
      <c r="H16" s="37">
        <f>IFERROR((1+$N$2^2)*(('Precision Label'!H16*'Recall Label'!H16)/(($N$2^2*'Precision Label'!H16)+'Recall Label'!H16)),"")</f>
        <v>0.8809602866643097</v>
      </c>
    </row>
    <row r="17" spans="1:8" x14ac:dyDescent="0.45">
      <c r="B17" t="s">
        <v>80</v>
      </c>
      <c r="C17" s="37">
        <f>IFERROR((1+$N$2^2)*(('Precision Label'!C17*'Recall Label'!C17)/(($N$2^2*'Precision Label'!C17)+'Recall Label'!C17)),"")</f>
        <v>0.79818449131675251</v>
      </c>
      <c r="D17" s="37">
        <f>IFERROR((1+$N$2^2)*(('Precision Label'!D17*'Recall Label'!D17)/(($N$2^2*'Precision Label'!D17)+'Recall Label'!D17)),"")</f>
        <v>0.83952257007353259</v>
      </c>
      <c r="E17" s="37" t="str">
        <f>IFERROR((1+$N$2^2)*(('Precision Label'!E17*'Recall Label'!E17)/(($N$2^2*'Precision Label'!E17)+'Recall Label'!E17)),"")</f>
        <v/>
      </c>
      <c r="F17" s="37">
        <f>IFERROR((1+$N$2^2)*(('Precision Label'!F17*'Recall Label'!F17)/(($N$2^2*'Precision Label'!F17)+'Recall Label'!F17)),"")</f>
        <v>0.89859204126368297</v>
      </c>
      <c r="G17" s="37">
        <f>IFERROR((1+$N$2^2)*(('Precision Label'!G17*'Recall Label'!G17)/(($N$2^2*'Precision Label'!G17)+'Recall Label'!G17)),"")</f>
        <v>0.92962095633013087</v>
      </c>
      <c r="H17" s="37" t="str">
        <f>IFERROR((1+$N$2^2)*(('Precision Label'!H17*'Recall Label'!H17)/(($N$2^2*'Precision Label'!H17)+'Recall Label'!H17)),"")</f>
        <v/>
      </c>
    </row>
    <row r="18" spans="1:8" x14ac:dyDescent="0.45">
      <c r="B18" t="s">
        <v>4</v>
      </c>
      <c r="C18" s="37">
        <f>IFERROR((1+$N$2^2)*(('Precision Label'!C18*'Recall Label'!C18)/(($N$2^2*'Precision Label'!C18)+'Recall Label'!C18)),"")</f>
        <v>0.8318049690101027</v>
      </c>
      <c r="D18" s="37">
        <f>IFERROR((1+$N$2^2)*(('Precision Label'!D18*'Recall Label'!D18)/(($N$2^2*'Precision Label'!D18)+'Recall Label'!D18)),"")</f>
        <v>0.80074294395941881</v>
      </c>
      <c r="E18" s="37">
        <f>IFERROR((1+$N$2^2)*(('Precision Label'!E18*'Recall Label'!E18)/(($N$2^2*'Precision Label'!E18)+'Recall Label'!E18)),"")</f>
        <v>0.76688779602736434</v>
      </c>
      <c r="F18" s="37">
        <f>IFERROR((1+$N$2^2)*(('Precision Label'!F18*'Recall Label'!F18)/(($N$2^2*'Precision Label'!F18)+'Recall Label'!F18)),"")</f>
        <v>0.83937799439693939</v>
      </c>
      <c r="G18" s="37">
        <f>IFERROR((1+$N$2^2)*(('Precision Label'!G18*'Recall Label'!G18)/(($N$2^2*'Precision Label'!G18)+'Recall Label'!G18)),"")</f>
        <v>0.86296204047163005</v>
      </c>
      <c r="H18" s="37">
        <f>IFERROR((1+$N$2^2)*(('Precision Label'!H18*'Recall Label'!H18)/(($N$2^2*'Precision Label'!H18)+'Recall Label'!H18)),"")</f>
        <v>0.85953717800378637</v>
      </c>
    </row>
    <row r="19" spans="1:8" x14ac:dyDescent="0.45">
      <c r="A19" s="18"/>
      <c r="B19" s="18" t="s">
        <v>5</v>
      </c>
      <c r="C19" s="37">
        <f>IFERROR((1+$N$2^2)*(('Precision Label'!C19*'Recall Label'!C19)/(($N$2^2*'Precision Label'!C19)+'Recall Label'!C19)),"")</f>
        <v>0.79818449131675251</v>
      </c>
      <c r="D19" s="37">
        <f>IFERROR((1+$N$2^2)*(('Precision Label'!D19*'Recall Label'!D19)/(($N$2^2*'Precision Label'!D19)+'Recall Label'!D19)),"")</f>
        <v>0.83247458939305197</v>
      </c>
      <c r="E19" s="37">
        <f>IFERROR((1+$N$2^2)*(('Precision Label'!E19*'Recall Label'!E19)/(($N$2^2*'Precision Label'!E19)+'Recall Label'!E19)),"")</f>
        <v>0.80664965767887298</v>
      </c>
      <c r="F19" s="37">
        <f>IFERROR((1+$N$2^2)*(('Precision Label'!F19*'Recall Label'!F19)/(($N$2^2*'Precision Label'!F19)+'Recall Label'!F19)),"")</f>
        <v>0.89859204126368297</v>
      </c>
      <c r="G19" s="37">
        <f>IFERROR((1+$N$2^2)*(('Precision Label'!G19*'Recall Label'!G19)/(($N$2^2*'Precision Label'!G19)+'Recall Label'!G19)),"")</f>
        <v>0.92929078818587751</v>
      </c>
      <c r="H19" s="37">
        <f>IFERROR((1+$N$2^2)*(('Precision Label'!H19*'Recall Label'!H19)/(($N$2^2*'Precision Label'!H19)+'Recall Label'!H19)),"")</f>
        <v>0.77663648034773081</v>
      </c>
    </row>
    <row r="20" spans="1:8" x14ac:dyDescent="0.45">
      <c r="A20" s="23" t="s">
        <v>97</v>
      </c>
      <c r="B20" s="23" t="s">
        <v>0</v>
      </c>
      <c r="C20" s="23">
        <f>IFERROR((1+$O$2^2)*(('Precision Label'!C20*'Recall Label'!C20)/(($O$2^2*'Precision Label'!C20)+'Recall Label'!C20)),"")</f>
        <v>0.79246300135329584</v>
      </c>
      <c r="D20" s="23">
        <f>IFERROR((1+$O$2^2)*(('Precision Label'!D20*'Recall Label'!D20)/(($O$2^2*'Precision Label'!D20)+'Recall Label'!D20)),"")</f>
        <v>0.82825755956010982</v>
      </c>
      <c r="E20" s="23">
        <f>IFERROR((1+$O$2^2)*(('Precision Label'!E20*'Recall Label'!E20)/(($O$2^2*'Precision Label'!E20)+'Recall Label'!E20)),"")</f>
        <v>0.70834682571144147</v>
      </c>
      <c r="F20" s="23">
        <f>IFERROR((1+$O$2^2)*(('Precision Label'!F20*'Recall Label'!F20)/(($O$2^2*'Precision Label'!F20)+'Recall Label'!F20)),"")</f>
        <v>0.69170078912834354</v>
      </c>
      <c r="G20" s="23">
        <f>IFERROR((1+$O$2^2)*(('Precision Label'!G20*'Recall Label'!G20)/(($O$2^2*'Precision Label'!G20)+'Recall Label'!G20)),"")</f>
        <v>0.83711915497057299</v>
      </c>
      <c r="H20" s="23">
        <f>IFERROR((1+$O$2^2)*(('Precision Label'!H20*'Recall Label'!H20)/(($O$2^2*'Precision Label'!H20)+'Recall Label'!H20)),"")</f>
        <v>0.8439026274752689</v>
      </c>
    </row>
    <row r="21" spans="1:8" x14ac:dyDescent="0.45">
      <c r="B21" t="s">
        <v>1</v>
      </c>
      <c r="C21" s="37">
        <f>IFERROR((1+$O$2^2)*(('Precision Label'!C21*'Recall Label'!C21)/(($O$2^2*'Precision Label'!C21)+'Recall Label'!C21)),"")</f>
        <v>0.7610779515555991</v>
      </c>
      <c r="D21" s="37">
        <f>IFERROR((1+$O$2^2)*(('Precision Label'!D21*'Recall Label'!D21)/(($O$2^2*'Precision Label'!D21)+'Recall Label'!D21)),"")</f>
        <v>0.78555152609036216</v>
      </c>
      <c r="E21" s="37">
        <f>IFERROR((1+$O$2^2)*(('Precision Label'!E21*'Recall Label'!E21)/(($O$2^2*'Precision Label'!E21)+'Recall Label'!E21)),"")</f>
        <v>0.7132578231210136</v>
      </c>
      <c r="F21" s="37">
        <f>IFERROR((1+$O$2^2)*(('Precision Label'!F21*'Recall Label'!F21)/(($O$2^2*'Precision Label'!F21)+'Recall Label'!F21)),"")</f>
        <v>0.77299256803850058</v>
      </c>
      <c r="G21" s="37">
        <f>IFERROR((1+$O$2^2)*(('Precision Label'!G21*'Recall Label'!G21)/(($O$2^2*'Precision Label'!G21)+'Recall Label'!G21)),"")</f>
        <v>0.78513466377599095</v>
      </c>
      <c r="H21" s="37">
        <f>IFERROR((1+$O$2^2)*(('Precision Label'!H21*'Recall Label'!H21)/(($O$2^2*'Precision Label'!H21)+'Recall Label'!H21)),"")</f>
        <v>0.79788553507875437</v>
      </c>
    </row>
    <row r="22" spans="1:8" x14ac:dyDescent="0.45">
      <c r="B22" t="s">
        <v>2</v>
      </c>
      <c r="C22" s="37">
        <f>IFERROR((1+$O$2^2)*(('Precision Label'!C22*'Recall Label'!C22)/(($O$2^2*'Precision Label'!C22)+'Recall Label'!C22)),"")</f>
        <v>0.7739795694000301</v>
      </c>
      <c r="D22" s="37">
        <f>IFERROR((1+$O$2^2)*(('Precision Label'!D22*'Recall Label'!D22)/(($O$2^2*'Precision Label'!D22)+'Recall Label'!D22)),"")</f>
        <v>0.79783863122943866</v>
      </c>
      <c r="E22" s="37">
        <f>IFERROR((1+$O$2^2)*(('Precision Label'!E22*'Recall Label'!E22)/(($O$2^2*'Precision Label'!E22)+'Recall Label'!E22)),"")</f>
        <v>0.82061135509388627</v>
      </c>
      <c r="F22" s="37">
        <f>IFERROR((1+$O$2^2)*(('Precision Label'!F22*'Recall Label'!F22)/(($O$2^2*'Precision Label'!F22)+'Recall Label'!F22)),"")</f>
        <v>0.72798399027329175</v>
      </c>
      <c r="G22" s="37">
        <f>IFERROR((1+$O$2^2)*(('Precision Label'!G22*'Recall Label'!G22)/(($O$2^2*'Precision Label'!G22)+'Recall Label'!G22)),"")</f>
        <v>0.73978266554519989</v>
      </c>
      <c r="H22" s="37">
        <f>IFERROR((1+$O$2^2)*(('Precision Label'!H22*'Recall Label'!H22)/(($O$2^2*'Precision Label'!H22)+'Recall Label'!H22)),"")</f>
        <v>0.74012077972462131</v>
      </c>
    </row>
    <row r="23" spans="1:8" x14ac:dyDescent="0.45">
      <c r="B23" t="s">
        <v>80</v>
      </c>
      <c r="C23" s="37">
        <f>IFERROR((1+$O$2^2)*(('Precision Label'!C23*'Recall Label'!C23)/(($O$2^2*'Precision Label'!C23)+'Recall Label'!C23)),"")</f>
        <v>0.69299718212083639</v>
      </c>
      <c r="D23" s="37">
        <f>IFERROR((1+$O$2^2)*(('Precision Label'!D23*'Recall Label'!D23)/(($O$2^2*'Precision Label'!D23)+'Recall Label'!D23)),"")</f>
        <v>0.77369852301317421</v>
      </c>
      <c r="E23" s="37" t="str">
        <f>IFERROR((1+$O$2^2)*(('Precision Label'!E23*'Recall Label'!E23)/(($O$2^2*'Precision Label'!E23)+'Recall Label'!E23)),"")</f>
        <v/>
      </c>
      <c r="F23" s="37">
        <f>IFERROR((1+$O$2^2)*(('Precision Label'!F23*'Recall Label'!F23)/(($O$2^2*'Precision Label'!F23)+'Recall Label'!F23)),"")</f>
        <v>0.64722318087590525</v>
      </c>
      <c r="G23" s="37">
        <f>IFERROR((1+$O$2^2)*(('Precision Label'!G23*'Recall Label'!G23)/(($O$2^2*'Precision Label'!G23)+'Recall Label'!G23)),"")</f>
        <v>0.65861055673454094</v>
      </c>
      <c r="H23" s="37" t="str">
        <f>IFERROR((1+$O$2^2)*(('Precision Label'!H23*'Recall Label'!H23)/(($O$2^2*'Precision Label'!H23)+'Recall Label'!H23)),"")</f>
        <v/>
      </c>
    </row>
    <row r="24" spans="1:8" x14ac:dyDescent="0.45">
      <c r="B24" t="s">
        <v>4</v>
      </c>
      <c r="C24" s="37">
        <f>IFERROR((1+$O$2^2)*(('Precision Label'!C24*'Recall Label'!C24)/(($O$2^2*'Precision Label'!C24)+'Recall Label'!C24)),"")</f>
        <v>0.74910270359789755</v>
      </c>
      <c r="D24" s="37">
        <f>IFERROR((1+$O$2^2)*(('Precision Label'!D24*'Recall Label'!D24)/(($O$2^2*'Precision Label'!D24)+'Recall Label'!D24)),"")</f>
        <v>0.76133249184793717</v>
      </c>
      <c r="E24" s="37">
        <f>IFERROR((1+$O$2^2)*(('Precision Label'!E24*'Recall Label'!E24)/(($O$2^2*'Precision Label'!E24)+'Recall Label'!E24)),"")</f>
        <v>0.63322728263472794</v>
      </c>
      <c r="F24" s="37">
        <f>IFERROR((1+$O$2^2)*(('Precision Label'!F24*'Recall Label'!F24)/(($O$2^2*'Precision Label'!F24)+'Recall Label'!F24)),"")</f>
        <v>0.72727998107199721</v>
      </c>
      <c r="G24" s="37">
        <f>IFERROR((1+$O$2^2)*(('Precision Label'!G24*'Recall Label'!G24)/(($O$2^2*'Precision Label'!G24)+'Recall Label'!G24)),"")</f>
        <v>0.78562018430360936</v>
      </c>
      <c r="H24" s="37">
        <f>IFERROR((1+$O$2^2)*(('Precision Label'!H24*'Recall Label'!H24)/(($O$2^2*'Precision Label'!H24)+'Recall Label'!H24)),"")</f>
        <v>0.73757727206296819</v>
      </c>
    </row>
    <row r="25" spans="1:8" x14ac:dyDescent="0.45">
      <c r="A25" s="18"/>
      <c r="B25" s="18" t="s">
        <v>5</v>
      </c>
      <c r="C25" s="37">
        <f>IFERROR((1+$O$2^2)*(('Precision Label'!C25*'Recall Label'!C25)/(($O$2^2*'Precision Label'!C25)+'Recall Label'!C25)),"")</f>
        <v>0.69299718212083639</v>
      </c>
      <c r="D25" s="37">
        <f>IFERROR((1+$O$2^2)*(('Precision Label'!D25*'Recall Label'!D25)/(($O$2^2*'Precision Label'!D25)+'Recall Label'!D25)),"")</f>
        <v>0.78742827865138842</v>
      </c>
      <c r="E25" s="37">
        <f>IFERROR((1+$O$2^2)*(('Precision Label'!E25*'Recall Label'!E25)/(($O$2^2*'Precision Label'!E25)+'Recall Label'!E25)),"")</f>
        <v>0.65694142164377511</v>
      </c>
      <c r="F25" s="37">
        <f>IFERROR((1+$O$2^2)*(('Precision Label'!F25*'Recall Label'!F25)/(($O$2^2*'Precision Label'!F25)+'Recall Label'!F25)),"")</f>
        <v>0.64722318087590525</v>
      </c>
      <c r="G25" s="37">
        <f>IFERROR((1+$O$2^2)*(('Precision Label'!G25*'Recall Label'!G25)/(($O$2^2*'Precision Label'!G25)+'Recall Label'!G25)),"")</f>
        <v>0.67019894134288338</v>
      </c>
      <c r="H25" s="37">
        <f>IFERROR((1+$O$2^2)*(('Precision Label'!H25*'Recall Label'!H25)/(($O$2^2*'Precision Label'!H25)+'Recall Label'!H25)),"")</f>
        <v>0.55346758496889026</v>
      </c>
    </row>
    <row r="26" spans="1:8" x14ac:dyDescent="0.45">
      <c r="A26" s="23" t="s">
        <v>98</v>
      </c>
      <c r="B26" s="23" t="s">
        <v>0</v>
      </c>
      <c r="C26" s="23">
        <f>IFERROR((1+$P$2^2)*(('Precision Label'!C26*'Recall Label'!C26)/(($P$2^2*'Precision Label'!C26)+'Recall Label'!C26)),"")</f>
        <v>0.67375513064169712</v>
      </c>
      <c r="D26" s="23">
        <f>IFERROR((1+$P$2^2)*(('Precision Label'!D26*'Recall Label'!D26)/(($P$2^2*'Precision Label'!D26)+'Recall Label'!D26)),"")</f>
        <v>0.66419651692810289</v>
      </c>
      <c r="E26" s="23">
        <f>IFERROR((1+$P$2^2)*(('Precision Label'!E26*'Recall Label'!E26)/(($P$2^2*'Precision Label'!E26)+'Recall Label'!E26)),"")</f>
        <v>0.62641282570712109</v>
      </c>
      <c r="F26" s="23">
        <f>IFERROR((1+$P$2^2)*(('Precision Label'!F26*'Recall Label'!F26)/(($P$2^2*'Precision Label'!F26)+'Recall Label'!F26)),"")</f>
        <v>0.82391783594222034</v>
      </c>
      <c r="G26" s="23">
        <f>IFERROR((1+$P$2^2)*(('Precision Label'!G26*'Recall Label'!G26)/(($P$2^2*'Precision Label'!G26)+'Recall Label'!G26)),"")</f>
        <v>0.75344780862022331</v>
      </c>
      <c r="H26" s="23">
        <f>IFERROR((1+$P$2^2)*(('Precision Label'!H26*'Recall Label'!H26)/(($P$2^2*'Precision Label'!H26)+'Recall Label'!H26)),"")</f>
        <v>0.75375836630054194</v>
      </c>
    </row>
    <row r="27" spans="1:8" x14ac:dyDescent="0.45">
      <c r="B27" t="s">
        <v>1</v>
      </c>
      <c r="C27" s="37">
        <f>IFERROR((1+$P$2^2)*(('Precision Label'!C27*'Recall Label'!C27)/(($P$2^2*'Precision Label'!C27)+'Recall Label'!C27)),"")</f>
        <v>0.75883707690937297</v>
      </c>
      <c r="D27" s="37">
        <f>IFERROR((1+$P$2^2)*(('Precision Label'!D27*'Recall Label'!D27)/(($P$2^2*'Precision Label'!D27)+'Recall Label'!D27)),"")</f>
        <v>0.8388697989376116</v>
      </c>
      <c r="E27" s="37">
        <f>IFERROR((1+$P$2^2)*(('Precision Label'!E27*'Recall Label'!E27)/(($P$2^2*'Precision Label'!E27)+'Recall Label'!E27)),"")</f>
        <v>0.8365246946896</v>
      </c>
      <c r="F27" s="37">
        <f>IFERROR((1+$P$2^2)*(('Precision Label'!F27*'Recall Label'!F27)/(($P$2^2*'Precision Label'!F27)+'Recall Label'!F27)),"")</f>
        <v>0.77987124146131381</v>
      </c>
      <c r="G27" s="37">
        <f>IFERROR((1+$P$2^2)*(('Precision Label'!G27*'Recall Label'!G27)/(($P$2^2*'Precision Label'!G27)+'Recall Label'!G27)),"")</f>
        <v>0.78130365698725324</v>
      </c>
      <c r="H27" s="37">
        <f>IFERROR((1+$P$2^2)*(('Precision Label'!H27*'Recall Label'!H27)/(($P$2^2*'Precision Label'!H27)+'Recall Label'!H27)),"")</f>
        <v>0.7905851981862192</v>
      </c>
    </row>
    <row r="28" spans="1:8" x14ac:dyDescent="0.45">
      <c r="B28" t="s">
        <v>2</v>
      </c>
      <c r="C28" s="37">
        <f>IFERROR((1+$P$2^2)*(('Precision Label'!C28*'Recall Label'!C28)/(($P$2^2*'Precision Label'!C28)+'Recall Label'!C28)),"")</f>
        <v>0.81768909003266477</v>
      </c>
      <c r="D28" s="37">
        <f>IFERROR((1+$P$2^2)*(('Precision Label'!D28*'Recall Label'!D28)/(($P$2^2*'Precision Label'!D28)+'Recall Label'!D28)),"")</f>
        <v>0.81929130159147812</v>
      </c>
      <c r="E28" s="37">
        <f>IFERROR((1+$P$2^2)*(('Precision Label'!E28*'Recall Label'!E28)/(($P$2^2*'Precision Label'!E28)+'Recall Label'!E28)),"")</f>
        <v>0.82878526597809865</v>
      </c>
      <c r="F28" s="37">
        <f>IFERROR((1+$P$2^2)*(('Precision Label'!F28*'Recall Label'!F28)/(($P$2^2*'Precision Label'!F28)+'Recall Label'!F28)),"")</f>
        <v>0.76125042059318759</v>
      </c>
      <c r="G28" s="37">
        <f>IFERROR((1+$P$2^2)*(('Precision Label'!G28*'Recall Label'!G28)/(($P$2^2*'Precision Label'!G28)+'Recall Label'!G28)),"")</f>
        <v>0.78989619206939587</v>
      </c>
      <c r="H28" s="37">
        <f>IFERROR((1+$P$2^2)*(('Precision Label'!H28*'Recall Label'!H28)/(($P$2^2*'Precision Label'!H28)+'Recall Label'!H28)),"")</f>
        <v>0.79999209355483947</v>
      </c>
    </row>
    <row r="29" spans="1:8" x14ac:dyDescent="0.45">
      <c r="B29" t="s">
        <v>80</v>
      </c>
      <c r="C29" s="37">
        <f>IFERROR((1+$P$2^2)*(('Precision Label'!C29*'Recall Label'!C29)/(($P$2^2*'Precision Label'!C29)+'Recall Label'!C29)),"")</f>
        <v>0.82894028234105166</v>
      </c>
      <c r="D29" s="37">
        <f>IFERROR((1+$P$2^2)*(('Precision Label'!D29*'Recall Label'!D29)/(($P$2^2*'Precision Label'!D29)+'Recall Label'!D29)),"")</f>
        <v>0.85192084785385236</v>
      </c>
      <c r="E29" s="37" t="str">
        <f>IFERROR((1+$P$2^2)*(('Precision Label'!E29*'Recall Label'!E29)/(($P$2^2*'Precision Label'!E29)+'Recall Label'!E29)),"")</f>
        <v/>
      </c>
      <c r="F29" s="37">
        <f>IFERROR((1+$P$2^2)*(('Precision Label'!F29*'Recall Label'!F29)/(($P$2^2*'Precision Label'!F29)+'Recall Label'!F29)),"")</f>
        <v>0.87657034821123481</v>
      </c>
      <c r="G29" s="37">
        <f>IFERROR((1+$P$2^2)*(('Precision Label'!G29*'Recall Label'!G29)/(($P$2^2*'Precision Label'!G29)+'Recall Label'!G29)),"")</f>
        <v>0.86962883235663835</v>
      </c>
      <c r="H29" s="37" t="str">
        <f>IFERROR((1+$P$2^2)*(('Precision Label'!H29*'Recall Label'!H29)/(($P$2^2*'Precision Label'!H29)+'Recall Label'!H29)),"")</f>
        <v/>
      </c>
    </row>
    <row r="30" spans="1:8" x14ac:dyDescent="0.45">
      <c r="B30" t="s">
        <v>4</v>
      </c>
      <c r="C30" s="37">
        <f>IFERROR((1+$P$2^2)*(('Precision Label'!C30*'Recall Label'!C30)/(($P$2^2*'Precision Label'!C30)+'Recall Label'!C30)),"")</f>
        <v>0.79999626924281619</v>
      </c>
      <c r="D30" s="37">
        <f>IFERROR((1+$P$2^2)*(('Precision Label'!D30*'Recall Label'!D30)/(($P$2^2*'Precision Label'!D30)+'Recall Label'!D30)),"")</f>
        <v>0.79930592449351534</v>
      </c>
      <c r="E30" s="37">
        <f>IFERROR((1+$P$2^2)*(('Precision Label'!E30*'Recall Label'!E30)/(($P$2^2*'Precision Label'!E30)+'Recall Label'!E30)),"")</f>
        <v>0.79322066452522733</v>
      </c>
      <c r="F30" s="37">
        <f>IFERROR((1+$P$2^2)*(('Precision Label'!F30*'Recall Label'!F30)/(($P$2^2*'Precision Label'!F30)+'Recall Label'!F30)),"")</f>
        <v>0.76309955183788869</v>
      </c>
      <c r="G30" s="37">
        <f>IFERROR((1+$P$2^2)*(('Precision Label'!G30*'Recall Label'!G30)/(($P$2^2*'Precision Label'!G30)+'Recall Label'!G30)),"")</f>
        <v>0.78125555788239931</v>
      </c>
      <c r="H30" s="37">
        <f>IFERROR((1+$P$2^2)*(('Precision Label'!H30*'Recall Label'!H30)/(($P$2^2*'Precision Label'!H30)+'Recall Label'!H30)),"")</f>
        <v>0.74083547443589659</v>
      </c>
    </row>
    <row r="31" spans="1:8" x14ac:dyDescent="0.45">
      <c r="A31" s="18"/>
      <c r="B31" s="18" t="s">
        <v>5</v>
      </c>
      <c r="C31" s="18">
        <f>IFERROR((1+$P$2^2)*(('Precision Label'!C31*'Recall Label'!C31)/(($P$2^2*'Precision Label'!C31)+'Recall Label'!C31)),"")</f>
        <v>0.82894028234105166</v>
      </c>
      <c r="D31" s="18">
        <f>IFERROR((1+$P$2^2)*(('Precision Label'!D31*'Recall Label'!D31)/(($P$2^2*'Precision Label'!D31)+'Recall Label'!D31)),"")</f>
        <v>0.89665137002992878</v>
      </c>
      <c r="E31" s="18">
        <f>IFERROR((1+$P$2^2)*(('Precision Label'!E31*'Recall Label'!E31)/(($P$2^2*'Precision Label'!E31)+'Recall Label'!E31)),"")</f>
        <v>0.74589765614722425</v>
      </c>
      <c r="F31" s="18">
        <f>IFERROR((1+$P$2^2)*(('Precision Label'!F31*'Recall Label'!F31)/(($P$2^2*'Precision Label'!F31)+'Recall Label'!F31)),"")</f>
        <v>0.87657034821123481</v>
      </c>
      <c r="G31" s="18">
        <f>IFERROR((1+$P$2^2)*(('Precision Label'!G31*'Recall Label'!G31)/(($P$2^2*'Precision Label'!G31)+'Recall Label'!G31)),"")</f>
        <v>0.87002990821245119</v>
      </c>
      <c r="H31" s="18">
        <f>IFERROR((1+$P$2^2)*(('Precision Label'!H31*'Recall Label'!H31)/(($P$2^2*'Precision Label'!H31)+'Recall Label'!H31)),"")</f>
        <v>0.727763116697146</v>
      </c>
    </row>
    <row r="34" spans="1:15" x14ac:dyDescent="0.45">
      <c r="C34" t="s">
        <v>40</v>
      </c>
      <c r="D34" t="s">
        <v>101</v>
      </c>
      <c r="M34" t="s">
        <v>40</v>
      </c>
      <c r="N34" t="s">
        <v>107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0.77893630270489955</v>
      </c>
      <c r="D35">
        <f>_xlfn.STDEV.P(C2:H2)</f>
        <v>6.5919784094909825E-2</v>
      </c>
      <c r="M35" t="s">
        <v>23</v>
      </c>
      <c r="N35">
        <f>AVERAGE(C2:H7)</f>
        <v>0.86257254790761384</v>
      </c>
      <c r="O35">
        <f>_xlfn.STDEV.P(C2:H7)</f>
        <v>5.9688799099206845E-2</v>
      </c>
    </row>
    <row r="36" spans="1:15" x14ac:dyDescent="0.45">
      <c r="B36" t="s">
        <v>1</v>
      </c>
      <c r="C36">
        <f t="shared" ref="C36:C64" si="0">AVERAGE(C3:H3)</f>
        <v>0.86423761907499097</v>
      </c>
      <c r="D36">
        <f t="shared" ref="D36:D64" si="1">_xlfn.STDEV.P(C3:H3)</f>
        <v>3.4718696277423043E-2</v>
      </c>
      <c r="M36" t="s">
        <v>99</v>
      </c>
      <c r="N36">
        <f>AVERAGE(C8:H13)</f>
        <v>0.79813951057128218</v>
      </c>
      <c r="O36">
        <f>_xlfn.STDEV.P(C8:H13)</f>
        <v>8.2965728380397438E-2</v>
      </c>
    </row>
    <row r="37" spans="1:15" x14ac:dyDescent="0.45">
      <c r="B37" t="s">
        <v>2</v>
      </c>
      <c r="C37">
        <f t="shared" si="0"/>
        <v>0.8924633361967228</v>
      </c>
      <c r="D37">
        <f t="shared" si="1"/>
        <v>1.4067093221106686E-2</v>
      </c>
      <c r="M37" t="s">
        <v>100</v>
      </c>
      <c r="N37">
        <f>AVERAGE(C14:H19)</f>
        <v>0.79794878649091405</v>
      </c>
      <c r="O37">
        <f>_xlfn.STDEV.P(C14:H19)</f>
        <v>0.13325917148989685</v>
      </c>
    </row>
    <row r="38" spans="1:15" x14ac:dyDescent="0.45">
      <c r="B38" t="s">
        <v>80</v>
      </c>
      <c r="C38">
        <f>AVERAGE(C5:D5,F5:G5)</f>
        <v>0.92235956840857236</v>
      </c>
      <c r="D38">
        <f>_xlfn.STDEV.P(C5:D5,F5:G5)</f>
        <v>5.3044202839318813E-3</v>
      </c>
      <c r="M38" t="s">
        <v>97</v>
      </c>
      <c r="N38">
        <f>AVERAGE(C20:H25)</f>
        <v>0.73802744014685284</v>
      </c>
      <c r="O38">
        <f>_xlfn.STDEV.P(C20:H25)</f>
        <v>6.5802903246415204E-2</v>
      </c>
    </row>
    <row r="39" spans="1:15" x14ac:dyDescent="0.45">
      <c r="B39" t="s">
        <v>4</v>
      </c>
      <c r="C39">
        <f t="shared" si="0"/>
        <v>0.84554281104731333</v>
      </c>
      <c r="D39">
        <f t="shared" si="1"/>
        <v>3.2153296753006121E-2</v>
      </c>
      <c r="M39" t="s">
        <v>98</v>
      </c>
      <c r="N39">
        <f>AVERAGE(C26:H31)</f>
        <v>0.7926179691161912</v>
      </c>
      <c r="O39">
        <f>_xlfn.STDEV.P(C26:H31)</f>
        <v>6.0544899776572347E-2</v>
      </c>
    </row>
    <row r="40" spans="1:15" x14ac:dyDescent="0.45">
      <c r="B40" t="s">
        <v>5</v>
      </c>
      <c r="C40">
        <f t="shared" si="0"/>
        <v>0.89182465684683565</v>
      </c>
      <c r="D40">
        <f t="shared" si="1"/>
        <v>4.4358854377382136E-2</v>
      </c>
    </row>
    <row r="41" spans="1:15" x14ac:dyDescent="0.45">
      <c r="A41" t="s">
        <v>99</v>
      </c>
      <c r="B41" t="s">
        <v>0</v>
      </c>
      <c r="C41">
        <f t="shared" si="0"/>
        <v>0.64648644054425008</v>
      </c>
      <c r="D41">
        <f t="shared" si="1"/>
        <v>9.1406435545668241E-2</v>
      </c>
    </row>
    <row r="42" spans="1:15" x14ac:dyDescent="0.45">
      <c r="B42" t="s">
        <v>1</v>
      </c>
      <c r="C42">
        <f t="shared" si="0"/>
        <v>0.83634140500921872</v>
      </c>
      <c r="D42">
        <f t="shared" si="1"/>
        <v>2.2767667972027738E-2</v>
      </c>
    </row>
    <row r="43" spans="1:15" x14ac:dyDescent="0.45">
      <c r="B43" t="s">
        <v>2</v>
      </c>
      <c r="C43">
        <f t="shared" si="0"/>
        <v>0.8539602453899392</v>
      </c>
      <c r="D43">
        <f t="shared" si="1"/>
        <v>1.9295488721323389E-2</v>
      </c>
      <c r="M43" t="s">
        <v>102</v>
      </c>
      <c r="N43" t="s">
        <v>109</v>
      </c>
    </row>
    <row r="44" spans="1:15" x14ac:dyDescent="0.45">
      <c r="B44" t="s">
        <v>80</v>
      </c>
      <c r="C44">
        <f>AVERAGE(C11:D11,F11:G11)</f>
        <v>0.82496356278852978</v>
      </c>
      <c r="D44">
        <f>_xlfn.STDEV.P(C11:D11,F11:G11)</f>
        <v>1.4502637259227754E-2</v>
      </c>
      <c r="M44" t="s">
        <v>23</v>
      </c>
      <c r="N44">
        <f>MAX(C2:H7)</f>
        <v>0.92797196540155269</v>
      </c>
    </row>
    <row r="45" spans="1:15" x14ac:dyDescent="0.45">
      <c r="B45" t="s">
        <v>4</v>
      </c>
      <c r="C45">
        <f t="shared" si="0"/>
        <v>0.82210456294691714</v>
      </c>
      <c r="D45">
        <f t="shared" si="1"/>
        <v>1.8261970785896364E-2</v>
      </c>
      <c r="M45" t="s">
        <v>99</v>
      </c>
      <c r="N45">
        <f>MAX(C8:H13)</f>
        <v>0.87625094074663512</v>
      </c>
    </row>
    <row r="46" spans="1:15" x14ac:dyDescent="0.45">
      <c r="B46" t="s">
        <v>5</v>
      </c>
      <c r="C46">
        <f t="shared" si="0"/>
        <v>0.81392219748792149</v>
      </c>
      <c r="D46">
        <f t="shared" si="1"/>
        <v>2.0218867055798506E-2</v>
      </c>
      <c r="M46" t="s">
        <v>100</v>
      </c>
      <c r="N46">
        <f>MAX(C14:H19)</f>
        <v>0.92962095633013087</v>
      </c>
    </row>
    <row r="47" spans="1:15" x14ac:dyDescent="0.45">
      <c r="A47" t="s">
        <v>100</v>
      </c>
      <c r="B47" t="s">
        <v>0</v>
      </c>
      <c r="C47">
        <f t="shared" si="0"/>
        <v>0.5539125868604412</v>
      </c>
      <c r="D47">
        <f t="shared" si="1"/>
        <v>0.12992526295700119</v>
      </c>
      <c r="M47" t="s">
        <v>97</v>
      </c>
      <c r="N47">
        <f>MAX(C20:H25)</f>
        <v>0.8439026274752689</v>
      </c>
    </row>
    <row r="48" spans="1:15" x14ac:dyDescent="0.45">
      <c r="B48" t="s">
        <v>1</v>
      </c>
      <c r="C48">
        <f t="shared" si="0"/>
        <v>0.84287591191339628</v>
      </c>
      <c r="D48">
        <f t="shared" si="1"/>
        <v>6.1035232370713996E-2</v>
      </c>
      <c r="M48" t="s">
        <v>98</v>
      </c>
      <c r="N48">
        <f>MAX(C26:H31)</f>
        <v>0.89665137002992878</v>
      </c>
    </row>
    <row r="49" spans="1:4" x14ac:dyDescent="0.45">
      <c r="B49" t="s">
        <v>2</v>
      </c>
      <c r="C49">
        <f t="shared" si="0"/>
        <v>0.88007778650145729</v>
      </c>
      <c r="D49">
        <f t="shared" si="1"/>
        <v>3.6822833933141575E-3</v>
      </c>
    </row>
    <row r="50" spans="1:4" x14ac:dyDescent="0.45">
      <c r="B50" t="s">
        <v>80</v>
      </c>
      <c r="C50">
        <f>AVERAGE(C17:D17,F17:G17)</f>
        <v>0.86648001474602476</v>
      </c>
      <c r="D50">
        <f>_xlfn.STDEV.P(C17:D17,F17:G17)</f>
        <v>5.1012113990078461E-2</v>
      </c>
    </row>
    <row r="51" spans="1:4" x14ac:dyDescent="0.45">
      <c r="B51" t="s">
        <v>4</v>
      </c>
      <c r="C51">
        <f t="shared" si="0"/>
        <v>0.82688548697820685</v>
      </c>
      <c r="D51">
        <f t="shared" si="1"/>
        <v>3.3741838911517955E-2</v>
      </c>
    </row>
    <row r="52" spans="1:4" x14ac:dyDescent="0.45">
      <c r="B52" t="s">
        <v>5</v>
      </c>
      <c r="C52">
        <f t="shared" si="0"/>
        <v>0.84030467469766157</v>
      </c>
      <c r="D52">
        <f t="shared" si="1"/>
        <v>5.5283609266481168E-2</v>
      </c>
    </row>
    <row r="53" spans="1:4" x14ac:dyDescent="0.45">
      <c r="A53" t="s">
        <v>97</v>
      </c>
      <c r="B53" t="s">
        <v>0</v>
      </c>
      <c r="C53">
        <f t="shared" si="0"/>
        <v>0.78363165969983883</v>
      </c>
      <c r="D53">
        <f t="shared" si="1"/>
        <v>6.1484491856831025E-2</v>
      </c>
    </row>
    <row r="54" spans="1:4" x14ac:dyDescent="0.45">
      <c r="B54" t="s">
        <v>1</v>
      </c>
      <c r="C54">
        <f t="shared" si="0"/>
        <v>0.76931667794337011</v>
      </c>
      <c r="D54">
        <f t="shared" si="1"/>
        <v>2.7549780860159783E-2</v>
      </c>
    </row>
    <row r="55" spans="1:4" x14ac:dyDescent="0.45">
      <c r="B55" t="s">
        <v>2</v>
      </c>
      <c r="C55">
        <f t="shared" si="0"/>
        <v>0.76671949854441135</v>
      </c>
      <c r="D55">
        <f t="shared" si="1"/>
        <v>3.3810663175369585E-2</v>
      </c>
    </row>
    <row r="56" spans="1:4" x14ac:dyDescent="0.45">
      <c r="B56" t="s">
        <v>80</v>
      </c>
      <c r="C56">
        <f>AVERAGE(C23:D23,F23:G23)</f>
        <v>0.69313236068611428</v>
      </c>
      <c r="D56">
        <f>_xlfn.STDEV.P(C23:D23,F23:G23)</f>
        <v>4.9473054596092129E-2</v>
      </c>
    </row>
    <row r="57" spans="1:4" x14ac:dyDescent="0.45">
      <c r="B57" t="s">
        <v>4</v>
      </c>
      <c r="C57">
        <f t="shared" si="0"/>
        <v>0.73235665258652294</v>
      </c>
      <c r="D57">
        <f t="shared" si="1"/>
        <v>4.8022030959376724E-2</v>
      </c>
    </row>
    <row r="58" spans="1:4" x14ac:dyDescent="0.45">
      <c r="B58" t="s">
        <v>5</v>
      </c>
      <c r="C58">
        <f t="shared" si="0"/>
        <v>0.66804276493394654</v>
      </c>
      <c r="D58">
        <f t="shared" si="1"/>
        <v>6.8998115537844712E-2</v>
      </c>
    </row>
    <row r="59" spans="1:4" x14ac:dyDescent="0.45">
      <c r="A59" t="s">
        <v>98</v>
      </c>
      <c r="B59" t="s">
        <v>0</v>
      </c>
      <c r="C59">
        <f t="shared" si="0"/>
        <v>0.71591474735665106</v>
      </c>
      <c r="D59">
        <f t="shared" si="1"/>
        <v>6.7042697770125878E-2</v>
      </c>
    </row>
    <row r="60" spans="1:4" x14ac:dyDescent="0.45">
      <c r="B60" t="s">
        <v>1</v>
      </c>
      <c r="C60">
        <f t="shared" si="0"/>
        <v>0.79766527786189523</v>
      </c>
      <c r="D60">
        <f t="shared" si="1"/>
        <v>2.9860659514268847E-2</v>
      </c>
    </row>
    <row r="61" spans="1:4" x14ac:dyDescent="0.45">
      <c r="B61" t="s">
        <v>2</v>
      </c>
      <c r="C61">
        <f t="shared" si="0"/>
        <v>0.80281739396994389</v>
      </c>
      <c r="D61">
        <f t="shared" si="1"/>
        <v>2.2618725315657451E-2</v>
      </c>
    </row>
    <row r="62" spans="1:4" x14ac:dyDescent="0.45">
      <c r="B62" t="s">
        <v>80</v>
      </c>
      <c r="C62">
        <f>AVERAGE(C29:D29,F29:G29)</f>
        <v>0.85676507769069432</v>
      </c>
      <c r="D62">
        <f>_xlfn.STDEV.P(C29:D29,F29:G29)</f>
        <v>1.8407951566232407E-2</v>
      </c>
    </row>
    <row r="63" spans="1:4" x14ac:dyDescent="0.45">
      <c r="B63" t="s">
        <v>4</v>
      </c>
      <c r="C63">
        <f t="shared" si="0"/>
        <v>0.779618907069624</v>
      </c>
      <c r="D63">
        <f t="shared" si="1"/>
        <v>2.1476908995776516E-2</v>
      </c>
    </row>
    <row r="64" spans="1:4" x14ac:dyDescent="0.45">
      <c r="B64" t="s">
        <v>5</v>
      </c>
      <c r="C64">
        <f t="shared" si="0"/>
        <v>0.82430878027317289</v>
      </c>
      <c r="D64">
        <f t="shared" si="1"/>
        <v>6.5250751808611188E-2</v>
      </c>
    </row>
  </sheetData>
  <mergeCells count="1">
    <mergeCell ref="J2:K2"/>
  </mergeCells>
  <conditionalFormatting sqref="C2:H7">
    <cfRule type="top10" dxfId="135" priority="12" rank="1"/>
  </conditionalFormatting>
  <conditionalFormatting sqref="C8:H13">
    <cfRule type="top10" dxfId="131" priority="7" rank="1"/>
  </conditionalFormatting>
  <conditionalFormatting sqref="C14:H19">
    <cfRule type="top10" dxfId="123" priority="5" rank="1"/>
  </conditionalFormatting>
  <conditionalFormatting sqref="C20:H25">
    <cfRule type="top10" dxfId="120" priority="2" rank="1"/>
  </conditionalFormatting>
  <conditionalFormatting sqref="C26:H31">
    <cfRule type="top10" dxfId="119" priority="1" rank="1"/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B4" sqref="B4"/>
    </sheetView>
  </sheetViews>
  <sheetFormatPr baseColWidth="10" defaultRowHeight="14.25" x14ac:dyDescent="0.45"/>
  <sheetData>
    <row r="1" spans="1:15" x14ac:dyDescent="0.45">
      <c r="B1" s="33" t="s">
        <v>86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[4]Sheet1!D2</f>
        <v>0.57446808510638303</v>
      </c>
      <c r="C4">
        <f>[4]Sheet1!K2</f>
        <v>0.65957446808510634</v>
      </c>
      <c r="D4">
        <f>[4]Sheet1!R2</f>
        <v>0.69148936170212771</v>
      </c>
      <c r="E4">
        <f>[4]Sheet1!Y2</f>
        <v>0.81914893617021278</v>
      </c>
      <c r="F4">
        <f>[4]Sheet1!AF2</f>
        <v>0.63829787234042556</v>
      </c>
      <c r="G4">
        <f>[4]Sheet1!AM2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45">
      <c r="A5" s="27"/>
      <c r="B5">
        <f>[4]Sheet1!E2</f>
        <v>0.58064516129032262</v>
      </c>
      <c r="C5">
        <f>[4]Sheet1!L2</f>
        <v>0.61290322580645162</v>
      </c>
      <c r="D5">
        <f>[4]Sheet1!S2</f>
        <v>0.61290322580645162</v>
      </c>
      <c r="E5">
        <f>[4]Sheet1!Z2</f>
        <v>0.72043010752688175</v>
      </c>
      <c r="F5">
        <f>[4]Sheet1!AG2</f>
        <v>0.73118279569892475</v>
      </c>
      <c r="G5">
        <f>[4]Sheet1!AN2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45">
      <c r="A6" s="27"/>
      <c r="B6">
        <f>[4]Sheet1!F2</f>
        <v>0.59139784946236562</v>
      </c>
      <c r="C6">
        <f>[4]Sheet1!M2</f>
        <v>0.70967741935483875</v>
      </c>
      <c r="D6">
        <f>[4]Sheet1!T2</f>
        <v>0.73118279569892475</v>
      </c>
      <c r="E6">
        <f>[4]Sheet1!AA2</f>
        <v>0.78494623655913975</v>
      </c>
      <c r="F6">
        <f>[4]Sheet1!AH2</f>
        <v>0.69892473118279574</v>
      </c>
      <c r="G6">
        <f>[4]Sheet1!AO2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45">
      <c r="A7" s="27"/>
      <c r="B7">
        <f>[4]Sheet1!G2</f>
        <v>0.60215053763440862</v>
      </c>
      <c r="C7">
        <f>[4]Sheet1!N2</f>
        <v>0.67741935483870963</v>
      </c>
      <c r="D7">
        <f>[4]Sheet1!U2</f>
        <v>0.62365591397849462</v>
      </c>
      <c r="E7">
        <f>[4]Sheet1!AB2</f>
        <v>0.83870967741935487</v>
      </c>
      <c r="F7">
        <f>[4]Sheet1!AI2</f>
        <v>0.76344086021505375</v>
      </c>
      <c r="G7">
        <f>[4]Sheet1!AP2</f>
        <v>0.76344086021505375</v>
      </c>
      <c r="I7" s="1" t="s">
        <v>80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45">
      <c r="A8" s="28"/>
      <c r="B8">
        <f>[4]Sheet1!H2</f>
        <v>0.72043010752688175</v>
      </c>
      <c r="C8">
        <f>[4]Sheet1!O2</f>
        <v>0.72043010752688175</v>
      </c>
      <c r="D8">
        <f>[4]Sheet1!V2</f>
        <v>0.72043010752688175</v>
      </c>
      <c r="E8">
        <f>[4]Sheet1!AC2</f>
        <v>0.79569892473118276</v>
      </c>
      <c r="F8">
        <f>[4]Sheet1!AJ2</f>
        <v>0.69892473118279574</v>
      </c>
      <c r="G8">
        <f>[4]Sheet1!AQ2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45">
      <c r="A9" s="26" t="s">
        <v>1</v>
      </c>
      <c r="B9">
        <f>[4]Sheet1!D3</f>
        <v>0.7978723404255319</v>
      </c>
      <c r="C9">
        <f>[4]Sheet1!K3</f>
        <v>0.74468085106382975</v>
      </c>
      <c r="D9">
        <f>[4]Sheet1!R3</f>
        <v>0.78723404255319152</v>
      </c>
      <c r="E9">
        <f>[4]Sheet1!Y3</f>
        <v>0.86170212765957444</v>
      </c>
      <c r="F9">
        <f>[4]Sheet1!AF3</f>
        <v>0.85106382978723405</v>
      </c>
      <c r="G9">
        <f>[4]Sheet1!AM3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45">
      <c r="A10" s="27"/>
      <c r="B10">
        <f>[4]Sheet1!E3</f>
        <v>0.77419354838709675</v>
      </c>
      <c r="C10">
        <f>[4]Sheet1!L3</f>
        <v>0.76344086021505375</v>
      </c>
      <c r="D10">
        <f>[4]Sheet1!S3</f>
        <v>0.72043010752688175</v>
      </c>
      <c r="E10">
        <f>[4]Sheet1!Z3</f>
        <v>0.75268817204301075</v>
      </c>
      <c r="F10">
        <f>[4]Sheet1!AG3</f>
        <v>0.78494623655913975</v>
      </c>
      <c r="G10">
        <f>[4]Sheet1!AN3</f>
        <v>0.80645161290322576</v>
      </c>
    </row>
    <row r="11" spans="1:15" x14ac:dyDescent="0.45">
      <c r="A11" s="27"/>
      <c r="B11">
        <f>[4]Sheet1!F3</f>
        <v>0.80645161290322576</v>
      </c>
      <c r="C11">
        <f>[4]Sheet1!M3</f>
        <v>0.82795698924731187</v>
      </c>
      <c r="D11">
        <f>[4]Sheet1!T3</f>
        <v>0.83870967741935487</v>
      </c>
      <c r="E11">
        <f>[4]Sheet1!AA3</f>
        <v>0.83870967741935487</v>
      </c>
      <c r="F11">
        <f>[4]Sheet1!AH3</f>
        <v>0.87096774193548387</v>
      </c>
      <c r="G11">
        <f>[4]Sheet1!AO3</f>
        <v>0.86021505376344087</v>
      </c>
    </row>
    <row r="12" spans="1:15" x14ac:dyDescent="0.45">
      <c r="A12" s="27"/>
      <c r="B12">
        <f>[4]Sheet1!G3</f>
        <v>0.77419354838709675</v>
      </c>
      <c r="C12">
        <f>[4]Sheet1!N3</f>
        <v>0.80645161290322576</v>
      </c>
      <c r="D12">
        <f>[4]Sheet1!U3</f>
        <v>0.77419354838709675</v>
      </c>
      <c r="E12">
        <f>[4]Sheet1!AB3</f>
        <v>0.82795698924731187</v>
      </c>
      <c r="F12">
        <f>[4]Sheet1!AI3</f>
        <v>0.84946236559139787</v>
      </c>
      <c r="G12">
        <f>[4]Sheet1!AP3</f>
        <v>0.84946236559139787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[4]Sheet1!H3</f>
        <v>0.84946236559139787</v>
      </c>
      <c r="C13">
        <f>[4]Sheet1!O3</f>
        <v>0.89247311827956988</v>
      </c>
      <c r="D13">
        <f>[4]Sheet1!V3</f>
        <v>0.87096774193548387</v>
      </c>
      <c r="E13">
        <f>[4]Sheet1!AC3</f>
        <v>0.87096774193548387</v>
      </c>
      <c r="F13">
        <f>[4]Sheet1!AJ3</f>
        <v>0.88172043010752688</v>
      </c>
      <c r="G13">
        <f>[4]Sheet1!AQ3</f>
        <v>0.88172043010752688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[4]Sheet1!D4</f>
        <v>0.84042553191489366</v>
      </c>
      <c r="C14">
        <f>[4]Sheet1!K4</f>
        <v>0.87234042553191493</v>
      </c>
      <c r="D14">
        <f>[4]Sheet1!R4</f>
        <v>0.85106382978723405</v>
      </c>
      <c r="E14">
        <f>[4]Sheet1!Y4</f>
        <v>0.80851063829787229</v>
      </c>
      <c r="F14">
        <f>[4]Sheet1!AF4</f>
        <v>0.80851063829787229</v>
      </c>
      <c r="G14">
        <f>[4]Sheet1!AM4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[4]Sheet1!E4</f>
        <v>0.78494623655913975</v>
      </c>
      <c r="C15">
        <f>[4]Sheet1!L4</f>
        <v>0.80645161290322576</v>
      </c>
      <c r="D15">
        <f>[4]Sheet1!S4</f>
        <v>0.81720430107526887</v>
      </c>
      <c r="E15">
        <f>[4]Sheet1!Z4</f>
        <v>0.77419354838709675</v>
      </c>
      <c r="F15">
        <f>[4]Sheet1!AG4</f>
        <v>0.77419354838709675</v>
      </c>
      <c r="G15">
        <f>[4]Sheet1!AN4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45">
      <c r="A16" s="27"/>
      <c r="B16">
        <f>[4]Sheet1!F4</f>
        <v>0.87096774193548387</v>
      </c>
      <c r="C16">
        <f>[4]Sheet1!M4</f>
        <v>0.86021505376344087</v>
      </c>
      <c r="D16">
        <f>[4]Sheet1!T4</f>
        <v>0.83870967741935487</v>
      </c>
      <c r="E16">
        <f>[4]Sheet1!AA4</f>
        <v>0.83870967741935487</v>
      </c>
      <c r="F16">
        <f>[4]Sheet1!AH4</f>
        <v>0.86021505376344087</v>
      </c>
      <c r="G16">
        <f>[4]Sheet1!AO4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45">
      <c r="A17" s="27"/>
      <c r="B17">
        <f>[4]Sheet1!G4</f>
        <v>0.79569892473118276</v>
      </c>
      <c r="C17">
        <f>[4]Sheet1!N4</f>
        <v>0.82795698924731187</v>
      </c>
      <c r="D17">
        <f>[4]Sheet1!U4</f>
        <v>0.79569892473118276</v>
      </c>
      <c r="E17">
        <f>[4]Sheet1!AB4</f>
        <v>0.83870967741935487</v>
      </c>
      <c r="F17">
        <f>[4]Sheet1!AI4</f>
        <v>0.84946236559139787</v>
      </c>
      <c r="G17">
        <f>[4]Sheet1!AP4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45">
      <c r="A18" s="28"/>
      <c r="B18">
        <f>[4]Sheet1!H4</f>
        <v>0.91397849462365588</v>
      </c>
      <c r="C18">
        <f>[4]Sheet1!O4</f>
        <v>0.86021505376344087</v>
      </c>
      <c r="D18">
        <f>[4]Sheet1!V4</f>
        <v>0.90322580645161288</v>
      </c>
      <c r="E18">
        <f>[4]Sheet1!AC4</f>
        <v>0.89247311827956988</v>
      </c>
      <c r="F18">
        <f>[4]Sheet1!AJ4</f>
        <v>0.89247311827956988</v>
      </c>
      <c r="G18">
        <f>[4]Sheet1!AQ4</f>
        <v>0.91397849462365588</v>
      </c>
      <c r="I18" s="1" t="s">
        <v>80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45">
      <c r="A19" s="26" t="s">
        <v>80</v>
      </c>
      <c r="B19">
        <f>[4]Sheet1!D5</f>
        <v>0.85106382978723405</v>
      </c>
      <c r="C19">
        <f>[4]Sheet1!K5</f>
        <v>0.85106382978723405</v>
      </c>
      <c r="D19" t="str">
        <f>IF([4]Sheet1!R5=0,"-",[4]Sheet1!R5)</f>
        <v>-</v>
      </c>
      <c r="E19">
        <f>[4]Sheet1!Y5</f>
        <v>0.87234042553191493</v>
      </c>
      <c r="F19">
        <f>[4]Sheet1!AF5</f>
        <v>0.86170212765957444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45">
      <c r="A20" s="27"/>
      <c r="B20">
        <f>[4]Sheet1!E5</f>
        <v>0.76344086021505375</v>
      </c>
      <c r="C20">
        <f>[4]Sheet1!L5</f>
        <v>0.77419354838709675</v>
      </c>
      <c r="D20" t="str">
        <f>IF([4]Sheet1!S5=0,"-",[4]Sheet1!S5)</f>
        <v>-</v>
      </c>
      <c r="E20">
        <f>[4]Sheet1!Z5</f>
        <v>0.78494623655913975</v>
      </c>
      <c r="F20">
        <f>[4]Sheet1!AG5</f>
        <v>0.80645161290322576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45">
      <c r="A21" s="27"/>
      <c r="B21">
        <f>[4]Sheet1!F5</f>
        <v>0.83870967741935487</v>
      </c>
      <c r="C21">
        <f>[4]Sheet1!M5</f>
        <v>0.88172043010752688</v>
      </c>
      <c r="D21" t="str">
        <f>IF([4]Sheet1!T5=0,"-",[4]Sheet1!T5)</f>
        <v>-</v>
      </c>
      <c r="E21">
        <f>[4]Sheet1!AA5</f>
        <v>0.87096774193548387</v>
      </c>
      <c r="F21">
        <f>[4]Sheet1!AH5</f>
        <v>0.88172043010752688</v>
      </c>
      <c r="G21" t="str">
        <f>IF([4]Sheet1!AO5=0,"-",[4]Sheet1!AO5)</f>
        <v>-</v>
      </c>
    </row>
    <row r="22" spans="1:15" x14ac:dyDescent="0.45">
      <c r="A22" s="27"/>
      <c r="B22">
        <f>[4]Sheet1!G5</f>
        <v>0.79569892473118276</v>
      </c>
      <c r="C22">
        <f>[4]Sheet1!N5</f>
        <v>0.84946236559139787</v>
      </c>
      <c r="D22" t="str">
        <f>IF([4]Sheet1!U5=0,"-",[4]Sheet1!U5)</f>
        <v>-</v>
      </c>
      <c r="E22">
        <f>[4]Sheet1!AB5</f>
        <v>0.81720430107526887</v>
      </c>
      <c r="F22">
        <f>[4]Sheet1!AI5</f>
        <v>0.82795698924731187</v>
      </c>
      <c r="G22" t="str">
        <f>IF([4]Sheet1!AP5=0,"-",[4]Sheet1!AP5)</f>
        <v>-</v>
      </c>
    </row>
    <row r="23" spans="1:15" x14ac:dyDescent="0.45">
      <c r="A23" s="28"/>
      <c r="B23">
        <f>[4]Sheet1!H5</f>
        <v>0.81720430107526887</v>
      </c>
      <c r="C23">
        <f>[4]Sheet1!O5</f>
        <v>0.87096774193548387</v>
      </c>
      <c r="D23" t="str">
        <f>IF([4]Sheet1!V5=0,"-",[4]Sheet1!V5)</f>
        <v>-</v>
      </c>
      <c r="E23">
        <f>[4]Sheet1!AC5</f>
        <v>0.82795698924731187</v>
      </c>
      <c r="F23">
        <f>[4]Sheet1!AJ5</f>
        <v>0.86021505376344087</v>
      </c>
      <c r="G23" t="str">
        <f>IF([4]Sheet1!AQ5=0,"-",[4]Sheet1!AQ5)</f>
        <v>-</v>
      </c>
    </row>
    <row r="24" spans="1:15" x14ac:dyDescent="0.45">
      <c r="A24" s="26" t="s">
        <v>4</v>
      </c>
      <c r="B24">
        <f>[4]Sheet1!D6</f>
        <v>0.77659574468085102</v>
      </c>
      <c r="C24">
        <f>[4]Sheet1!K6</f>
        <v>0.77659574468085102</v>
      </c>
      <c r="D24">
        <f>[4]Sheet1!R6</f>
        <v>0.7021276595744681</v>
      </c>
      <c r="E24">
        <f>[4]Sheet1!Y6</f>
        <v>0.75531914893617025</v>
      </c>
      <c r="F24">
        <f>[4]Sheet1!AF6</f>
        <v>0.77659574468085102</v>
      </c>
      <c r="G24">
        <f>[4]Sheet1!AM6</f>
        <v>0.78723404255319152</v>
      </c>
    </row>
    <row r="25" spans="1:15" x14ac:dyDescent="0.45">
      <c r="A25" s="27"/>
      <c r="B25">
        <f>[4]Sheet1!E6</f>
        <v>0.80645161290322576</v>
      </c>
      <c r="C25">
        <f>[4]Sheet1!L6</f>
        <v>0.76344086021505375</v>
      </c>
      <c r="D25">
        <f>[4]Sheet1!S6</f>
        <v>0.70967741935483875</v>
      </c>
      <c r="E25">
        <f>[4]Sheet1!Z6</f>
        <v>0.78494623655913975</v>
      </c>
      <c r="F25">
        <f>[4]Sheet1!AG6</f>
        <v>0.78494623655913975</v>
      </c>
      <c r="G25">
        <f>[4]Sheet1!AN6</f>
        <v>0.75268817204301075</v>
      </c>
    </row>
    <row r="26" spans="1:15" x14ac:dyDescent="0.45">
      <c r="A26" s="27"/>
      <c r="B26">
        <f>[4]Sheet1!F6</f>
        <v>0.84946236559139787</v>
      </c>
      <c r="C26">
        <f>[4]Sheet1!M6</f>
        <v>0.83870967741935487</v>
      </c>
      <c r="D26">
        <f>[4]Sheet1!T6</f>
        <v>0.73118279569892475</v>
      </c>
      <c r="E26">
        <f>[4]Sheet1!AA6</f>
        <v>0.81720430107526887</v>
      </c>
      <c r="F26">
        <f>[4]Sheet1!AH6</f>
        <v>0.79569892473118276</v>
      </c>
      <c r="G26">
        <f>[4]Sheet1!AO6</f>
        <v>0.84946236559139787</v>
      </c>
    </row>
    <row r="27" spans="1:15" x14ac:dyDescent="0.45">
      <c r="A27" s="27"/>
      <c r="B27">
        <f>[4]Sheet1!G6</f>
        <v>0.83870967741935487</v>
      </c>
      <c r="C27">
        <f>[4]Sheet1!N6</f>
        <v>0.81720430107526887</v>
      </c>
      <c r="D27">
        <f>[4]Sheet1!U6</f>
        <v>0.70967741935483875</v>
      </c>
      <c r="E27">
        <f>[4]Sheet1!AB6</f>
        <v>0.79569892473118276</v>
      </c>
      <c r="F27">
        <f>[4]Sheet1!AI6</f>
        <v>0.77419354838709675</v>
      </c>
      <c r="G27">
        <f>[4]Sheet1!AP6</f>
        <v>0.82795698924731187</v>
      </c>
    </row>
    <row r="28" spans="1:15" x14ac:dyDescent="0.45">
      <c r="A28" s="28"/>
      <c r="B28">
        <f>[4]Sheet1!H6</f>
        <v>0.88172043010752688</v>
      </c>
      <c r="C28">
        <f>[4]Sheet1!O6</f>
        <v>0.86021505376344087</v>
      </c>
      <c r="D28">
        <f>[4]Sheet1!V6</f>
        <v>0.77419354838709675</v>
      </c>
      <c r="E28">
        <f>[4]Sheet1!AC6</f>
        <v>0.82795698924731187</v>
      </c>
      <c r="F28">
        <f>[4]Sheet1!AJ6</f>
        <v>0.83870967741935487</v>
      </c>
      <c r="G28">
        <f>[4]Sheet1!AQ6</f>
        <v>0.89247311827956988</v>
      </c>
    </row>
    <row r="29" spans="1:15" x14ac:dyDescent="0.45">
      <c r="A29" s="26" t="s">
        <v>5</v>
      </c>
      <c r="B29">
        <f>[4]Sheet1!D7</f>
        <v>0.84042553191489366</v>
      </c>
      <c r="C29">
        <f>[4]Sheet1!K7</f>
        <v>0.82978723404255317</v>
      </c>
      <c r="D29">
        <f>[4]Sheet1!R7</f>
        <v>0.80851063829787229</v>
      </c>
      <c r="E29">
        <f>[4]Sheet1!Y7</f>
        <v>0.84042553191489366</v>
      </c>
      <c r="F29">
        <f>[4]Sheet1!AF7</f>
        <v>0.86170212765957444</v>
      </c>
      <c r="G29">
        <f>[4]Sheet1!AM7</f>
        <v>0.82978723404255317</v>
      </c>
    </row>
    <row r="30" spans="1:15" x14ac:dyDescent="0.45">
      <c r="A30" s="27"/>
      <c r="B30">
        <f>[4]Sheet1!E7</f>
        <v>0.76344086021505375</v>
      </c>
      <c r="C30">
        <f>[4]Sheet1!L7</f>
        <v>0.82795698924731187</v>
      </c>
      <c r="D30">
        <f>[4]Sheet1!S7</f>
        <v>0.78494623655913975</v>
      </c>
      <c r="E30">
        <f>[4]Sheet1!Z7</f>
        <v>0.78494623655913975</v>
      </c>
      <c r="F30">
        <f>[4]Sheet1!AG7</f>
        <v>0.79569892473118276</v>
      </c>
      <c r="G30">
        <f>[4]Sheet1!AN7</f>
        <v>0.80645161290322576</v>
      </c>
    </row>
    <row r="31" spans="1:15" x14ac:dyDescent="0.45">
      <c r="A31" s="27"/>
      <c r="B31">
        <f>[4]Sheet1!F7</f>
        <v>0.87096774193548387</v>
      </c>
      <c r="C31">
        <f>[4]Sheet1!M7</f>
        <v>0.86021505376344087</v>
      </c>
      <c r="D31">
        <f>[4]Sheet1!T7</f>
        <v>0.83870967741935487</v>
      </c>
      <c r="E31">
        <f>[4]Sheet1!AA7</f>
        <v>0.88172043010752688</v>
      </c>
      <c r="F31">
        <f>[4]Sheet1!AH7</f>
        <v>0.87096774193548387</v>
      </c>
      <c r="G31">
        <f>[4]Sheet1!AO7</f>
        <v>0.83870967741935487</v>
      </c>
    </row>
    <row r="32" spans="1:15" x14ac:dyDescent="0.45">
      <c r="A32" s="27"/>
      <c r="B32">
        <f>[4]Sheet1!G7</f>
        <v>0.82795698924731187</v>
      </c>
      <c r="C32">
        <f>[4]Sheet1!N7</f>
        <v>0.86021505376344087</v>
      </c>
      <c r="D32">
        <f>[4]Sheet1!U7</f>
        <v>0.79569892473118276</v>
      </c>
      <c r="E32">
        <f>[4]Sheet1!AB7</f>
        <v>0.84946236559139787</v>
      </c>
      <c r="F32">
        <f>[4]Sheet1!AI7</f>
        <v>0.84946236559139787</v>
      </c>
      <c r="G32">
        <f>[4]Sheet1!AP7</f>
        <v>0.82795698924731187</v>
      </c>
    </row>
    <row r="33" spans="1:7" x14ac:dyDescent="0.45">
      <c r="A33" s="28"/>
      <c r="B33">
        <f>[4]Sheet1!H7</f>
        <v>0.91397849462365588</v>
      </c>
      <c r="C33">
        <f>[4]Sheet1!O7</f>
        <v>0.91397849462365588</v>
      </c>
      <c r="D33">
        <f>[4]Sheet1!V7</f>
        <v>0.91397849462365588</v>
      </c>
      <c r="E33">
        <f>[4]Sheet1!AC7</f>
        <v>0.87096774193548387</v>
      </c>
      <c r="F33">
        <f>[4]Sheet1!AJ7</f>
        <v>0.90322580645161288</v>
      </c>
      <c r="G33">
        <f>[4]Sheet1!AQ7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topLeftCell="P1" workbookViewId="0">
      <selection activeCell="AJ29" sqref="AJ29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86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0.65525051475634866</v>
      </c>
      <c r="Q2">
        <f>IFERROR(_xlfn.STDEV.P(D2:H4),"-")</f>
        <v>5.589864634498265E-2</v>
      </c>
      <c r="R2">
        <f>COUNT(D2:H4)</f>
        <v>15</v>
      </c>
      <c r="S2" t="str">
        <f>A2</f>
        <v>kNN</v>
      </c>
      <c r="T2">
        <f>IFERROR(AVERAGE(D2:H7),"-")</f>
        <v>0.69211088233051177</v>
      </c>
      <c r="U2">
        <f>IFERROR(_xlfn.STDEV.P(D2:H7),"-")</f>
        <v>6.986544409369122E-2</v>
      </c>
      <c r="V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$S$2</f>
        <v>kNN</v>
      </c>
      <c r="AF2">
        <f>$T$2</f>
        <v>0.69211088233051177</v>
      </c>
      <c r="AG2">
        <f>$U$2</f>
        <v>6.986544409369122E-2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$S$26</f>
        <v>RF</v>
      </c>
      <c r="AF3">
        <f>$T$26</f>
        <v>0.79656829100892235</v>
      </c>
      <c r="AG3">
        <f>$U$26</f>
        <v>4.8276335022504842E-2</v>
      </c>
      <c r="AJ3" t="str">
        <f>$N$2</f>
        <v>kNN</v>
      </c>
      <c r="AK3">
        <f>$P$2</f>
        <v>0.65525051475634866</v>
      </c>
      <c r="AL3">
        <f>$P$5</f>
        <v>0.72897124990467477</v>
      </c>
      <c r="AN3">
        <f>$Q$2</f>
        <v>5.589864634498265E-2</v>
      </c>
      <c r="AO3">
        <f>$Q$5</f>
        <v>6.2612526687644707E-2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$S$8</f>
        <v>SVM</v>
      </c>
      <c r="AF4">
        <f>$T$8</f>
        <v>0.8219057423930447</v>
      </c>
      <c r="AG4">
        <f>$U$8</f>
        <v>4.534276562009381E-2</v>
      </c>
      <c r="AJ4" t="str">
        <f>$N$26</f>
        <v>RF</v>
      </c>
      <c r="AK4">
        <f>$P$26</f>
        <v>0.7890642873484327</v>
      </c>
      <c r="AL4">
        <f>$P$29</f>
        <v>0.8040722946694121</v>
      </c>
      <c r="AN4">
        <f>$Q$26</f>
        <v>5.6580592157105661E-2</v>
      </c>
      <c r="AO4">
        <f>$Q$29</f>
        <v>3.6704570501345547E-2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0.72897124990467477</v>
      </c>
      <c r="Q5">
        <f>IFERROR(_xlfn.STDEV.P(D5:H7),"-")</f>
        <v>6.2612526687644707E-2</v>
      </c>
      <c r="R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$S$20</f>
        <v>MNB</v>
      </c>
      <c r="AF5">
        <f>$T$20</f>
        <v>0.83524937085335171</v>
      </c>
      <c r="AG5">
        <f>$U$20</f>
        <v>3.5248770405888794E-2</v>
      </c>
      <c r="AJ5" t="str">
        <f>$N$8</f>
        <v>SVM</v>
      </c>
      <c r="AK5">
        <f>$P$8</f>
        <v>0.80191413101502318</v>
      </c>
      <c r="AL5">
        <f>$P$11</f>
        <v>0.84189735377106689</v>
      </c>
      <c r="AN5">
        <f>Q$8</f>
        <v>4.5633398811750173E-2</v>
      </c>
      <c r="AO5">
        <f>$Q$11</f>
        <v>3.5074159292356216E-2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$S$14</f>
        <v>LR</v>
      </c>
      <c r="AF6">
        <f>$T$14</f>
        <v>0.83907572637840255</v>
      </c>
      <c r="AG6">
        <f>$U$14</f>
        <v>4.0770147110384063E-2</v>
      </c>
      <c r="AJ6" t="str">
        <f>$N$20</f>
        <v>MNB</v>
      </c>
      <c r="AK6">
        <f>$P$20</f>
        <v>0.82935255090368343</v>
      </c>
      <c r="AL6">
        <f>$P$23</f>
        <v>0.84114619080302</v>
      </c>
      <c r="AN6">
        <f>$Q$20</f>
        <v>3.8178464712917817E-2</v>
      </c>
      <c r="AO6">
        <f>$Q$23</f>
        <v>3.0948529712750514E-2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$S$32</f>
        <v>Ensemble</v>
      </c>
      <c r="AF7">
        <f>$T$32</f>
        <v>0.84479905437352232</v>
      </c>
      <c r="AG7">
        <f>$U$32</f>
        <v>3.92272640483576E-2</v>
      </c>
      <c r="AJ7" t="str">
        <f>$N$14</f>
        <v>LR</v>
      </c>
      <c r="AK7">
        <f>$P$14</f>
        <v>0.84260657362922275</v>
      </c>
      <c r="AL7">
        <f>$P$17</f>
        <v>0.83554487912758324</v>
      </c>
      <c r="AN7">
        <f>$Q$14</f>
        <v>3.7470985985595437E-2</v>
      </c>
      <c r="AO7">
        <f>$Q$17</f>
        <v>4.3536206029634504E-2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0.80191413101502318</v>
      </c>
      <c r="Q8">
        <f>IFERROR(_xlfn.STDEV.P(D8:H10),"-")</f>
        <v>4.5633398811750173E-2</v>
      </c>
      <c r="R8">
        <f>COUNT(D8:H10)</f>
        <v>15</v>
      </c>
      <c r="S8" t="str">
        <f>A8</f>
        <v>SVM</v>
      </c>
      <c r="T8">
        <f>IFERROR(AVERAGE(D8:H13),"-")</f>
        <v>0.8219057423930447</v>
      </c>
      <c r="U8">
        <f>IFERROR(_xlfn.STDEV.P(D8:H13),"-")</f>
        <v>4.534276562009381E-2</v>
      </c>
      <c r="V8">
        <f>COUNT(D8:H13)</f>
        <v>30</v>
      </c>
      <c r="AJ8" t="str">
        <f>$N$32</f>
        <v>Ensemble</v>
      </c>
      <c r="AK8">
        <f>$P$32</f>
        <v>0.84338442766720034</v>
      </c>
      <c r="AL8">
        <f>$P$35</f>
        <v>0.8462136810798444</v>
      </c>
      <c r="AN8">
        <f>$Q$32</f>
        <v>4.491884112261172E-2</v>
      </c>
      <c r="AO8">
        <f>$Q$35</f>
        <v>3.2493874256607581E-2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0.84189735377106689</v>
      </c>
      <c r="Q11">
        <f>IFERROR(_xlfn.STDEV.P(D11:H13),"-")</f>
        <v>3.5074159292356216E-2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0.84260657362922275</v>
      </c>
      <c r="Q14">
        <f>IFERROR(_xlfn.STDEV.P(D14:H16),"-")</f>
        <v>3.7470985985595437E-2</v>
      </c>
      <c r="R14">
        <f>COUNT(D14:H16)</f>
        <v>15</v>
      </c>
      <c r="S14" t="str">
        <f>A14</f>
        <v>LR</v>
      </c>
      <c r="T14">
        <f>IFERROR(AVERAGE(D14:H19),"-")</f>
        <v>0.83907572637840255</v>
      </c>
      <c r="U14">
        <f>IFERROR(_xlfn.STDEV.P(D14:H19),"-")</f>
        <v>4.0770147110384063E-2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0.83554487912758324</v>
      </c>
      <c r="Q17">
        <f>IFERROR(_xlfn.STDEV.P(D17:H19),"-")</f>
        <v>4.3536206029634504E-2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0.82935255090368343</v>
      </c>
      <c r="Q20">
        <f>IFERROR(_xlfn.STDEV.P(D20:H21),"-")</f>
        <v>3.8178464712917817E-2</v>
      </c>
      <c r="R20">
        <f>COUNT(D20:H21)</f>
        <v>10</v>
      </c>
      <c r="S20" t="str">
        <f>A20</f>
        <v>MNB</v>
      </c>
      <c r="T20">
        <f>IFERROR(AVERAGE(D20:H21,D23:H24),"-")</f>
        <v>0.83524937085335171</v>
      </c>
      <c r="U20">
        <f>IFERROR(_xlfn.STDEV.P(D20:H21,D23:H24),"-")</f>
        <v>3.5248770405888794E-2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0.84114619080302</v>
      </c>
      <c r="Q23">
        <f>IFERROR(_xlfn.STDEV.P(D23:H24),"-")</f>
        <v>3.0948529712750514E-2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0.7890642873484327</v>
      </c>
      <c r="Q26">
        <f>IFERROR(_xlfn.STDEV.P(D26:H28),"-")</f>
        <v>5.6580592157105661E-2</v>
      </c>
      <c r="R26">
        <f>COUNT(D26:H28)</f>
        <v>15</v>
      </c>
      <c r="S26" t="str">
        <f>A26</f>
        <v>RF</v>
      </c>
      <c r="T26">
        <f>IFERROR(AVERAGE(D26:H31),"-")</f>
        <v>0.79656829100892235</v>
      </c>
      <c r="U26">
        <f>IFERROR(_xlfn.STDEV.P(D26:H31),"-")</f>
        <v>4.8276335022504842E-2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0.8040722946694121</v>
      </c>
      <c r="Q29">
        <f>IFERROR(_xlfn.STDEV.P(D29:H31),"-")</f>
        <v>3.6704570501345547E-2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0.84338442766720034</v>
      </c>
      <c r="Q32">
        <f>IFERROR(_xlfn.STDEV.P(D32:H34),"-")</f>
        <v>4.491884112261172E-2</v>
      </c>
      <c r="R32">
        <f>COUNT(D32:H34)</f>
        <v>15</v>
      </c>
      <c r="S32" t="str">
        <f>A32</f>
        <v>Ensemble</v>
      </c>
      <c r="T32">
        <f>IFERROR(AVERAGE(D32:H37),"-")</f>
        <v>0.84479905437352232</v>
      </c>
      <c r="U32">
        <f>IFERROR(_xlfn.STDEV.P(D32:H37),"-")</f>
        <v>3.92272640483576E-2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0.8462136810798444</v>
      </c>
      <c r="Q35">
        <f>IFERROR(_xlfn.STDEV.P(D35:H37),"-")</f>
        <v>3.2493874256607581E-2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4.3054613907553859E-11</v>
      </c>
      <c r="D42">
        <f>IFERROR(_xlfn.T.TEST(D14:H19,D2:H7,2,IF(IF(U2^2&gt;U14^2,(U2^2)/(U14^2),(U14^2)/(U2^2))&lt;IF(U2^2&gt;U14^2,_xlfn.F.INV(0.95,V2-1,V14-1),_xlfn.F.INV(0.95,V14-1,V2-1)),2,3)),1)</f>
        <v>6.9101356831068656E-13</v>
      </c>
      <c r="E42">
        <f>IFERROR(_xlfn.T.TEST(X2:AB5,D2:H7,2,IF(IF(U2^2&gt;U20^2,(U2^2)/(U20^2),(U20^2)/(U2^2))&lt;IF(U2^2&gt;U20^2,_xlfn.F.INV(0.95,V2-1,V20-1),_xlfn.F.INV(0.95,V20-1,V2-1)),2,3)),1)</f>
        <v>3.563428864395793E-12</v>
      </c>
      <c r="F42">
        <f>IFERROR(_xlfn.T.TEST(D26:H31,D2:H7,2,IF(IF(U2^2&gt;U26^2,(U2^2)/(U26^2),(U26^2)/(U2^2))&lt;IF(U2^2&gt;U26^2,_xlfn.F.INV(0.95,V2-1,V26-1),_xlfn.F.INV(0.95,V26-1,V2-1)),2,3)),1)</f>
        <v>2.0417567072902692E-8</v>
      </c>
      <c r="G42">
        <f>IFERROR(_xlfn.T.TEST(D32:H37,D2:H7,2,IF(IF(U2^2&gt;U32^2,(U2^2)/(U32^2),(U32^2)/(U2^2))&lt;IF(U2^2&gt;U32^2,_xlfn.F.INV(0.95,V2-1,V32-1),_xlfn.F.INV(0.95,V32-1,V2-1)),2,3)),1)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2.2038501115868994</v>
      </c>
      <c r="Y42">
        <f>IF(D42&lt;(0.05/(COUNT($B$42:$G$47)-COUNT($B$42:$G$42))),ABS(($T$2-$T$14)/(SQRT((($V$2-1)*$U$2^2+($V$14-1)*$U$14^2)/($V$2+$V$14-2)))),"")</f>
        <v>2.5693733377273391</v>
      </c>
      <c r="Z42">
        <f>IF(E42&lt;(0.05/(COUNT($B$42:$G$47)-COUNT($B$42:$G$42))),ABS(($T$2-$T$20)/(SQRT((($V$2-1)*$U$2^2+($V$20-1)*$U$20^2)/($V$2+$V$20-2)))),"")</f>
        <v>2.4401860536399913</v>
      </c>
      <c r="AA42">
        <f>IF(F42&lt;(0.05/(COUNT($B$42:$G$47)-COUNT($B$42:$G$42))),ABS(($T$2-$T$26)/(SQRT((($V$2-1)*$U$2^2+($V$26-1)*$U$26^2)/($V$2+$V$26-2)))),"")</f>
        <v>1.739533778055387</v>
      </c>
      <c r="AB42">
        <f>IF(G42&lt;(0.05/(COUNT($B$42:$G$47)-COUNT($B$42:$G$42))),ABS(($T$2-$T$32)/(SQRT((($V$2-1)*$U$2^2+($V$32-1)*$U$32^2)/($V$2+$V$32-2)))),"")</f>
        <v>2.6949721562379376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0.13485840246976771</v>
      </c>
      <c r="E43">
        <f>IFERROR(_xlfn.T.TEST(X2:AB5,D8:H13,2,IF(IF(U8^2&gt;U20^2,(U8^2)/(U20^2),(U20^2)/(U8^2))&lt;IF(U8^2&gt;U20^2,_xlfn.F.INV(0.95,V8-1,V20-1),_xlfn.F.INV(0.95,V20-1,V8-1)),2,3)),1)</f>
        <v>0.28172519941660779</v>
      </c>
      <c r="F43">
        <f>IFERROR(_xlfn.T.TEST(D26:H31,D8:H13,2,IF(IF(U8^2&gt;U26^2,(U8^2)/(U26^2),(U26^2)/(U8^2))&lt;IF(U8^2&gt;U26^2,_xlfn.F.INV(0.95,V8-1,V26-1),_xlfn.F.INV(0.95,V26-1,V8-1)),2,3)),1)</f>
        <v>4.3880032771832778E-2</v>
      </c>
      <c r="G43">
        <f>IFERROR(_xlfn.T.TEST(D32:H37,D8:H13,2,IF(IF(U8^2&gt;U32^2,(U8^2)/(U32^2),(U32^2)/(U8^2))&lt;IF(U8^2&gt;U32^2,_xlfn.F.INV(0.95,V8-1,V32-1),_xlfn.F.INV(0.95,V32-1,V8-1)),2,3)),1)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0.73836338476732344</v>
      </c>
      <c r="F44">
        <f>IFERROR(_xlfn.T.TEST(D26:H31,D14:H19,2,IF(IF(U14^2&gt;U26^2,(U14^2)/(U26^2),(U26^2)/(U14^2))&lt;IF(U14^2&gt;U26^2,_xlfn.F.INV(0.95,V14-1,V26-1),_xlfn.F.INV(0.95,V26-1,V14-1)),2,3)),1)</f>
        <v>6.1476961947157379E-4</v>
      </c>
      <c r="G44">
        <f>IFERROR(_xlfn.T.TEST(D32:H37,D14:H19,2,IF(IF(U14^2&gt;U32^2,(U14^2)/(U32^2),(U32^2)/(U14^2))&lt;IF(U14^2&gt;U32^2,_xlfn.F.INV(0.95,V14-1,V32-1),_xlfn.F.INV(0.95,V32-1,V14-1)),2,3)),1)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0.95135063050646762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4.0910679370985189E-3</v>
      </c>
      <c r="G45">
        <f>IFERROR(_xlfn.T.TEST(D32:H37,X2:AB5,2,IF(IF(U20^2&gt;U32^2,(U20^2)/(U32^2),(U32^2)/(U20^2))&lt;IF(U20^2&gt;U32^2,_xlfn.F.INV(0.95,V20-1,V32-1),_xlfn.F.INV(0.95,V32-1,V20-1)),2,3)),1)</f>
        <v>0.39402822759209011</v>
      </c>
      <c r="I45" t="s">
        <v>80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1.0965243667406019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9.7768308576693816E-2</v>
      </c>
    </row>
    <row r="90" spans="1:35" x14ac:dyDescent="0.45">
      <c r="A90" t="s">
        <v>52</v>
      </c>
      <c r="B90">
        <f t="shared" si="58"/>
        <v>0.12714727339166909</v>
      </c>
      <c r="C90">
        <f t="shared" si="58"/>
        <v>0.99829307597700334</v>
      </c>
    </row>
    <row r="91" spans="1:35" x14ac:dyDescent="0.45">
      <c r="A91" t="s">
        <v>53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45">
      <c r="A92" t="s">
        <v>54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45">
      <c r="A93" t="s">
        <v>55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45">
      <c r="A94" t="s">
        <v>56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45">
      <c r="A95" t="s">
        <v>57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45">
      <c r="A96" t="s">
        <v>58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45">
      <c r="A97" t="s">
        <v>59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45">
      <c r="A98" t="s">
        <v>60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45">
      <c r="A99" t="s">
        <v>61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45">
      <c r="A100" t="s">
        <v>62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45">
      <c r="A101" t="s">
        <v>63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45">
      <c r="A102" t="s">
        <v>64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45">
      <c r="A103" t="s">
        <v>65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45">
      <c r="A104" t="s">
        <v>66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45">
      <c r="A105" t="s">
        <v>67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45">
      <c r="A106" t="s">
        <v>81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45">
      <c r="A107" t="s">
        <v>82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45">
      <c r="A108" t="s">
        <v>83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45">
      <c r="A109" t="s">
        <v>84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45">
      <c r="A110" t="s">
        <v>68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45">
      <c r="A111" t="s">
        <v>69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45">
      <c r="A112" t="s">
        <v>70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45">
      <c r="A113" t="s">
        <v>71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45">
      <c r="A114" t="s">
        <v>72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45">
      <c r="A115" t="s">
        <v>73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45">
      <c r="A116" t="s">
        <v>74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45">
      <c r="A117" t="s">
        <v>75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45">
      <c r="A118" t="s">
        <v>76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45">
      <c r="A119" t="s">
        <v>77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45">
      <c r="A120" t="s">
        <v>78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45">
      <c r="A121" t="s">
        <v>79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384" priority="115" operator="lessThan">
      <formula>0.05/(COUNT($B$53:$AI$86)-COUNT($B$53:$B$86))</formula>
    </cfRule>
    <cfRule type="cellIs" dxfId="383" priority="116" operator="lessThan">
      <formula>0.05</formula>
    </cfRule>
  </conditionalFormatting>
  <conditionalFormatting sqref="B54:B86">
    <cfRule type="expression" dxfId="382" priority="33">
      <formula>$B124="+"</formula>
    </cfRule>
  </conditionalFormatting>
  <conditionalFormatting sqref="B42:G42">
    <cfRule type="cellIs" dxfId="381" priority="110" operator="lessThan">
      <formula>0.05/(COUNT($B$42:$G$47)-COUNT($B$42:$G$42))</formula>
    </cfRule>
    <cfRule type="cellIs" dxfId="380" priority="111" operator="lessThan">
      <formula>0.05</formula>
    </cfRule>
  </conditionalFormatting>
  <conditionalFormatting sqref="C54:C86">
    <cfRule type="cellIs" dxfId="379" priority="98" operator="lessThan">
      <formula>0.05/(COUNT($B$53:$AI$86)-COUNT($B$53:$B$86))</formula>
    </cfRule>
    <cfRule type="cellIs" dxfId="378" priority="99" operator="lessThan">
      <formula>0.05</formula>
    </cfRule>
  </conditionalFormatting>
  <conditionalFormatting sqref="C55:C86">
    <cfRule type="expression" dxfId="377" priority="32">
      <formula>$C125="+"</formula>
    </cfRule>
  </conditionalFormatting>
  <conditionalFormatting sqref="C43:G43">
    <cfRule type="cellIs" dxfId="376" priority="108" operator="lessThan">
      <formula>0.05/(COUNT($B$42:$G$47)-COUNT($B$42:$G$42))</formula>
    </cfRule>
    <cfRule type="cellIs" dxfId="375" priority="109" operator="lessThan">
      <formula>0.05</formula>
    </cfRule>
  </conditionalFormatting>
  <conditionalFormatting sqref="D55:D86">
    <cfRule type="cellIs" dxfId="374" priority="96" operator="lessThan">
      <formula>0.05/(COUNT($B$53:$AI$86)-COUNT($B$53:$B$86))</formula>
    </cfRule>
    <cfRule type="cellIs" dxfId="373" priority="97" operator="lessThan">
      <formula>0.05</formula>
    </cfRule>
  </conditionalFormatting>
  <conditionalFormatting sqref="D56:D86">
    <cfRule type="expression" dxfId="372" priority="31">
      <formula>$D126="+"</formula>
    </cfRule>
  </conditionalFormatting>
  <conditionalFormatting sqref="D44:G44">
    <cfRule type="cellIs" dxfId="371" priority="106" operator="lessThan">
      <formula>0.05/(COUNT($B$42:$G$47)-COUNT($B$42:$G$42))</formula>
    </cfRule>
    <cfRule type="cellIs" dxfId="370" priority="107" operator="lessThan">
      <formula>0.05</formula>
    </cfRule>
  </conditionalFormatting>
  <conditionalFormatting sqref="E56:E86">
    <cfRule type="cellIs" dxfId="369" priority="94" operator="lessThan">
      <formula>0.05/(COUNT($B$53:$AI$86)-COUNT($B$53:$B$86))</formula>
    </cfRule>
    <cfRule type="cellIs" dxfId="368" priority="95" operator="lessThan">
      <formula>0.05</formula>
    </cfRule>
  </conditionalFormatting>
  <conditionalFormatting sqref="E57:E86">
    <cfRule type="expression" dxfId="367" priority="30">
      <formula>$E127="+"</formula>
    </cfRule>
  </conditionalFormatting>
  <conditionalFormatting sqref="E45:G45">
    <cfRule type="cellIs" dxfId="366" priority="104" operator="lessThan">
      <formula>0.05/(COUNT($B$42:$G$47)-COUNT($B$42:$G$42))</formula>
    </cfRule>
    <cfRule type="cellIs" dxfId="365" priority="105" operator="lessThan">
      <formula>0.05</formula>
    </cfRule>
  </conditionalFormatting>
  <conditionalFormatting sqref="F57:F86">
    <cfRule type="cellIs" dxfId="364" priority="92" operator="lessThan">
      <formula>0.05/(COUNT($B$53:$AI$86)-COUNT($B$53:$B$86))</formula>
    </cfRule>
    <cfRule type="cellIs" dxfId="363" priority="93" operator="lessThan">
      <formula>0.05</formula>
    </cfRule>
  </conditionalFormatting>
  <conditionalFormatting sqref="F58:F86">
    <cfRule type="expression" dxfId="362" priority="29">
      <formula>$F128="+"</formula>
    </cfRule>
  </conditionalFormatting>
  <conditionalFormatting sqref="F46:G46">
    <cfRule type="cellIs" dxfId="361" priority="102" operator="lessThan">
      <formula>0.05/(COUNT($B$42:$G$47)-COUNT($B$42:$G$42))</formula>
    </cfRule>
    <cfRule type="cellIs" dxfId="360" priority="103" operator="lessThan">
      <formula>0.05</formula>
    </cfRule>
  </conditionalFormatting>
  <conditionalFormatting sqref="G47">
    <cfRule type="cellIs" dxfId="359" priority="100" operator="lessThan">
      <formula>0.05/(COUNT($B$42:$G$47)-COUNT($B$42:$G$42))</formula>
    </cfRule>
    <cfRule type="cellIs" dxfId="358" priority="101" operator="lessThan">
      <formula>0.05</formula>
    </cfRule>
  </conditionalFormatting>
  <conditionalFormatting sqref="G58:G86">
    <cfRule type="cellIs" dxfId="357" priority="90" operator="lessThan">
      <formula>0.05/(COUNT($B$53:$AI$86)-COUNT($B$53:$B$86))</formula>
    </cfRule>
    <cfRule type="cellIs" dxfId="356" priority="91" operator="lessThan">
      <formula>0.05</formula>
    </cfRule>
  </conditionalFormatting>
  <conditionalFormatting sqref="G59:G86">
    <cfRule type="expression" dxfId="355" priority="28">
      <formula>$G129="+"</formula>
    </cfRule>
  </conditionalFormatting>
  <conditionalFormatting sqref="H59:H86">
    <cfRule type="cellIs" dxfId="354" priority="88" operator="lessThan">
      <formula>0.05/(COUNT($B$53:$AI$86)-COUNT($B$53:$B$86))</formula>
    </cfRule>
    <cfRule type="cellIs" dxfId="353" priority="89" operator="lessThan">
      <formula>0.05</formula>
    </cfRule>
  </conditionalFormatting>
  <conditionalFormatting sqref="H60:H86">
    <cfRule type="expression" dxfId="352" priority="27">
      <formula>$H130="+"</formula>
    </cfRule>
  </conditionalFormatting>
  <conditionalFormatting sqref="I60:I86">
    <cfRule type="cellIs" dxfId="351" priority="86" operator="lessThan">
      <formula>0.05/(COUNT($B$53:$AI$86)-COUNT($B$53:$B$86))</formula>
    </cfRule>
    <cfRule type="cellIs" dxfId="350" priority="87" operator="lessThan">
      <formula>0.05</formula>
    </cfRule>
  </conditionalFormatting>
  <conditionalFormatting sqref="I61:I86">
    <cfRule type="expression" dxfId="349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48" priority="84" operator="lessThan">
      <formula>0.05/(COUNT($B$53:$AI$86)-COUNT($B$53:$B$86))</formula>
    </cfRule>
    <cfRule type="cellIs" dxfId="347" priority="85" operator="lessThan">
      <formula>0.05</formula>
    </cfRule>
  </conditionalFormatting>
  <conditionalFormatting sqref="J62:J86">
    <cfRule type="expression" dxfId="346" priority="25">
      <formula>$J132="+"</formula>
    </cfRule>
  </conditionalFormatting>
  <conditionalFormatting sqref="K62:K86">
    <cfRule type="cellIs" dxfId="345" priority="82" operator="lessThan">
      <formula>0.05/(COUNT($B$53:$AI$86)-COUNT($B$53:$B$86))</formula>
    </cfRule>
    <cfRule type="cellIs" dxfId="344" priority="83" operator="lessThan">
      <formula>0.05</formula>
    </cfRule>
  </conditionalFormatting>
  <conditionalFormatting sqref="K63:K86">
    <cfRule type="expression" dxfId="343" priority="24">
      <formula>$K133="+"</formula>
    </cfRule>
  </conditionalFormatting>
  <conditionalFormatting sqref="L63:L86">
    <cfRule type="cellIs" dxfId="342" priority="80" operator="lessThan">
      <formula>0.05/(COUNT($B$53:$AI$86)-COUNT($B$53:$B$86))</formula>
    </cfRule>
    <cfRule type="cellIs" dxfId="341" priority="81" operator="lessThan">
      <formula>0.05</formula>
    </cfRule>
  </conditionalFormatting>
  <conditionalFormatting sqref="L64:L86">
    <cfRule type="expression" dxfId="340" priority="23">
      <formula>$L134="+"</formula>
    </cfRule>
  </conditionalFormatting>
  <conditionalFormatting sqref="M64:M86">
    <cfRule type="cellIs" dxfId="339" priority="78" operator="lessThan">
      <formula>0.05/(COUNT($B$53:$AI$86)-COUNT($B$53:$B$86))</formula>
    </cfRule>
    <cfRule type="cellIs" dxfId="338" priority="79" operator="lessThan">
      <formula>0.05</formula>
    </cfRule>
  </conditionalFormatting>
  <conditionalFormatting sqref="M65:M86">
    <cfRule type="expression" dxfId="337" priority="22">
      <formula>$M135="+"</formula>
    </cfRule>
  </conditionalFormatting>
  <conditionalFormatting sqref="N65:N86">
    <cfRule type="cellIs" dxfId="336" priority="76" operator="lessThan">
      <formula>0.05/(COUNT($B$53:$AI$86)-COUNT($B$53:$B$86))</formula>
    </cfRule>
    <cfRule type="cellIs" dxfId="335" priority="77" operator="lessThan">
      <formula>0.05</formula>
    </cfRule>
  </conditionalFormatting>
  <conditionalFormatting sqref="N66:N86">
    <cfRule type="expression" dxfId="334" priority="21">
      <formula>$N136="+"</formula>
    </cfRule>
  </conditionalFormatting>
  <conditionalFormatting sqref="O66:O86">
    <cfRule type="cellIs" dxfId="333" priority="74" operator="lessThan">
      <formula>0.05/(COUNT($B$53:$AI$86)-COUNT($B$53:$B$86))</formula>
    </cfRule>
    <cfRule type="cellIs" dxfId="332" priority="75" operator="lessThan">
      <formula>0.05</formula>
    </cfRule>
  </conditionalFormatting>
  <conditionalFormatting sqref="O67:O86">
    <cfRule type="expression" dxfId="331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330" priority="72" operator="lessThan">
      <formula>0.05/(COUNT($B$53:$AI$86)-COUNT($B$53:$B$86))</formula>
    </cfRule>
    <cfRule type="cellIs" dxfId="329" priority="73" operator="lessThan">
      <formula>0.05</formula>
    </cfRule>
  </conditionalFormatting>
  <conditionalFormatting sqref="P68:P86">
    <cfRule type="expression" dxfId="328" priority="19">
      <formula>$P138="+"</formula>
    </cfRule>
  </conditionalFormatting>
  <conditionalFormatting sqref="Q68:Q86">
    <cfRule type="cellIs" dxfId="327" priority="70" operator="lessThan">
      <formula>0.05/(COUNT($B$53:$AI$86)-COUNT($B$53:$B$86))</formula>
    </cfRule>
    <cfRule type="cellIs" dxfId="326" priority="71" operator="lessThan">
      <formula>0.05</formula>
    </cfRule>
  </conditionalFormatting>
  <conditionalFormatting sqref="Q69:Q86">
    <cfRule type="expression" dxfId="325" priority="18">
      <formula>$Q139="+"</formula>
    </cfRule>
  </conditionalFormatting>
  <conditionalFormatting sqref="R69:R86">
    <cfRule type="cellIs" dxfId="324" priority="68" operator="lessThan">
      <formula>0.05/(COUNT($B$53:$AI$86)-COUNT($B$53:$B$86))</formula>
    </cfRule>
    <cfRule type="cellIs" dxfId="323" priority="69" operator="lessThan">
      <formula>0.05</formula>
    </cfRule>
  </conditionalFormatting>
  <conditionalFormatting sqref="R70:R86">
    <cfRule type="expression" dxfId="322" priority="17">
      <formula>$R140="+"</formula>
    </cfRule>
  </conditionalFormatting>
  <conditionalFormatting sqref="S70:S86">
    <cfRule type="cellIs" dxfId="321" priority="66" operator="lessThan">
      <formula>0.05/(COUNT($B$53:$AI$86)-COUNT($B$53:$B$86))</formula>
    </cfRule>
    <cfRule type="cellIs" dxfId="320" priority="67" operator="lessThan">
      <formula>0.05</formula>
    </cfRule>
  </conditionalFormatting>
  <conditionalFormatting sqref="S71:S86">
    <cfRule type="expression" dxfId="319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318" priority="64" operator="lessThan">
      <formula>0.05/(COUNT($B$53:$AI$86)-COUNT($B$53:$B$86))</formula>
    </cfRule>
    <cfRule type="cellIs" dxfId="317" priority="65" operator="lessThan">
      <formula>0.05</formula>
    </cfRule>
  </conditionalFormatting>
  <conditionalFormatting sqref="T72:T86">
    <cfRule type="expression" dxfId="316" priority="15">
      <formula>$T142="+"</formula>
    </cfRule>
  </conditionalFormatting>
  <conditionalFormatting sqref="U72:U86">
    <cfRule type="cellIs" dxfId="315" priority="62" operator="lessThan">
      <formula>0.05/(COUNT($B$53:$AI$86)-COUNT($B$53:$B$86))</formula>
    </cfRule>
    <cfRule type="cellIs" dxfId="314" priority="63" operator="lessThan">
      <formula>0.05</formula>
    </cfRule>
  </conditionalFormatting>
  <conditionalFormatting sqref="U73:U86">
    <cfRule type="expression" dxfId="313" priority="14">
      <formula>$U143="+"</formula>
    </cfRule>
  </conditionalFormatting>
  <conditionalFormatting sqref="V73:V86">
    <cfRule type="cellIs" dxfId="312" priority="60" operator="lessThan">
      <formula>0.05/(COUNT($B$53:$AI$86)-COUNT($B$53:$B$86))</formula>
    </cfRule>
    <cfRule type="cellIs" dxfId="311" priority="61" operator="lessThan">
      <formula>0.05</formula>
    </cfRule>
  </conditionalFormatting>
  <conditionalFormatting sqref="V74:V86">
    <cfRule type="expression" dxfId="310" priority="13">
      <formula>$V144="+"</formula>
    </cfRule>
  </conditionalFormatting>
  <conditionalFormatting sqref="W74:W86">
    <cfRule type="cellIs" dxfId="309" priority="58" operator="lessThan">
      <formula>0.05/(COUNT($B$53:$AI$86)-COUNT($B$53:$B$86))</formula>
    </cfRule>
    <cfRule type="cellIs" dxfId="308" priority="59" operator="lessThan">
      <formula>0.05</formula>
    </cfRule>
  </conditionalFormatting>
  <conditionalFormatting sqref="W75:W86">
    <cfRule type="expression" dxfId="307" priority="12">
      <formula>$W145="+"</formula>
    </cfRule>
  </conditionalFormatting>
  <conditionalFormatting sqref="X75:X86">
    <cfRule type="cellIs" dxfId="306" priority="56" operator="lessThan">
      <formula>0.05/(COUNT($B$53:$AI$86)-COUNT($B$53:$B$86))</formula>
    </cfRule>
    <cfRule type="cellIs" dxfId="305" priority="57" operator="lessThan">
      <formula>0.05</formula>
    </cfRule>
  </conditionalFormatting>
  <conditionalFormatting sqref="X76:X86">
    <cfRule type="expression" dxfId="304" priority="11">
      <formula>$X146="+"</formula>
    </cfRule>
  </conditionalFormatting>
  <conditionalFormatting sqref="Y76:Y86">
    <cfRule type="cellIs" dxfId="303" priority="54" operator="lessThan">
      <formula>0.05/(COUNT($B$53:$AI$86)-COUNT($B$53:$B$86))</formula>
    </cfRule>
    <cfRule type="cellIs" dxfId="302" priority="55" operator="lessThan">
      <formula>0.05</formula>
    </cfRule>
  </conditionalFormatting>
  <conditionalFormatting sqref="Y77:Y86">
    <cfRule type="expression" dxfId="301" priority="10">
      <formula>$Y147="+"</formula>
    </cfRule>
  </conditionalFormatting>
  <conditionalFormatting sqref="Z77:Z86">
    <cfRule type="cellIs" dxfId="300" priority="52" operator="lessThan">
      <formula>0.05/(COUNT($B$53:$AI$86)-COUNT($B$53:$B$86))</formula>
    </cfRule>
    <cfRule type="cellIs" dxfId="299" priority="53" operator="lessThan">
      <formula>0.05</formula>
    </cfRule>
  </conditionalFormatting>
  <conditionalFormatting sqref="Z78:Z86">
    <cfRule type="expression" dxfId="298" priority="9">
      <formula>$Z148="+"</formula>
    </cfRule>
  </conditionalFormatting>
  <conditionalFormatting sqref="AA78:AA86">
    <cfRule type="cellIs" dxfId="297" priority="50" operator="lessThan">
      <formula>0.05/(COUNT($B$53:$AI$86)-COUNT($B$53:$B$86))</formula>
    </cfRule>
    <cfRule type="cellIs" dxfId="296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95" priority="48" operator="lessThan">
      <formula>0.05/(COUNT($B$53:$AI$86)-COUNT($B$53:$B$86))</formula>
    </cfRule>
    <cfRule type="cellIs" dxfId="294" priority="49" operator="lessThan">
      <formula>0.05</formula>
    </cfRule>
  </conditionalFormatting>
  <conditionalFormatting sqref="AB80:AB86">
    <cfRule type="expression" dxfId="293" priority="7">
      <formula>$AB150="+"</formula>
    </cfRule>
  </conditionalFormatting>
  <conditionalFormatting sqref="AC80:AC86">
    <cfRule type="cellIs" dxfId="292" priority="46" operator="lessThan">
      <formula>0.05/(COUNT($B$53:$AI$86)-COUNT($B$53:$B$86))</formula>
    </cfRule>
    <cfRule type="cellIs" dxfId="291" priority="47" operator="lessThan">
      <formula>0.05</formula>
    </cfRule>
  </conditionalFormatting>
  <conditionalFormatting sqref="AC81:AC86">
    <cfRule type="expression" dxfId="290" priority="6">
      <formula>$AC151="+"</formula>
    </cfRule>
  </conditionalFormatting>
  <conditionalFormatting sqref="AD81:AD86">
    <cfRule type="cellIs" dxfId="289" priority="44" operator="lessThan">
      <formula>0.05/(COUNT($B$53:$AI$86)-COUNT($B$53:$B$86))</formula>
    </cfRule>
    <cfRule type="cellIs" dxfId="288" priority="45" operator="lessThan">
      <formula>0.05</formula>
    </cfRule>
  </conditionalFormatting>
  <conditionalFormatting sqref="AD82:AD86">
    <cfRule type="expression" dxfId="287" priority="5">
      <formula>$AD152="+"</formula>
    </cfRule>
  </conditionalFormatting>
  <conditionalFormatting sqref="AE82:AE86">
    <cfRule type="cellIs" dxfId="286" priority="42" operator="lessThan">
      <formula>0.05/(COUNT($B$53:$AI$86)-COUNT($B$53:$B$86))</formula>
    </cfRule>
    <cfRule type="cellIs" dxfId="285" priority="43" operator="lessThan">
      <formula>0.05</formula>
    </cfRule>
  </conditionalFormatting>
  <conditionalFormatting sqref="AE83:AE86">
    <cfRule type="expression" dxfId="284" priority="4">
      <formula>$AE153="+"</formula>
    </cfRule>
  </conditionalFormatting>
  <conditionalFormatting sqref="AF83:AF86">
    <cfRule type="cellIs" dxfId="283" priority="40" operator="lessThan">
      <formula>0.05/(COUNT($B$53:$AI$86)-COUNT($B$53:$B$86))</formula>
    </cfRule>
    <cfRule type="cellIs" dxfId="282" priority="41" operator="lessThan">
      <formula>0.05</formula>
    </cfRule>
  </conditionalFormatting>
  <conditionalFormatting sqref="AF84:AF86">
    <cfRule type="expression" dxfId="281" priority="3">
      <formula>$AF154="+"</formula>
    </cfRule>
  </conditionalFormatting>
  <conditionalFormatting sqref="AG84:AG86">
    <cfRule type="cellIs" dxfId="280" priority="38" operator="lessThan">
      <formula>0.05/(COUNT($B$53:$AI$86)-COUNT($B$53:$B$86))</formula>
    </cfRule>
    <cfRule type="cellIs" dxfId="279" priority="39" operator="lessThan">
      <formula>0.05</formula>
    </cfRule>
  </conditionalFormatting>
  <conditionalFormatting sqref="AG85:AG86">
    <cfRule type="expression" dxfId="278" priority="2">
      <formula>$AG155="+"</formula>
    </cfRule>
  </conditionalFormatting>
  <conditionalFormatting sqref="AH85:AH86">
    <cfRule type="cellIs" dxfId="277" priority="36" operator="lessThan">
      <formula>0.05/(COUNT($B$53:$AI$86)-COUNT($B$53:$B$86))</formula>
    </cfRule>
    <cfRule type="cellIs" dxfId="276" priority="37" operator="lessThan">
      <formula>0.05</formula>
    </cfRule>
  </conditionalFormatting>
  <conditionalFormatting sqref="AH86">
    <cfRule type="expression" dxfId="275" priority="1">
      <formula>$AH$156="+"</formula>
    </cfRule>
  </conditionalFormatting>
  <conditionalFormatting sqref="AI86">
    <cfRule type="cellIs" dxfId="274" priority="34" operator="lessThan">
      <formula>0.05/(COUNT($B$53:$AI$86)-COUNT($B$53:$B$86))</formula>
    </cfRule>
    <cfRule type="cellIs" dxfId="273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4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72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H8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9">
        <v>-1</v>
      </c>
      <c r="E3" s="17">
        <f>'Recall ANOVA'!E15</f>
        <v>0.65525051475634866</v>
      </c>
      <c r="F3" s="17">
        <f>'Recall ANOVA'!D15</f>
        <v>15</v>
      </c>
      <c r="G3" s="1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20">
        <v>1</v>
      </c>
      <c r="E4">
        <f>'Recall ANOVA'!E16</f>
        <v>0.72897124990467477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20"/>
      <c r="E5">
        <f>'Recall ANOVA'!E17</f>
        <v>0.80191413101502318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20"/>
      <c r="E6">
        <f>'Recall ANOVA'!E18</f>
        <v>0.84189735377106689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20"/>
      <c r="E7">
        <f>'Recall ANOVA'!E19</f>
        <v>0.84260657362922275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20"/>
      <c r="E8">
        <f>'Recall ANOVA'!E20</f>
        <v>0.83554487912758324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20"/>
      <c r="E9">
        <f>'Recall ANOVA'!E21</f>
        <v>0.55290170060245569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20"/>
      <c r="E10">
        <f>'Recall ANOVA'!E22</f>
        <v>0.5607641272020133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20"/>
      <c r="E11">
        <f>'Recall ANOVA'!E23</f>
        <v>0.7890642873484327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20"/>
      <c r="E12">
        <f>'Recall ANOVA'!E24</f>
        <v>0.8040722946694121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20"/>
      <c r="E13">
        <f>'Recall ANOVA'!E25</f>
        <v>0.84338442766720034</v>
      </c>
      <c r="F13">
        <f>'Recall ANOVA'!D25</f>
        <v>15</v>
      </c>
    </row>
    <row r="14" spans="1:7" x14ac:dyDescent="0.45">
      <c r="A14" s="18" t="str">
        <f>IF('Recall ANOVA'!A26="","",'Recall ANOVA'!A26)</f>
        <v>Ensemble</v>
      </c>
      <c r="B14" s="18" t="str">
        <f>IF('Recall ANOVA'!B26="","",'Recall ANOVA'!B26)</f>
        <v>Tf-Idf</v>
      </c>
      <c r="C14" s="18" t="str">
        <f>IF('Recall ANOVA'!C26="","",'Recall ANOVA'!C26)</f>
        <v/>
      </c>
      <c r="D14" s="21"/>
      <c r="E14" s="18">
        <f>'Recall ANOVA'!E26</f>
        <v>0.8462136810798444</v>
      </c>
      <c r="F14" s="18">
        <f>'Recall ANOVA'!D26</f>
        <v>15</v>
      </c>
      <c r="G14" s="18"/>
    </row>
    <row r="15" spans="1:7" x14ac:dyDescent="0.45">
      <c r="D15">
        <f>SUM(D3:D14)</f>
        <v>0</v>
      </c>
      <c r="E15">
        <f>SUMPRODUCT(D3:D14,E3:E14)</f>
        <v>7.3720735148326111E-2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SQRT('Recall ANOVA'!K12/F15)</f>
        <v>1.0943713323261646E-2</v>
      </c>
      <c r="B18" s="22">
        <f>E15/A18</f>
        <v>6.7363547427386843</v>
      </c>
      <c r="C18" s="22">
        <f>'Recall ANOVA'!J12</f>
        <v>144</v>
      </c>
      <c r="D18" s="22">
        <f>[2]!QCRIT(G15,C18,F1,2)</f>
        <v>4.4543333333333335</v>
      </c>
      <c r="E18" s="22">
        <f>A18*D18</f>
        <v>4.8746947046248455E-2</v>
      </c>
      <c r="F18" s="22">
        <f>E15-A18*D18</f>
        <v>2.4973788102077656E-2</v>
      </c>
      <c r="G18" s="22">
        <f>E15+A18*D18</f>
        <v>0.12246768219457457</v>
      </c>
      <c r="H18" s="22">
        <f>[2]!QDIST(ABS(B18),G15,C18)</f>
        <v>1.5656541255326673E-4</v>
      </c>
      <c r="I18" s="22">
        <f>ABS(E15)/(A18*SQRT(F15))</f>
        <v>1.7393193155181512</v>
      </c>
      <c r="J18" s="22">
        <f>SQRT(B18^2/(B18^2+C18))</f>
        <v>0.489507828502527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IF('Recall ANOVA'!A27="","",'Recall ANOVA'!A27)</f>
        <v>kNN</v>
      </c>
      <c r="B22" s="23" t="str">
        <f>IF('Recall ANOVA'!B27="","",'Recall ANOVA'!B27)</f>
        <v/>
      </c>
      <c r="C22" s="23" t="str">
        <f>IF('Recall ANOVA'!C27="","",'Recall ANOVA'!C27)</f>
        <v>/</v>
      </c>
      <c r="D22" s="24"/>
      <c r="E22" s="23">
        <f>'Recall ANOVA'!E27</f>
        <v>0.70280256234271343</v>
      </c>
      <c r="F22" s="23">
        <f>'Recall ANOVA'!D27</f>
        <v>10</v>
      </c>
      <c r="G22" s="23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20"/>
      <c r="E23">
        <f>'Recall ANOVA'!E28</f>
        <v>0.69107755662319836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20"/>
      <c r="E24">
        <f>'Recall ANOVA'!E29</f>
        <v>0.68245252802562351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20"/>
      <c r="E25">
        <f>'Recall ANOVA'!E30</f>
        <v>0.81541981239990857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20"/>
      <c r="E26">
        <f>'Recall ANOVA'!E31</f>
        <v>0.8273164035689774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20"/>
      <c r="E27">
        <f>'Recall ANOVA'!E32</f>
        <v>0.82298101121024947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20"/>
      <c r="E28">
        <f>'Recall ANOVA'!E33</f>
        <v>0.8358613589567605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20"/>
      <c r="E29">
        <f>'Recall ANOVA'!E34</f>
        <v>0.84120338595287125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20"/>
      <c r="E30">
        <f>'Recall ANOVA'!E35</f>
        <v>0.84016243422557779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20"/>
      <c r="E31">
        <f>'Recall ANOVA'!E36</f>
        <v>0.82395332875772131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20">
        <v>-1</v>
      </c>
      <c r="E32">
        <f>'Recall ANOVA'!E37</f>
        <v>0.84654541294898189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20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20"/>
      <c r="E34">
        <f>'Recall ANOVA'!E39</f>
        <v>0.81340654312514304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20"/>
      <c r="E35">
        <f>'Recall ANOVA'!E40</f>
        <v>0.80263097689315954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20"/>
      <c r="E36">
        <f>'Recall ANOVA'!E41</f>
        <v>0.77366735300846501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20"/>
      <c r="E37">
        <f>'Recall ANOVA'!E42</f>
        <v>0.844429192404484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20"/>
      <c r="E38">
        <f>'Recall ANOVA'!E43</f>
        <v>0.8573209791809655</v>
      </c>
      <c r="F38">
        <f>'Recall ANOVA'!D43</f>
        <v>10</v>
      </c>
    </row>
    <row r="39" spans="1:10" x14ac:dyDescent="0.45">
      <c r="A39" s="18" t="str">
        <f>IF('Recall ANOVA'!A44="","",'Recall ANOVA'!A44)</f>
        <v>Ensemble</v>
      </c>
      <c r="B39" s="18" t="str">
        <f>IF('Recall ANOVA'!B44="","",'Recall ANOVA'!B44)</f>
        <v/>
      </c>
      <c r="C39" s="18" t="str">
        <f>IF('Recall ANOVA'!C44="","",'Recall ANOVA'!C44)</f>
        <v>Chi^2 + PCA</v>
      </c>
      <c r="D39" s="21"/>
      <c r="E39" s="18">
        <f>'Recall ANOVA'!E44</f>
        <v>0.83264699153511779</v>
      </c>
      <c r="F39" s="18">
        <f>'Recall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-0.84654541294898189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SQRT('Recall ANOVA'!K12/F40)</f>
        <v>1.3403256766644504E-2</v>
      </c>
      <c r="B43" s="25">
        <f>E40/A43</f>
        <v>-63.159680343937332</v>
      </c>
      <c r="C43" s="25">
        <f>'Recall ANOVA'!J12</f>
        <v>144</v>
      </c>
      <c r="D43" s="25">
        <f>[2]!QCRIT(G40,C43,F20,2)</f>
        <v>4.698666666666667</v>
      </c>
      <c r="E43" s="25">
        <f>A43*D43</f>
        <v>6.2977435794206976E-2</v>
      </c>
      <c r="F43" s="25">
        <f>E40-A43*D43</f>
        <v>-0.90952284874318889</v>
      </c>
      <c r="G43" s="25">
        <f>E40+A43*D43</f>
        <v>-0.78356797715477489</v>
      </c>
      <c r="H43" s="22">
        <f>[2]!QDIST(ABS(B43),G40,C43)</f>
        <v>1.4432899320127035E-15</v>
      </c>
      <c r="I43" s="25">
        <f>ABS(E40)/(A43*SQRT(F40))</f>
        <v>19.97284461750089</v>
      </c>
      <c r="J43" s="25">
        <f>SQRT(B43^2/(B43^2+C43))</f>
        <v>0.98242541941129868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IF('Recall ANOVA'!A4="","",'Recall ANOVA'!A4)</f>
        <v>kNN</v>
      </c>
      <c r="B47" s="23" t="str">
        <f>IF('Recall ANOVA'!B4="","",'Recall ANOVA'!B4)</f>
        <v/>
      </c>
      <c r="C47" s="23" t="str">
        <f>IF('Recall ANOVA'!C4="","",'Recall ANOVA'!C4)</f>
        <v/>
      </c>
      <c r="D47" s="24">
        <v>-1</v>
      </c>
      <c r="E47" s="23">
        <f>'Recall ANOVA'!E4</f>
        <v>0.69211088233051177</v>
      </c>
      <c r="F47" s="23">
        <f>'Recall ANOVA'!D4</f>
        <v>30</v>
      </c>
      <c r="G47" s="23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20">
        <v>1</v>
      </c>
      <c r="E48">
        <f>'Recall ANOVA'!E5</f>
        <v>0.8219057423930447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20"/>
      <c r="E49">
        <f>'Recall ANOVA'!E6</f>
        <v>0.83907572637840255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20"/>
      <c r="E50">
        <f>'Recall ANOVA'!E7</f>
        <v>0.55683291390223444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20"/>
      <c r="E51">
        <f>'Recall ANOVA'!E8</f>
        <v>0.79656829100892235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20"/>
      <c r="E52">
        <f>'Recall ANOVA'!E9</f>
        <v>0.84479905437352232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20"/>
      <c r="E53">
        <f>'Recall ANOVA'!E10</f>
        <v>0.74752027250311404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20"/>
      <c r="E54">
        <f>'Recall ANOVA'!E11</f>
        <v>0.76957726429243234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20"/>
      <c r="E55">
        <f>'Recall ANOVA'!E12</f>
        <v>0.80597879966445507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20"/>
      <c r="E56">
        <f>'Recall ANOVA'!E13</f>
        <v>0.81101578586135892</v>
      </c>
      <c r="F56">
        <f>'Recall ANOVA'!D13</f>
        <v>60</v>
      </c>
    </row>
    <row r="57" spans="1:10" x14ac:dyDescent="0.45">
      <c r="A57" s="18" t="str">
        <f>IF('Recall ANOVA'!A14="","",'Recall ANOVA'!A14)</f>
        <v/>
      </c>
      <c r="B57" s="18" t="str">
        <f>IF('Recall ANOVA'!B14="","",'Recall ANOVA'!B14)</f>
        <v/>
      </c>
      <c r="C57" s="18" t="str">
        <f>IF('Recall ANOVA'!C14="","",'Recall ANOVA'!C14)</f>
        <v>Chi^2 + PCA</v>
      </c>
      <c r="D57" s="21"/>
      <c r="E57" s="18">
        <f>'Recall ANOVA'!E14</f>
        <v>0.65865171966750535</v>
      </c>
      <c r="F57" s="18">
        <f>'Recall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0.12979486006253294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SQRT('Recall ANOVA'!K12/F58)</f>
        <v>7.7383739022398772E-3</v>
      </c>
      <c r="B61" s="25">
        <f>E58/A61</f>
        <v>16.772885583231346</v>
      </c>
      <c r="C61" s="25">
        <f>'Recall ANOVA'!J12</f>
        <v>144</v>
      </c>
      <c r="D61" s="25">
        <f>[2]!QCRIT(G58,C61,F45,2)</f>
        <v>4.9800000000000004</v>
      </c>
      <c r="E61" s="25">
        <f>A61*D61</f>
        <v>3.8537102033154594E-2</v>
      </c>
      <c r="F61" s="25">
        <f>E58-A61*D61</f>
        <v>9.1257758029378341E-2</v>
      </c>
      <c r="G61" s="25">
        <f>E58+A61*D61</f>
        <v>0.16833196209568752</v>
      </c>
      <c r="H61" s="22">
        <f>[2]!QDIST(ABS(B61),G58,C61)</f>
        <v>7.3274719625260332E-15</v>
      </c>
      <c r="I61" s="25">
        <f>ABS(E58)/(A61*SQRT(F58))</f>
        <v>3.062295929463001</v>
      </c>
      <c r="J61" s="25">
        <f>SQRT(B61^2/(B61^2+C61))</f>
        <v>0.8132890672089893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IF('Recall ANOVA'!A51="","",'Recall ANOVA'!A51)</f>
        <v>kNN</v>
      </c>
      <c r="B65" s="23" t="str">
        <f>IF('Recall ANOVA'!B51="","",'Recall ANOVA'!B51)</f>
        <v>BoW</v>
      </c>
      <c r="C65" s="23" t="str">
        <f>IF('Recall ANOVA'!C51="","",'Recall ANOVA'!C51)</f>
        <v>/</v>
      </c>
      <c r="D65" s="24">
        <v>-1</v>
      </c>
      <c r="E65" s="23">
        <f>'Recall ANOVA'!E51</f>
        <v>0.61381834820407233</v>
      </c>
      <c r="F65" s="23">
        <f>'Recall ANOVA'!D51</f>
        <v>5</v>
      </c>
      <c r="G65" s="23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20"/>
      <c r="E66">
        <f>'Recall ANOVA'!E52</f>
        <v>0.67600091512239757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20"/>
      <c r="E67">
        <f>'Recall ANOVA'!E53</f>
        <v>0.67593228094257607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20"/>
      <c r="E68">
        <f>'Recall ANOVA'!E54</f>
        <v>0.79178677648135454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20"/>
      <c r="E69">
        <f>'Recall ANOVA'!E55</f>
        <v>0.70615419812399927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20"/>
      <c r="E70">
        <f>'Recall ANOVA'!E56</f>
        <v>0.68897277510867083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20"/>
      <c r="E71">
        <f>'Recall ANOVA'!E57</f>
        <v>0.80043468313886978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20"/>
      <c r="E72">
        <f>'Recall ANOVA'!E58</f>
        <v>0.80700068634179822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20"/>
      <c r="E73">
        <f>'Recall ANOVA'!E59</f>
        <v>0.79830702356440175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20"/>
      <c r="E74">
        <f>'Recall ANOVA'!E60</f>
        <v>0.83040494166094714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20"/>
      <c r="E75">
        <f>'Recall ANOVA'!E61</f>
        <v>0.84763212079615646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20">
        <v>1</v>
      </c>
      <c r="E76">
        <f>'Recall ANOVA'!E62</f>
        <v>0.84765499885609707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20"/>
      <c r="E77">
        <f>'Recall ANOVA'!E63</f>
        <v>0.84120338595287125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20"/>
      <c r="E78">
        <f>'Recall ANOVA'!E64</f>
        <v>0.84543582704186682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20"/>
      <c r="E79">
        <f>'Recall ANOVA'!E65</f>
        <v>0.84118050789293064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20"/>
      <c r="E80">
        <f>'Recall ANOVA'!E66</f>
        <v>0.83051933196064964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20"/>
      <c r="E81">
        <f>'Recall ANOVA'!E67</f>
        <v>0.83697094486387547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20"/>
      <c r="E82">
        <f>'Recall ANOVA'!E68</f>
        <v>0.83914436055822461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20"/>
      <c r="E83">
        <f>'Recall ANOVA'!E69</f>
        <v>0.81322351864561893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20"/>
      <c r="E84">
        <f>'Recall ANOVA'!E70</f>
        <v>0.84548158316174793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20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20"/>
      <c r="E86">
        <f>'Recall ANOVA'!E72</f>
        <v>0.83468313886982382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20"/>
      <c r="E87">
        <f>'Recall ANOVA'!E73</f>
        <v>0.84760924273621596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20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20"/>
      <c r="E89">
        <f>'Recall ANOVA'!E75</f>
        <v>0.83058796614047137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20"/>
      <c r="E90">
        <f>'Recall ANOVA'!E76</f>
        <v>0.8112331274307939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20"/>
      <c r="E91">
        <f>'Recall ANOVA'!E77</f>
        <v>0.72537176847403351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20"/>
      <c r="E92">
        <f>'Recall ANOVA'!E78</f>
        <v>0.79622512010981483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20"/>
      <c r="E93">
        <f>'Recall ANOVA'!E79</f>
        <v>0.79402882635552507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20"/>
      <c r="E94">
        <f>'Recall ANOVA'!E80</f>
        <v>0.8219629375428964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20"/>
      <c r="E95">
        <f>'Recall ANOVA'!E81</f>
        <v>0.84335392358727979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20"/>
      <c r="E96">
        <f>'Recall ANOVA'!E82</f>
        <v>0.85843056508808058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20"/>
      <c r="E97">
        <f>'Recall ANOVA'!E83</f>
        <v>0.82836879432624111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20"/>
      <c r="E98">
        <f>'Recall ANOVA'!E84</f>
        <v>0.84550446122168843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20"/>
      <c r="E99">
        <f>'Recall ANOVA'!E85</f>
        <v>0.85621139327385032</v>
      </c>
      <c r="F99">
        <f>'Recall ANOVA'!D85</f>
        <v>5</v>
      </c>
    </row>
    <row r="100" spans="1:10" x14ac:dyDescent="0.45">
      <c r="A100" s="18" t="str">
        <f>IF('Recall ANOVA'!A86="","",'Recall ANOVA'!A86)</f>
        <v>Ensemble</v>
      </c>
      <c r="B100" s="18" t="str">
        <f>IF('Recall ANOVA'!B86="","",'Recall ANOVA'!B86)</f>
        <v>Tf-Idf</v>
      </c>
      <c r="C100" s="18" t="str">
        <f>IF('Recall ANOVA'!C86="","",'Recall ANOVA'!C86)</f>
        <v>Chi^2 + PCA</v>
      </c>
      <c r="D100" s="21"/>
      <c r="E100" s="18">
        <f>'Recall ANOVA'!E86</f>
        <v>0.83692518874399457</v>
      </c>
      <c r="F100" s="18">
        <f>'Recall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0.23383665065202475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SQRT('Recall ANOVA'!K12/F101)</f>
        <v>1.8955067499357613E-2</v>
      </c>
      <c r="B104" s="25">
        <f>E101/A104</f>
        <v>12.336366022434342</v>
      </c>
      <c r="C104" s="25">
        <f>'Recall ANOVA'!J12</f>
        <v>144</v>
      </c>
      <c r="D104" s="25">
        <f>[2]!QCRIT(G101,C104,F63,2)</f>
        <v>4.9800000000000004</v>
      </c>
      <c r="E104" s="25">
        <f>A104*D104</f>
        <v>9.4396236146800927E-2</v>
      </c>
      <c r="F104" s="25">
        <f>E101-A104*D104</f>
        <v>0.13944041450522382</v>
      </c>
      <c r="G104" s="25">
        <f>E101+A104*D104</f>
        <v>0.32823288679882567</v>
      </c>
      <c r="H104" s="22">
        <f>[2]!QDIST(ABS(B104),G101,C104)</f>
        <v>8.2966966630237948E-13</v>
      </c>
      <c r="I104" s="25">
        <f>ABS(E101)/(A104*SQRT(F101))</f>
        <v>5.5169906042963772</v>
      </c>
      <c r="J104" s="25">
        <f>SQRT(B104^2/(B104^2+C104))</f>
        <v>0.7168116201001492</v>
      </c>
    </row>
  </sheetData>
  <conditionalFormatting sqref="H18">
    <cfRule type="cellIs" dxfId="271" priority="4" operator="lessThan">
      <formula>0.05</formula>
    </cfRule>
  </conditionalFormatting>
  <conditionalFormatting sqref="H43">
    <cfRule type="cellIs" dxfId="270" priority="3" operator="lessThan">
      <formula>0.05</formula>
    </cfRule>
  </conditionalFormatting>
  <conditionalFormatting sqref="H61">
    <cfRule type="cellIs" dxfId="269" priority="2" operator="lessThan">
      <formula>0.05</formula>
    </cfRule>
  </conditionalFormatting>
  <conditionalFormatting sqref="H104">
    <cfRule type="cellIs" dxfId="268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50CA-C3A3-420E-A6D1-0FD8BCCA168A}">
  <dimension ref="A1:O64"/>
  <sheetViews>
    <sheetView workbookViewId="0">
      <selection sqref="A1:O64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45">
      <c r="A2" s="23" t="s">
        <v>23</v>
      </c>
      <c r="B2" s="23" t="s">
        <v>0</v>
      </c>
      <c r="C2" s="23">
        <f>[3]Sheet1!$C2</f>
        <v>0.74509803921568629</v>
      </c>
      <c r="D2" s="23">
        <f>[3]Sheet1!$F2</f>
        <v>0.77973856209150338</v>
      </c>
      <c r="E2" s="23">
        <f>[3]Sheet1!$I2</f>
        <v>0.8248366013071895</v>
      </c>
      <c r="F2" s="23">
        <f>[3]Sheet1!$L2</f>
        <v>0.9065359477124183</v>
      </c>
      <c r="G2" s="23">
        <f>[3]Sheet1!$O2</f>
        <v>0.7104575163398692</v>
      </c>
      <c r="H2" s="23">
        <f>[3]Sheet1!$R2</f>
        <v>0.7104575163398692</v>
      </c>
    </row>
    <row r="3" spans="1:8" x14ac:dyDescent="0.45">
      <c r="B3" t="s">
        <v>1</v>
      </c>
      <c r="C3">
        <f>[3]Sheet1!$C7</f>
        <v>0.88366013071895411</v>
      </c>
      <c r="D3">
        <f>[3]Sheet1!$F7</f>
        <v>0.81437908496732025</v>
      </c>
      <c r="E3">
        <f>[3]Sheet1!$I7</f>
        <v>0.81437908496732025</v>
      </c>
      <c r="F3">
        <f>[3]Sheet1!$L7</f>
        <v>0.89542483660130723</v>
      </c>
      <c r="G3">
        <f>[3]Sheet1!$O7</f>
        <v>0.89542483660130723</v>
      </c>
      <c r="H3">
        <f>[3]Sheet1!$R7</f>
        <v>0.88366013071895433</v>
      </c>
    </row>
    <row r="4" spans="1:8" x14ac:dyDescent="0.45">
      <c r="B4" t="s">
        <v>2</v>
      </c>
      <c r="C4">
        <f>[3]Sheet1!$C12</f>
        <v>0.88366013071895433</v>
      </c>
      <c r="D4">
        <f>[3]Sheet1!$F12</f>
        <v>0.88366013071895433</v>
      </c>
      <c r="E4">
        <f>[3]Sheet1!$I12</f>
        <v>0.87189542483660143</v>
      </c>
      <c r="F4">
        <f>[3]Sheet1!$L12</f>
        <v>0.90718954248366013</v>
      </c>
      <c r="G4">
        <f>[3]Sheet1!$O12</f>
        <v>0.90718954248366013</v>
      </c>
      <c r="H4">
        <f>[3]Sheet1!$R12</f>
        <v>0.90718954248366013</v>
      </c>
    </row>
    <row r="5" spans="1:8" x14ac:dyDescent="0.45">
      <c r="B5" t="s">
        <v>80</v>
      </c>
      <c r="C5">
        <f>[3]Sheet1!$C17</f>
        <v>0.91895424836601303</v>
      </c>
      <c r="D5">
        <f>[3]Sheet1!$F17</f>
        <v>0.9183006535947712</v>
      </c>
      <c r="E5" t="str">
        <f>IF([3]Sheet1!$I17=0,"",[3]Sheet1!$I17)</f>
        <v/>
      </c>
      <c r="F5">
        <f>[3]Sheet1!$L17</f>
        <v>0.9300653594771241</v>
      </c>
      <c r="G5">
        <f>[3]Sheet1!$O17</f>
        <v>0.9300653594771241</v>
      </c>
      <c r="H5" t="str">
        <f>IF([3]Sheet1!$R17=0,"",[3]Sheet1!$R17)</f>
        <v/>
      </c>
    </row>
    <row r="6" spans="1:8" x14ac:dyDescent="0.45">
      <c r="B6" t="s">
        <v>4</v>
      </c>
      <c r="C6">
        <f>[3]Sheet1!$C22</f>
        <v>0.83790849673202616</v>
      </c>
      <c r="D6">
        <f>[3]Sheet1!$F22</f>
        <v>0.81437908496732025</v>
      </c>
      <c r="E6">
        <f>[3]Sheet1!$I22</f>
        <v>0.8130718954248366</v>
      </c>
      <c r="F6">
        <f>[3]Sheet1!$L22</f>
        <v>0.82614379084967327</v>
      </c>
      <c r="G6">
        <f>[3]Sheet1!$O22</f>
        <v>0.88496732026143798</v>
      </c>
      <c r="H6">
        <f>[3]Sheet1!$R22</f>
        <v>0.89607843137254906</v>
      </c>
    </row>
    <row r="7" spans="1:8" x14ac:dyDescent="0.45">
      <c r="A7" s="18"/>
      <c r="B7" s="18" t="s">
        <v>5</v>
      </c>
      <c r="C7" s="18">
        <f>[3]Sheet1!$C27</f>
        <v>0.91895424836601303</v>
      </c>
      <c r="D7" s="18">
        <f>[3]Sheet1!$F27</f>
        <v>0.9065359477124183</v>
      </c>
      <c r="E7" s="18">
        <f>[3]Sheet1!$I27</f>
        <v>0.8013071895424837</v>
      </c>
      <c r="F7" s="18">
        <f>[3]Sheet1!$L27</f>
        <v>0.9300653594771241</v>
      </c>
      <c r="G7" s="18">
        <f>[3]Sheet1!$O27</f>
        <v>0.9300653594771241</v>
      </c>
      <c r="H7" s="18">
        <f>[3]Sheet1!$R27</f>
        <v>0.87189542483660143</v>
      </c>
    </row>
    <row r="8" spans="1:8" x14ac:dyDescent="0.45">
      <c r="A8" s="23" t="s">
        <v>99</v>
      </c>
      <c r="B8" s="23" t="s">
        <v>0</v>
      </c>
      <c r="C8" s="23">
        <f>[3]Sheet1!$C3</f>
        <v>0.4536842105263158</v>
      </c>
      <c r="D8" s="23">
        <f>[3]Sheet1!$F3</f>
        <v>0.67684210526315791</v>
      </c>
      <c r="E8" s="23">
        <f>[3]Sheet1!$I3</f>
        <v>0.72684210526315796</v>
      </c>
      <c r="F8" s="23">
        <f>[3]Sheet1!$L3</f>
        <v>0.70789473684210535</v>
      </c>
      <c r="G8" s="23">
        <f>[3]Sheet1!$O3</f>
        <v>0.6936842105263159</v>
      </c>
      <c r="H8" s="23">
        <f>[3]Sheet1!$R3</f>
        <v>0.5926315789473684</v>
      </c>
    </row>
    <row r="9" spans="1:8" x14ac:dyDescent="0.45">
      <c r="B9" t="s">
        <v>1</v>
      </c>
      <c r="C9">
        <f>[3]Sheet1!$C8</f>
        <v>0.83842105263157907</v>
      </c>
      <c r="D9">
        <f>[3]Sheet1!$F8</f>
        <v>0.79789473684210521</v>
      </c>
      <c r="E9">
        <f>[3]Sheet1!$I8</f>
        <v>0.82947368421052625</v>
      </c>
      <c r="F9">
        <f>[3]Sheet1!$L8</f>
        <v>0.85947368421052628</v>
      </c>
      <c r="G9">
        <f>[3]Sheet1!$O8</f>
        <v>0.85947368421052628</v>
      </c>
      <c r="H9">
        <f>[3]Sheet1!$R8</f>
        <v>0.84894736842105267</v>
      </c>
    </row>
    <row r="10" spans="1:8" x14ac:dyDescent="0.45">
      <c r="B10" t="s">
        <v>2</v>
      </c>
      <c r="C10">
        <f>[3]Sheet1!$C13</f>
        <v>0.84947368421052638</v>
      </c>
      <c r="D10">
        <f>[3]Sheet1!$F13</f>
        <v>0.84947368421052638</v>
      </c>
      <c r="E10">
        <f>[3]Sheet1!$I13</f>
        <v>0.81894736842105265</v>
      </c>
      <c r="F10">
        <f>[3]Sheet1!$L13</f>
        <v>0.87947368421052641</v>
      </c>
      <c r="G10">
        <f>[3]Sheet1!$O13</f>
        <v>0.86894736842105258</v>
      </c>
      <c r="H10">
        <f>[3]Sheet1!$R13</f>
        <v>0.86894736842105258</v>
      </c>
    </row>
    <row r="11" spans="1:8" x14ac:dyDescent="0.45">
      <c r="B11" t="s">
        <v>80</v>
      </c>
      <c r="C11">
        <f>[3]Sheet1!$C18</f>
        <v>0.81789473684210523</v>
      </c>
      <c r="D11">
        <f>[3]Sheet1!$F18</f>
        <v>0.83789473684210536</v>
      </c>
      <c r="E11" t="str">
        <f>IF([3]Sheet1!$I18=0,"",[3]Sheet1!$I18)</f>
        <v/>
      </c>
      <c r="F11">
        <f>[3]Sheet1!$L18</f>
        <v>0.79789473684210521</v>
      </c>
      <c r="G11">
        <f>[3]Sheet1!$O18</f>
        <v>0.82842105263157895</v>
      </c>
      <c r="H11" t="str">
        <f>IF([3]Sheet1!$R18=0,"",[3]Sheet1!$R18)</f>
        <v/>
      </c>
    </row>
    <row r="12" spans="1:8" x14ac:dyDescent="0.45">
      <c r="B12" t="s">
        <v>4</v>
      </c>
      <c r="C12">
        <f>[3]Sheet1!$C23</f>
        <v>0.84842105263157896</v>
      </c>
      <c r="D12">
        <f>[3]Sheet1!$F23</f>
        <v>0.83842105263157907</v>
      </c>
      <c r="E12">
        <f>[3]Sheet1!$I23</f>
        <v>0.78684210526315801</v>
      </c>
      <c r="F12">
        <f>[3]Sheet1!$L23</f>
        <v>0.82894736842105277</v>
      </c>
      <c r="G12">
        <f>[3]Sheet1!$O23</f>
        <v>0.81842105263157894</v>
      </c>
      <c r="H12">
        <f>[3]Sheet1!$R23</f>
        <v>0.82789473684210524</v>
      </c>
    </row>
    <row r="13" spans="1:8" x14ac:dyDescent="0.45">
      <c r="A13" s="18"/>
      <c r="B13" s="18" t="s">
        <v>5</v>
      </c>
      <c r="C13" s="18">
        <f>[3]Sheet1!$C28</f>
        <v>0.81789473684210523</v>
      </c>
      <c r="D13" s="18">
        <f>[3]Sheet1!$F28</f>
        <v>0.83947368421052637</v>
      </c>
      <c r="E13" s="18">
        <f>[3]Sheet1!$I28</f>
        <v>0.77789473684210519</v>
      </c>
      <c r="F13" s="18">
        <f>[3]Sheet1!$L28</f>
        <v>0.79789473684210521</v>
      </c>
      <c r="G13" s="18">
        <f>[3]Sheet1!$O28</f>
        <v>0.81842105263157894</v>
      </c>
      <c r="H13" s="18">
        <f>[3]Sheet1!$R28</f>
        <v>0.81736842105263163</v>
      </c>
    </row>
    <row r="14" spans="1:8" x14ac:dyDescent="0.45">
      <c r="A14" s="23" t="s">
        <v>100</v>
      </c>
      <c r="B14" s="23" t="s">
        <v>0</v>
      </c>
      <c r="C14" s="23">
        <f>[3]Sheet1!$C4</f>
        <v>0.42105263157894751</v>
      </c>
      <c r="D14" s="23">
        <f>[3]Sheet1!$F4</f>
        <v>0.45263157894736838</v>
      </c>
      <c r="E14" s="23">
        <f>[3]Sheet1!$I4</f>
        <v>0.51578947368421058</v>
      </c>
      <c r="F14" s="23">
        <f>[3]Sheet1!$L4</f>
        <v>0.83157894736842108</v>
      </c>
      <c r="G14" s="23">
        <f>[3]Sheet1!$O4</f>
        <v>0.52631578947368418</v>
      </c>
      <c r="H14" s="23">
        <f>[3]Sheet1!$R4</f>
        <v>0.5368421052631579</v>
      </c>
    </row>
    <row r="15" spans="1:8" x14ac:dyDescent="0.45">
      <c r="B15" t="s">
        <v>1</v>
      </c>
      <c r="C15">
        <f>[3]Sheet1!$C9</f>
        <v>0.768421052631579</v>
      </c>
      <c r="D15">
        <f>[3]Sheet1!$F9</f>
        <v>0.8</v>
      </c>
      <c r="E15">
        <f>[3]Sheet1!$I9</f>
        <v>0.78947368421052633</v>
      </c>
      <c r="F15">
        <f>[3]Sheet1!$L9</f>
        <v>0.85263157894736852</v>
      </c>
      <c r="G15">
        <f>[3]Sheet1!$O9</f>
        <v>0.9263157894736842</v>
      </c>
      <c r="H15">
        <f>[3]Sheet1!$R9</f>
        <v>0.9263157894736842</v>
      </c>
    </row>
    <row r="16" spans="1:8" x14ac:dyDescent="0.45">
      <c r="B16" t="s">
        <v>2</v>
      </c>
      <c r="C16">
        <f>[3]Sheet1!$C14</f>
        <v>0.88421052631578934</v>
      </c>
      <c r="D16">
        <f>[3]Sheet1!$F14</f>
        <v>0.88421052631578934</v>
      </c>
      <c r="E16">
        <f>[3]Sheet1!$I14</f>
        <v>0.87368421052631573</v>
      </c>
      <c r="F16">
        <f>[3]Sheet1!$L14</f>
        <v>0.88421052631578934</v>
      </c>
      <c r="G16">
        <f>[3]Sheet1!$O14</f>
        <v>0.88421052631578934</v>
      </c>
      <c r="H16">
        <f>[3]Sheet1!$R14</f>
        <v>0.88421052631578934</v>
      </c>
    </row>
    <row r="17" spans="1:8" x14ac:dyDescent="0.45">
      <c r="B17" t="s">
        <v>80</v>
      </c>
      <c r="C17">
        <f>[3]Sheet1!$C19</f>
        <v>0.8</v>
      </c>
      <c r="D17">
        <f>[3]Sheet1!$F19</f>
        <v>0.84210526315789469</v>
      </c>
      <c r="E17" t="str">
        <f>IF([3]Sheet1!$I19=0,"",[3]Sheet1!$I19)</f>
        <v/>
      </c>
      <c r="F17">
        <f>[3]Sheet1!$L19</f>
        <v>0.90526315789473677</v>
      </c>
      <c r="G17">
        <f>[3]Sheet1!$O19</f>
        <v>0.93684210526315792</v>
      </c>
      <c r="H17" t="str">
        <f>IF([3]Sheet1!$R19=0,"",[3]Sheet1!$R19)</f>
        <v/>
      </c>
    </row>
    <row r="18" spans="1:8" x14ac:dyDescent="0.45">
      <c r="B18" t="s">
        <v>4</v>
      </c>
      <c r="C18">
        <f>[3]Sheet1!$C24</f>
        <v>0.83157894736842108</v>
      </c>
      <c r="D18">
        <f>[3]Sheet1!$F24</f>
        <v>0.8</v>
      </c>
      <c r="E18">
        <f>[3]Sheet1!$I24</f>
        <v>0.76842105263157889</v>
      </c>
      <c r="F18">
        <f>[3]Sheet1!$L24</f>
        <v>0.84210526315789469</v>
      </c>
      <c r="G18">
        <f>[3]Sheet1!$O24</f>
        <v>0.86315789473684212</v>
      </c>
      <c r="H18">
        <f>[3]Sheet1!$R24</f>
        <v>0.86315789473684212</v>
      </c>
    </row>
    <row r="19" spans="1:8" x14ac:dyDescent="0.45">
      <c r="A19" s="18"/>
      <c r="B19" s="18" t="s">
        <v>5</v>
      </c>
      <c r="C19" s="18">
        <f>[3]Sheet1!$C29</f>
        <v>0.8</v>
      </c>
      <c r="D19" s="18">
        <f>[3]Sheet1!$F29</f>
        <v>0.83157894736842086</v>
      </c>
      <c r="E19" s="18">
        <f>[3]Sheet1!$I29</f>
        <v>0.81052631578947365</v>
      </c>
      <c r="F19" s="18">
        <f>[3]Sheet1!$L29</f>
        <v>0.90526315789473677</v>
      </c>
      <c r="G19" s="18">
        <f>[3]Sheet1!$O29</f>
        <v>0.93684210526315792</v>
      </c>
      <c r="H19" s="18">
        <f>[3]Sheet1!$R29</f>
        <v>0.77894736842105261</v>
      </c>
    </row>
    <row r="20" spans="1:8" x14ac:dyDescent="0.45">
      <c r="A20" s="23" t="s">
        <v>97</v>
      </c>
      <c r="B20" s="23" t="s">
        <v>0</v>
      </c>
      <c r="C20" s="23">
        <f>[3]Sheet1!$C5</f>
        <v>0.81029411764705872</v>
      </c>
      <c r="D20" s="23">
        <f>[3]Sheet1!$F5</f>
        <v>0.8448529411764707</v>
      </c>
      <c r="E20" s="23">
        <f>[3]Sheet1!$I5</f>
        <v>0.71397058823529413</v>
      </c>
      <c r="F20" s="23">
        <f>[3]Sheet1!$L5</f>
        <v>0.68970588235294117</v>
      </c>
      <c r="G20" s="23">
        <f>[3]Sheet1!$O5</f>
        <v>0.85588235294117643</v>
      </c>
      <c r="H20" s="23">
        <f>[3]Sheet1!$R5</f>
        <v>0.86691176470588227</v>
      </c>
    </row>
    <row r="21" spans="1:8" x14ac:dyDescent="0.45">
      <c r="B21" t="s">
        <v>1</v>
      </c>
      <c r="C21">
        <f>[3]Sheet1!$C10</f>
        <v>0.7617647058823529</v>
      </c>
      <c r="D21">
        <f>[3]Sheet1!$F10</f>
        <v>0.78602941176470587</v>
      </c>
      <c r="E21">
        <f>[3]Sheet1!$I10</f>
        <v>0.71250000000000002</v>
      </c>
      <c r="F21">
        <f>[3]Sheet1!$L10</f>
        <v>0.77279411764705874</v>
      </c>
      <c r="G21">
        <f>[3]Sheet1!$O10</f>
        <v>0.78455882352941175</v>
      </c>
      <c r="H21">
        <f>[3]Sheet1!$R10</f>
        <v>0.79705882352941182</v>
      </c>
    </row>
    <row r="22" spans="1:8" x14ac:dyDescent="0.45">
      <c r="B22" t="s">
        <v>2</v>
      </c>
      <c r="C22">
        <f>[3]Sheet1!$C15</f>
        <v>0.77352941176470602</v>
      </c>
      <c r="D22">
        <f>[3]Sheet1!$F15</f>
        <v>0.79779411764705865</v>
      </c>
      <c r="E22">
        <f>[3]Sheet1!$I15</f>
        <v>0.82058823529411773</v>
      </c>
      <c r="F22">
        <f>[3]Sheet1!$L15</f>
        <v>0.72573529411764715</v>
      </c>
      <c r="G22">
        <f>[3]Sheet1!$O15</f>
        <v>0.73750000000000004</v>
      </c>
      <c r="H22">
        <f>[3]Sheet1!$R15</f>
        <v>0.73750000000000004</v>
      </c>
    </row>
    <row r="23" spans="1:8" x14ac:dyDescent="0.45">
      <c r="B23" t="s">
        <v>80</v>
      </c>
      <c r="C23">
        <f>[3]Sheet1!$C20</f>
        <v>0.68970588235294117</v>
      </c>
      <c r="D23">
        <f>[3]Sheet1!$F20</f>
        <v>0.7720588235294118</v>
      </c>
      <c r="E23" t="str">
        <f>IF([3]Sheet1!$I20=0,"",[3]Sheet1!$I20)</f>
        <v/>
      </c>
      <c r="F23">
        <f>[3]Sheet1!$L20</f>
        <v>0.64117647058823535</v>
      </c>
      <c r="G23">
        <f>[3]Sheet1!$O20</f>
        <v>0.65294117647058825</v>
      </c>
      <c r="H23" t="str">
        <f>IF([3]Sheet1!$R20=0,"",[3]Sheet1!$R20)</f>
        <v/>
      </c>
    </row>
    <row r="24" spans="1:8" x14ac:dyDescent="0.45">
      <c r="B24" t="s">
        <v>4</v>
      </c>
      <c r="C24">
        <f>[3]Sheet1!$C25</f>
        <v>0.74999999999999978</v>
      </c>
      <c r="D24">
        <f>[3]Sheet1!$F25</f>
        <v>0.76249999999999996</v>
      </c>
      <c r="E24">
        <f>[3]Sheet1!$I25</f>
        <v>0.62941176470588234</v>
      </c>
      <c r="F24">
        <f>[3]Sheet1!$L25</f>
        <v>0.72647058823529409</v>
      </c>
      <c r="G24">
        <f>[3]Sheet1!$O25</f>
        <v>0.78602941176470575</v>
      </c>
      <c r="H24">
        <f>[3]Sheet1!$R25</f>
        <v>0.73676470588235288</v>
      </c>
    </row>
    <row r="25" spans="1:8" x14ac:dyDescent="0.45">
      <c r="A25" s="18"/>
      <c r="B25" s="18" t="s">
        <v>5</v>
      </c>
      <c r="C25" s="18">
        <f>[3]Sheet1!$C30</f>
        <v>0.68970588235294117</v>
      </c>
      <c r="D25" s="18">
        <f>[3]Sheet1!$F30</f>
        <v>0.78455882352941175</v>
      </c>
      <c r="E25" s="18">
        <f>[3]Sheet1!$I30</f>
        <v>0.6551470588235293</v>
      </c>
      <c r="F25" s="18">
        <f>[3]Sheet1!$L30</f>
        <v>0.64117647058823535</v>
      </c>
      <c r="G25" s="18">
        <f>[3]Sheet1!$O30</f>
        <v>0.66470588235294126</v>
      </c>
      <c r="H25" s="18">
        <f>[3]Sheet1!$R30</f>
        <v>0.54926470588235288</v>
      </c>
    </row>
    <row r="26" spans="1:8" x14ac:dyDescent="0.45">
      <c r="A26" s="23" t="s">
        <v>98</v>
      </c>
      <c r="B26" s="23" t="s">
        <v>0</v>
      </c>
      <c r="C26" s="23">
        <f>[3]Sheet1!$C6</f>
        <v>0.67666666666666664</v>
      </c>
      <c r="D26" s="23">
        <f>[3]Sheet1!$F6</f>
        <v>0.65666666666666684</v>
      </c>
      <c r="E26" s="23">
        <f>[3]Sheet1!$I6</f>
        <v>0.61904761904761907</v>
      </c>
      <c r="F26" s="23">
        <f>[3]Sheet1!$L6</f>
        <v>0.82523809523809533</v>
      </c>
      <c r="G26" s="23">
        <f>[3]Sheet1!$O6</f>
        <v>0.75523809523809526</v>
      </c>
      <c r="H26" s="23">
        <f>[3]Sheet1!$R6</f>
        <v>0.75476190476190474</v>
      </c>
    </row>
    <row r="27" spans="1:8" x14ac:dyDescent="0.45">
      <c r="B27" t="s">
        <v>1</v>
      </c>
      <c r="C27">
        <f>[3]Sheet1!$C11</f>
        <v>0.75523809523809526</v>
      </c>
      <c r="D27">
        <f>[3]Sheet1!$F11</f>
        <v>0.83523809523809533</v>
      </c>
      <c r="E27">
        <f>[3]Sheet1!$I11</f>
        <v>0.83476190476190482</v>
      </c>
      <c r="F27">
        <f>[3]Sheet1!$L11</f>
        <v>0.77571428571428569</v>
      </c>
      <c r="G27">
        <f>[3]Sheet1!$O11</f>
        <v>0.77571428571428569</v>
      </c>
      <c r="H27">
        <f>[3]Sheet1!$R11</f>
        <v>0.78523809523809518</v>
      </c>
    </row>
    <row r="28" spans="1:8" x14ac:dyDescent="0.45">
      <c r="B28" t="s">
        <v>2</v>
      </c>
      <c r="C28">
        <f>[3]Sheet1!$C16</f>
        <v>0.81476190476190491</v>
      </c>
      <c r="D28">
        <f>[3]Sheet1!$F16</f>
        <v>0.81523809523809532</v>
      </c>
      <c r="E28">
        <f>[3]Sheet1!$I16</f>
        <v>0.82476190476190481</v>
      </c>
      <c r="F28">
        <f>[3]Sheet1!$L16</f>
        <v>0.75619047619047619</v>
      </c>
      <c r="G28">
        <f>[3]Sheet1!$O16</f>
        <v>0.78571428571428581</v>
      </c>
      <c r="H28">
        <f>[3]Sheet1!$R16</f>
        <v>0.79619047619047623</v>
      </c>
    </row>
    <row r="29" spans="1:8" x14ac:dyDescent="0.45">
      <c r="B29" t="s">
        <v>80</v>
      </c>
      <c r="C29">
        <f>[3]Sheet1!$C21</f>
        <v>0.83380952380952389</v>
      </c>
      <c r="D29">
        <f>[3]Sheet1!$F21</f>
        <v>0.8538095238095238</v>
      </c>
      <c r="E29" t="str">
        <f>IF([3]Sheet1!$I21=0,"",[3]Sheet1!$I21)</f>
        <v/>
      </c>
      <c r="F29">
        <f>[3]Sheet1!$L21</f>
        <v>0.88238095238095249</v>
      </c>
      <c r="G29">
        <f>[3]Sheet1!$O21</f>
        <v>0.87238095238095248</v>
      </c>
      <c r="H29" t="str">
        <f>IF([3]Sheet1!$R21=0,"",[3]Sheet1!$R21)</f>
        <v/>
      </c>
    </row>
    <row r="30" spans="1:8" x14ac:dyDescent="0.45">
      <c r="B30" t="s">
        <v>4</v>
      </c>
      <c r="C30">
        <f>[3]Sheet1!$C26</f>
        <v>0.7957142857142856</v>
      </c>
      <c r="D30">
        <f>[3]Sheet1!$F26</f>
        <v>0.7952380952380953</v>
      </c>
      <c r="E30">
        <f>[3]Sheet1!$I26</f>
        <v>0.79476190476190467</v>
      </c>
      <c r="F30">
        <f>[3]Sheet1!$L26</f>
        <v>0.75619047619047619</v>
      </c>
      <c r="G30">
        <f>[3]Sheet1!$O26</f>
        <v>0.7761904761904761</v>
      </c>
      <c r="H30">
        <f>[3]Sheet1!$R26</f>
        <v>0.73666666666666658</v>
      </c>
    </row>
    <row r="31" spans="1:8" x14ac:dyDescent="0.45">
      <c r="A31" s="18"/>
      <c r="B31" s="18" t="s">
        <v>5</v>
      </c>
      <c r="C31" s="18">
        <f>[3]Sheet1!$C31</f>
        <v>0.83380952380952389</v>
      </c>
      <c r="D31" s="18">
        <f>[3]Sheet1!$F31</f>
        <v>0.9033333333333331</v>
      </c>
      <c r="E31" s="18">
        <f>[3]Sheet1!$I31</f>
        <v>0.74476190476190474</v>
      </c>
      <c r="F31" s="18">
        <f>[3]Sheet1!$L31</f>
        <v>0.88238095238095249</v>
      </c>
      <c r="G31" s="18">
        <f>[3]Sheet1!$O31</f>
        <v>0.87238095238095248</v>
      </c>
      <c r="H31" s="18">
        <f>[3]Sheet1!$R31</f>
        <v>0.72809523809523813</v>
      </c>
    </row>
    <row r="34" spans="1:15" x14ac:dyDescent="0.45">
      <c r="C34" t="s">
        <v>40</v>
      </c>
      <c r="D34" t="s">
        <v>101</v>
      </c>
      <c r="M34" t="s">
        <v>40</v>
      </c>
      <c r="N34" t="s">
        <v>104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0.77952069716775607</v>
      </c>
      <c r="D35">
        <f>_xlfn.STDEV.P(C2:H2)</f>
        <v>6.9415197395381448E-2</v>
      </c>
      <c r="M35" t="s">
        <v>23</v>
      </c>
      <c r="N35">
        <f>AVERAGE(C2:H7)</f>
        <v>0.86334102268358315</v>
      </c>
      <c r="O35">
        <f>_xlfn.STDEV.P(C2:H7)</f>
        <v>6.1046749357528532E-2</v>
      </c>
    </row>
    <row r="36" spans="1:15" x14ac:dyDescent="0.45">
      <c r="B36" t="s">
        <v>1</v>
      </c>
      <c r="C36">
        <f t="shared" ref="C36:C64" si="0">AVERAGE(C3:H3)</f>
        <v>0.8644880174291939</v>
      </c>
      <c r="D36">
        <f t="shared" ref="D36:D64" si="1">_xlfn.STDEV.P(C3:H3)</f>
        <v>3.575640651665124E-2</v>
      </c>
      <c r="M36" t="s">
        <v>99</v>
      </c>
      <c r="N36">
        <f>AVERAGE(C8:H13)</f>
        <v>0.79766253869969039</v>
      </c>
      <c r="O36">
        <f>_xlfn.STDEV.P(C8:H13)</f>
        <v>8.5316765547964649E-2</v>
      </c>
    </row>
    <row r="37" spans="1:15" x14ac:dyDescent="0.45">
      <c r="B37" t="s">
        <v>2</v>
      </c>
      <c r="C37">
        <f t="shared" si="0"/>
        <v>0.89346405228758174</v>
      </c>
      <c r="D37">
        <f t="shared" si="1"/>
        <v>1.4274725273099004E-2</v>
      </c>
      <c r="M37" t="s">
        <v>100</v>
      </c>
      <c r="N37">
        <f>AVERAGE(C14:H19)</f>
        <v>0.79876160990712053</v>
      </c>
      <c r="O37">
        <f>_xlfn.STDEV.P(C14:H19)</f>
        <v>0.13735945799216601</v>
      </c>
    </row>
    <row r="38" spans="1:15" x14ac:dyDescent="0.45">
      <c r="B38" t="s">
        <v>80</v>
      </c>
      <c r="C38">
        <f>AVERAGE(C5:D5,F5:G5)</f>
        <v>0.92434640522875811</v>
      </c>
      <c r="D38">
        <f>_xlfn.STDEV.P(C5:D5,F5:G5)</f>
        <v>5.7236208784761213E-3</v>
      </c>
      <c r="M38" t="s">
        <v>97</v>
      </c>
      <c r="N38">
        <f>AVERAGE(C20:H25)</f>
        <v>0.73884083044982707</v>
      </c>
      <c r="O38">
        <f>_xlfn.STDEV.P(C20:H25)</f>
        <v>7.0513510808036042E-2</v>
      </c>
    </row>
    <row r="39" spans="1:15" x14ac:dyDescent="0.45">
      <c r="B39" t="s">
        <v>4</v>
      </c>
      <c r="C39">
        <f t="shared" si="0"/>
        <v>0.84542483660130729</v>
      </c>
      <c r="D39">
        <f t="shared" si="1"/>
        <v>3.3086251587971814E-2</v>
      </c>
      <c r="M39" t="s">
        <v>98</v>
      </c>
      <c r="N39">
        <f>AVERAGE(C26:H31)</f>
        <v>0.79130252100840348</v>
      </c>
      <c r="O39">
        <f>_xlfn.STDEV.P(C26:H31)</f>
        <v>6.2864178031681123E-2</v>
      </c>
    </row>
    <row r="40" spans="1:15" x14ac:dyDescent="0.45">
      <c r="B40" t="s">
        <v>5</v>
      </c>
      <c r="C40">
        <f t="shared" si="0"/>
        <v>0.89313725490196083</v>
      </c>
      <c r="D40">
        <f t="shared" si="1"/>
        <v>4.5565681867007025E-2</v>
      </c>
    </row>
    <row r="41" spans="1:15" x14ac:dyDescent="0.45">
      <c r="A41" t="s">
        <v>99</v>
      </c>
      <c r="B41" t="s">
        <v>0</v>
      </c>
      <c r="C41">
        <f t="shared" si="0"/>
        <v>0.64192982456140346</v>
      </c>
      <c r="D41">
        <f t="shared" si="1"/>
        <v>9.4274048303025174E-2</v>
      </c>
    </row>
    <row r="42" spans="1:15" x14ac:dyDescent="0.45">
      <c r="B42" t="s">
        <v>1</v>
      </c>
      <c r="C42">
        <f t="shared" si="0"/>
        <v>0.83894736842105255</v>
      </c>
      <c r="D42">
        <f t="shared" si="1"/>
        <v>2.1283818345424643E-2</v>
      </c>
    </row>
    <row r="43" spans="1:15" x14ac:dyDescent="0.45">
      <c r="B43" t="s">
        <v>2</v>
      </c>
      <c r="C43">
        <f t="shared" si="0"/>
        <v>0.85587719298245613</v>
      </c>
      <c r="D43">
        <f t="shared" si="1"/>
        <v>1.9766449527706367E-2</v>
      </c>
      <c r="M43" t="s">
        <v>102</v>
      </c>
      <c r="N43" t="s">
        <v>104</v>
      </c>
    </row>
    <row r="44" spans="1:15" x14ac:dyDescent="0.45">
      <c r="B44" t="s">
        <v>80</v>
      </c>
      <c r="C44">
        <f>AVERAGE(C11:D11,F11:G11)</f>
        <v>0.82052631578947355</v>
      </c>
      <c r="D44">
        <f>_xlfn.STDEV.P(C11:D11,F11:G11)</f>
        <v>1.4858520224729633E-2</v>
      </c>
      <c r="M44" t="s">
        <v>23</v>
      </c>
      <c r="N44">
        <f>MAX(C2:H7)</f>
        <v>0.9300653594771241</v>
      </c>
    </row>
    <row r="45" spans="1:15" x14ac:dyDescent="0.45">
      <c r="B45" t="s">
        <v>4</v>
      </c>
      <c r="C45">
        <f t="shared" si="0"/>
        <v>0.8248245614035089</v>
      </c>
      <c r="D45">
        <f t="shared" si="1"/>
        <v>1.9372464935077778E-2</v>
      </c>
      <c r="M45" t="s">
        <v>99</v>
      </c>
      <c r="N45">
        <f>MAX(C8:H13)</f>
        <v>0.87947368421052641</v>
      </c>
    </row>
    <row r="46" spans="1:15" x14ac:dyDescent="0.45">
      <c r="B46" t="s">
        <v>5</v>
      </c>
      <c r="C46">
        <f t="shared" si="0"/>
        <v>0.81149122807017549</v>
      </c>
      <c r="D46">
        <f t="shared" si="1"/>
        <v>1.9236144098183593E-2</v>
      </c>
      <c r="M46" t="s">
        <v>100</v>
      </c>
      <c r="N46">
        <f>MAX(C14:H19)</f>
        <v>0.93684210526315792</v>
      </c>
    </row>
    <row r="47" spans="1:15" x14ac:dyDescent="0.45">
      <c r="A47" t="s">
        <v>100</v>
      </c>
      <c r="B47" t="s">
        <v>0</v>
      </c>
      <c r="C47">
        <f t="shared" si="0"/>
        <v>0.54736842105263162</v>
      </c>
      <c r="D47">
        <f t="shared" si="1"/>
        <v>0.133702167601808</v>
      </c>
      <c r="M47" t="s">
        <v>97</v>
      </c>
      <c r="N47">
        <f>MAX(C20:H25)</f>
        <v>0.86691176470588227</v>
      </c>
    </row>
    <row r="48" spans="1:15" x14ac:dyDescent="0.45">
      <c r="B48" t="s">
        <v>1</v>
      </c>
      <c r="C48">
        <f t="shared" si="0"/>
        <v>0.84385964912280709</v>
      </c>
      <c r="D48">
        <f t="shared" si="1"/>
        <v>6.3570775199976962E-2</v>
      </c>
      <c r="M48" t="s">
        <v>98</v>
      </c>
      <c r="N48">
        <f>MAX(C26:H31)</f>
        <v>0.9033333333333331</v>
      </c>
    </row>
    <row r="49" spans="1:4" x14ac:dyDescent="0.45">
      <c r="B49" t="s">
        <v>2</v>
      </c>
      <c r="C49">
        <f t="shared" si="0"/>
        <v>0.88245614035087716</v>
      </c>
      <c r="D49">
        <f t="shared" si="1"/>
        <v>3.9229262763153909E-3</v>
      </c>
    </row>
    <row r="50" spans="1:4" x14ac:dyDescent="0.45">
      <c r="B50" t="s">
        <v>80</v>
      </c>
      <c r="C50">
        <f>AVERAGE(C17:D17,F17:G17)</f>
        <v>0.8710526315789473</v>
      </c>
      <c r="D50">
        <f>_xlfn.STDEV.P(C17:D17,F17:G17)</f>
        <v>5.3350355086087604E-2</v>
      </c>
    </row>
    <row r="51" spans="1:4" x14ac:dyDescent="0.45">
      <c r="B51" t="s">
        <v>4</v>
      </c>
      <c r="C51">
        <f t="shared" si="0"/>
        <v>0.82807017543859651</v>
      </c>
      <c r="D51">
        <f t="shared" si="1"/>
        <v>3.4199278402838484E-2</v>
      </c>
    </row>
    <row r="52" spans="1:4" x14ac:dyDescent="0.45">
      <c r="B52" t="s">
        <v>5</v>
      </c>
      <c r="C52">
        <f t="shared" si="0"/>
        <v>0.84385964912280687</v>
      </c>
      <c r="D52">
        <f t="shared" si="1"/>
        <v>5.7467857383014742E-2</v>
      </c>
    </row>
    <row r="53" spans="1:4" x14ac:dyDescent="0.45">
      <c r="A53" t="s">
        <v>97</v>
      </c>
      <c r="B53" t="s">
        <v>0</v>
      </c>
      <c r="C53">
        <f t="shared" si="0"/>
        <v>0.79693627450980387</v>
      </c>
      <c r="D53">
        <f t="shared" si="1"/>
        <v>6.9794114376330582E-2</v>
      </c>
    </row>
    <row r="54" spans="1:4" x14ac:dyDescent="0.45">
      <c r="B54" t="s">
        <v>1</v>
      </c>
      <c r="C54">
        <f t="shared" si="0"/>
        <v>0.76911764705882357</v>
      </c>
      <c r="D54">
        <f t="shared" si="1"/>
        <v>2.7623321056768419E-2</v>
      </c>
    </row>
    <row r="55" spans="1:4" x14ac:dyDescent="0.45">
      <c r="B55" t="s">
        <v>2</v>
      </c>
      <c r="C55">
        <f t="shared" si="0"/>
        <v>0.76544117647058829</v>
      </c>
      <c r="D55">
        <f t="shared" si="1"/>
        <v>3.4859972815952517E-2</v>
      </c>
    </row>
    <row r="56" spans="1:4" x14ac:dyDescent="0.45">
      <c r="B56" t="s">
        <v>80</v>
      </c>
      <c r="C56">
        <f>AVERAGE(C23:D23,F23:G23)</f>
        <v>0.68897058823529411</v>
      </c>
      <c r="D56">
        <f>_xlfn.STDEV.P(C23:D23,F23:G23)</f>
        <v>5.1202030466334363E-2</v>
      </c>
    </row>
    <row r="57" spans="1:4" x14ac:dyDescent="0.45">
      <c r="B57" t="s">
        <v>4</v>
      </c>
      <c r="C57">
        <f t="shared" si="0"/>
        <v>0.73186274509803917</v>
      </c>
      <c r="D57">
        <f t="shared" si="1"/>
        <v>4.9583157657215431E-2</v>
      </c>
    </row>
    <row r="58" spans="1:4" x14ac:dyDescent="0.45">
      <c r="B58" t="s">
        <v>5</v>
      </c>
      <c r="C58">
        <f t="shared" si="0"/>
        <v>0.66409313725490182</v>
      </c>
      <c r="D58">
        <f t="shared" si="1"/>
        <v>6.9473189456428747E-2</v>
      </c>
    </row>
    <row r="59" spans="1:4" x14ac:dyDescent="0.45">
      <c r="A59" t="s">
        <v>98</v>
      </c>
      <c r="B59" t="s">
        <v>0</v>
      </c>
      <c r="C59">
        <f t="shared" si="0"/>
        <v>0.71460317460317457</v>
      </c>
      <c r="D59">
        <f t="shared" si="1"/>
        <v>7.0036523603388343E-2</v>
      </c>
    </row>
    <row r="60" spans="1:4" x14ac:dyDescent="0.45">
      <c r="B60" t="s">
        <v>1</v>
      </c>
      <c r="C60">
        <f t="shared" si="0"/>
        <v>0.79365079365079361</v>
      </c>
      <c r="D60">
        <f t="shared" si="1"/>
        <v>3.0576059910612199E-2</v>
      </c>
    </row>
    <row r="61" spans="1:4" x14ac:dyDescent="0.45">
      <c r="B61" t="s">
        <v>2</v>
      </c>
      <c r="C61">
        <f t="shared" si="0"/>
        <v>0.79880952380952397</v>
      </c>
      <c r="D61">
        <f t="shared" si="1"/>
        <v>2.3067402633324859E-2</v>
      </c>
    </row>
    <row r="62" spans="1:4" x14ac:dyDescent="0.45">
      <c r="B62" t="s">
        <v>80</v>
      </c>
      <c r="C62">
        <f>AVERAGE(C29:D29,F29:G29)</f>
        <v>0.86059523809523819</v>
      </c>
      <c r="D62">
        <f>_xlfn.STDEV.P(C29:D29,F29:G29)</f>
        <v>1.8554250296943645E-2</v>
      </c>
    </row>
    <row r="63" spans="1:4" x14ac:dyDescent="0.45">
      <c r="B63" t="s">
        <v>4</v>
      </c>
      <c r="C63">
        <f t="shared" si="0"/>
        <v>0.7757936507936507</v>
      </c>
      <c r="D63">
        <f t="shared" si="1"/>
        <v>2.2546528135501898E-2</v>
      </c>
    </row>
    <row r="64" spans="1:4" x14ac:dyDescent="0.45">
      <c r="B64" t="s">
        <v>5</v>
      </c>
      <c r="C64">
        <f t="shared" si="0"/>
        <v>0.82746031746031745</v>
      </c>
      <c r="D64">
        <f t="shared" si="1"/>
        <v>6.7753982663697643E-2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267" priority="5" rank="1"/>
  </conditionalFormatting>
  <conditionalFormatting sqref="C8:H13">
    <cfRule type="top10" dxfId="266" priority="4" rank="1"/>
  </conditionalFormatting>
  <conditionalFormatting sqref="C14:H19">
    <cfRule type="top10" dxfId="265" priority="3" rank="1"/>
  </conditionalFormatting>
  <conditionalFormatting sqref="C20:H25">
    <cfRule type="top10" dxfId="264" priority="2" rank="1"/>
  </conditionalFormatting>
  <conditionalFormatting sqref="C26:H31">
    <cfRule type="top10" dxfId="263" priority="1" rank="1"/>
  </conditionalFormatting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33" t="s">
        <v>87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[5]Sheet1!D2</f>
        <v>0.6348299958281185</v>
      </c>
      <c r="C4">
        <f>[5]Sheet1!K2</f>
        <v>0.7157892921275818</v>
      </c>
      <c r="D4">
        <f>[5]Sheet1!R2</f>
        <v>0.73196380886750434</v>
      </c>
      <c r="E4">
        <f>[5]Sheet1!Y2</f>
        <v>0.82766150169596053</v>
      </c>
      <c r="F4">
        <f>[5]Sheet1!AF2</f>
        <v>0.80645551257253389</v>
      </c>
      <c r="G4">
        <f>[5]Sheet1!AM2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45">
      <c r="A5" s="27"/>
      <c r="B5">
        <f>[5]Sheet1!E2</f>
        <v>0.7548872864149051</v>
      </c>
      <c r="C5">
        <f>[5]Sheet1!L2</f>
        <v>0.7626792114695341</v>
      </c>
      <c r="D5">
        <f>[5]Sheet1!S2</f>
        <v>0.67072524616384266</v>
      </c>
      <c r="E5">
        <f>[5]Sheet1!Z2</f>
        <v>0.75369672143865696</v>
      </c>
      <c r="F5">
        <f>[5]Sheet1!AG2</f>
        <v>0.74027578250838011</v>
      </c>
      <c r="G5">
        <f>[5]Sheet1!AN2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45">
      <c r="A6" s="27"/>
      <c r="B6">
        <f>[5]Sheet1!F2</f>
        <v>0.66031063321385897</v>
      </c>
      <c r="C6">
        <f>[5]Sheet1!M2</f>
        <v>0.72042779075701491</v>
      </c>
      <c r="D6">
        <f>[5]Sheet1!T2</f>
        <v>0.77463119493480026</v>
      </c>
      <c r="E6">
        <f>[5]Sheet1!AA2</f>
        <v>0.80426977794150467</v>
      </c>
      <c r="F6">
        <f>[5]Sheet1!AH2</f>
        <v>0.78035733680894981</v>
      </c>
      <c r="G6">
        <f>[5]Sheet1!AO2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45">
      <c r="A7" s="27"/>
      <c r="B7">
        <f>[5]Sheet1!G2</f>
        <v>0.65855223752887826</v>
      </c>
      <c r="C7">
        <f>[5]Sheet1!N2</f>
        <v>0.70269408011343493</v>
      </c>
      <c r="D7">
        <f>[5]Sheet1!U2</f>
        <v>0.64601018675721555</v>
      </c>
      <c r="E7">
        <f>[5]Sheet1!AB2</f>
        <v>0.8469408287744451</v>
      </c>
      <c r="F7">
        <f>[5]Sheet1!AI2</f>
        <v>0.78674632014393586</v>
      </c>
      <c r="G7">
        <f>[5]Sheet1!AP2</f>
        <v>0.78528712794140576</v>
      </c>
      <c r="I7" s="1" t="s">
        <v>80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45">
      <c r="A8" s="28"/>
      <c r="B8">
        <f>[5]Sheet1!H2</f>
        <v>0.76201964105189912</v>
      </c>
      <c r="C8">
        <f>[5]Sheet1!O2</f>
        <v>0.76843944585880064</v>
      </c>
      <c r="D8">
        <f>[5]Sheet1!V2</f>
        <v>0.73124679979518692</v>
      </c>
      <c r="E8">
        <f>[5]Sheet1!AC2</f>
        <v>0.80593388360486773</v>
      </c>
      <c r="F8">
        <f>[5]Sheet1!AJ2</f>
        <v>0.77004870875838627</v>
      </c>
      <c r="G8">
        <f>[5]Sheet1!AQ2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45">
      <c r="A9" s="26" t="s">
        <v>1</v>
      </c>
      <c r="B9">
        <f>[5]Sheet1!D3</f>
        <v>0.80761937270072426</v>
      </c>
      <c r="C9">
        <f>[5]Sheet1!K3</f>
        <v>0.76372027534418019</v>
      </c>
      <c r="D9">
        <f>[5]Sheet1!R3</f>
        <v>0.80806737588652477</v>
      </c>
      <c r="E9">
        <f>[5]Sheet1!Y3</f>
        <v>0.87045991833225889</v>
      </c>
      <c r="F9">
        <f>[5]Sheet1!AF3</f>
        <v>0.86272825503929595</v>
      </c>
      <c r="G9">
        <f>[5]Sheet1!AM3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45">
      <c r="A10" s="27"/>
      <c r="B10">
        <f>[5]Sheet1!E3</f>
        <v>0.78052925136716211</v>
      </c>
      <c r="C10">
        <f>[5]Sheet1!L3</f>
        <v>0.79337588407797133</v>
      </c>
      <c r="D10">
        <f>[5]Sheet1!S3</f>
        <v>0.73522797175266352</v>
      </c>
      <c r="E10">
        <f>[5]Sheet1!Z3</f>
        <v>0.7619228336495889</v>
      </c>
      <c r="F10">
        <f>[5]Sheet1!AG3</f>
        <v>0.79083963334437724</v>
      </c>
      <c r="G10">
        <f>[5]Sheet1!AN3</f>
        <v>0.81039426523297498</v>
      </c>
    </row>
    <row r="11" spans="1:15" x14ac:dyDescent="0.45">
      <c r="A11" s="27"/>
      <c r="B11">
        <f>[5]Sheet1!F3</f>
        <v>0.81180913225505258</v>
      </c>
      <c r="C11">
        <f>[5]Sheet1!M3</f>
        <v>0.83415900659109488</v>
      </c>
      <c r="D11">
        <f>[5]Sheet1!T3</f>
        <v>0.84306195596518174</v>
      </c>
      <c r="E11">
        <f>[5]Sheet1!AA3</f>
        <v>0.84020310633213857</v>
      </c>
      <c r="F11">
        <f>[5]Sheet1!AH3</f>
        <v>0.87502146680215198</v>
      </c>
      <c r="G11">
        <f>[5]Sheet1!AO3</f>
        <v>0.86702498692536634</v>
      </c>
    </row>
    <row r="12" spans="1:15" x14ac:dyDescent="0.45">
      <c r="A12" s="27"/>
      <c r="B12">
        <f>[5]Sheet1!G3</f>
        <v>0.77461294364944622</v>
      </c>
      <c r="C12">
        <f>[5]Sheet1!N3</f>
        <v>0.80945812110922466</v>
      </c>
      <c r="D12">
        <f>[5]Sheet1!U3</f>
        <v>0.78009994414668338</v>
      </c>
      <c r="E12">
        <f>[5]Sheet1!AB3</f>
        <v>0.82938259627563538</v>
      </c>
      <c r="F12">
        <f>[5]Sheet1!AI3</f>
        <v>0.85447408028053196</v>
      </c>
      <c r="G12">
        <f>[5]Sheet1!AP3</f>
        <v>0.85447408028053196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[5]Sheet1!H3</f>
        <v>0.85283573785640665</v>
      </c>
      <c r="C13">
        <f>[5]Sheet1!O3</f>
        <v>0.89265446321897934</v>
      </c>
      <c r="D13">
        <f>[5]Sheet1!V3</f>
        <v>0.8709334941295892</v>
      </c>
      <c r="E13">
        <f>[5]Sheet1!AC3</f>
        <v>0.87493897663676945</v>
      </c>
      <c r="F13">
        <f>[5]Sheet1!AJ3</f>
        <v>0.88473142982905284</v>
      </c>
      <c r="G13">
        <f>[5]Sheet1!AQ3</f>
        <v>0.88471177944862156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[5]Sheet1!D4</f>
        <v>0.84272762511844268</v>
      </c>
      <c r="C14">
        <f>[5]Sheet1!K4</f>
        <v>0.87704056477523307</v>
      </c>
      <c r="D14">
        <f>[5]Sheet1!R4</f>
        <v>0.85687791557628856</v>
      </c>
      <c r="E14">
        <f>[5]Sheet1!Y4</f>
        <v>0.81742647058823537</v>
      </c>
      <c r="F14">
        <f>[5]Sheet1!AF4</f>
        <v>0.81274090348442785</v>
      </c>
      <c r="G14">
        <f>[5]Sheet1!AM4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[5]Sheet1!E4</f>
        <v>0.79507640067911722</v>
      </c>
      <c r="C15">
        <f>[5]Sheet1!L4</f>
        <v>0.82168866080156389</v>
      </c>
      <c r="D15">
        <f>[5]Sheet1!S4</f>
        <v>0.82002550123992246</v>
      </c>
      <c r="E15">
        <f>[5]Sheet1!Z4</f>
        <v>0.77970292059476121</v>
      </c>
      <c r="F15">
        <f>[5]Sheet1!AG4</f>
        <v>0.77970292059476121</v>
      </c>
      <c r="G15">
        <f>[5]Sheet1!AN4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45">
      <c r="A16" s="27"/>
      <c r="B16">
        <f>[5]Sheet1!F4</f>
        <v>0.87311827956989252</v>
      </c>
      <c r="C16">
        <f>[5]Sheet1!M4</f>
        <v>0.86090562427574313</v>
      </c>
      <c r="D16">
        <f>[5]Sheet1!T4</f>
        <v>0.84087458790345038</v>
      </c>
      <c r="E16">
        <f>[5]Sheet1!AA4</f>
        <v>0.84180339128156978</v>
      </c>
      <c r="F16">
        <f>[5]Sheet1!AH4</f>
        <v>0.86304291193934657</v>
      </c>
      <c r="G16">
        <f>[5]Sheet1!AO4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45">
      <c r="A17" s="27"/>
      <c r="B17">
        <f>[5]Sheet1!G4</f>
        <v>0.79746139542404404</v>
      </c>
      <c r="C17">
        <f>[5]Sheet1!N4</f>
        <v>0.8275409626216077</v>
      </c>
      <c r="D17">
        <f>[5]Sheet1!U4</f>
        <v>0.80111098124772739</v>
      </c>
      <c r="E17">
        <f>[5]Sheet1!AB4</f>
        <v>0.84833050367855123</v>
      </c>
      <c r="F17">
        <f>[5]Sheet1!AI4</f>
        <v>0.85912309723854718</v>
      </c>
      <c r="G17">
        <f>[5]Sheet1!AP4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45">
      <c r="A18" s="28"/>
      <c r="B18">
        <f>[5]Sheet1!H4</f>
        <v>0.91479931908624601</v>
      </c>
      <c r="C18">
        <f>[5]Sheet1!O4</f>
        <v>0.86550785566065702</v>
      </c>
      <c r="D18">
        <f>[5]Sheet1!V4</f>
        <v>0.90385776268628559</v>
      </c>
      <c r="E18">
        <f>[5]Sheet1!AC4</f>
        <v>0.89693630603447849</v>
      </c>
      <c r="F18">
        <f>[5]Sheet1!AJ4</f>
        <v>0.89693630603447849</v>
      </c>
      <c r="G18">
        <f>[5]Sheet1!AQ4</f>
        <v>0.91885628048616153</v>
      </c>
      <c r="I18" s="1" t="s">
        <v>80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45">
      <c r="A19" s="26" t="s">
        <v>80</v>
      </c>
      <c r="B19">
        <f>[5]Sheet1!D5</f>
        <v>0.85272270162264241</v>
      </c>
      <c r="C19">
        <f>[5]Sheet1!K5</f>
        <v>0.8552516959605303</v>
      </c>
      <c r="D19" t="str">
        <f>IF([5]Sheet1!R5=0,"-",[5]Sheet1!R5)</f>
        <v>-</v>
      </c>
      <c r="E19">
        <f>[5]Sheet1!Y5</f>
        <v>0.87557018537864162</v>
      </c>
      <c r="F19">
        <f>[5]Sheet1!AF5</f>
        <v>0.86653745062625742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45">
      <c r="A20" s="27"/>
      <c r="B20">
        <f>[5]Sheet1!E5</f>
        <v>0.77140774963561876</v>
      </c>
      <c r="C20">
        <f>[5]Sheet1!L5</f>
        <v>0.78283307457880524</v>
      </c>
      <c r="D20" t="str">
        <f>IF([5]Sheet1!S5=0,"-",[5]Sheet1!S5)</f>
        <v>-</v>
      </c>
      <c r="E20">
        <f>[5]Sheet1!Z5</f>
        <v>0.78852279220441912</v>
      </c>
      <c r="F20">
        <f>[5]Sheet1!AG5</f>
        <v>0.80732703377864667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45">
      <c r="A21" s="27"/>
      <c r="B21">
        <f>[5]Sheet1!F5</f>
        <v>0.84711402953937653</v>
      </c>
      <c r="C21">
        <f>[5]Sheet1!M5</f>
        <v>0.88673010111010275</v>
      </c>
      <c r="D21" t="str">
        <f>IF([5]Sheet1!T5=0,"-",[5]Sheet1!T5)</f>
        <v>-</v>
      </c>
      <c r="E21">
        <f>[5]Sheet1!AA5</f>
        <v>0.88737539018043932</v>
      </c>
      <c r="F21">
        <f>[5]Sheet1!AH5</f>
        <v>0.89026361929587738</v>
      </c>
      <c r="G21" t="str">
        <f>IF([5]Sheet1!AO5=0,"-",[5]Sheet1!AO5)</f>
        <v>-</v>
      </c>
    </row>
    <row r="22" spans="1:15" x14ac:dyDescent="0.45">
      <c r="A22" s="27"/>
      <c r="B22">
        <f>[5]Sheet1!G5</f>
        <v>0.80383257897489391</v>
      </c>
      <c r="C22">
        <f>[5]Sheet1!N5</f>
        <v>0.85994938062000881</v>
      </c>
      <c r="D22" t="str">
        <f>IF([5]Sheet1!U5=0,"-",[5]Sheet1!U5)</f>
        <v>-</v>
      </c>
      <c r="E22">
        <f>[5]Sheet1!AB5</f>
        <v>0.83418588158626106</v>
      </c>
      <c r="F22">
        <f>[5]Sheet1!AI5</f>
        <v>0.84348393120689147</v>
      </c>
      <c r="G22" t="str">
        <f>IF([5]Sheet1!AP5=0,"-",[5]Sheet1!AP5)</f>
        <v>-</v>
      </c>
    </row>
    <row r="23" spans="1:15" x14ac:dyDescent="0.45">
      <c r="A23" s="28"/>
      <c r="B23">
        <f>[5]Sheet1!H5</f>
        <v>0.83289487975396292</v>
      </c>
      <c r="C23">
        <f>[5]Sheet1!O5</f>
        <v>0.87418656612204992</v>
      </c>
      <c r="D23" t="str">
        <f>IF([5]Sheet1!V5=0,"-",[5]Sheet1!V5)</f>
        <v>-</v>
      </c>
      <c r="E23">
        <f>[5]Sheet1!AC5</f>
        <v>0.85184018351900115</v>
      </c>
      <c r="F23">
        <f>[5]Sheet1!AJ5</f>
        <v>0.8752470946019334</v>
      </c>
      <c r="G23" t="str">
        <f>IF([5]Sheet1!AQ5=0,"-",[5]Sheet1!AQ5)</f>
        <v>-</v>
      </c>
    </row>
    <row r="24" spans="1:15" x14ac:dyDescent="0.45">
      <c r="A24" s="26" t="s">
        <v>4</v>
      </c>
      <c r="B24">
        <f>[5]Sheet1!D6</f>
        <v>0.79871492229330832</v>
      </c>
      <c r="C24">
        <f>[5]Sheet1!K6</f>
        <v>0.79334528214616107</v>
      </c>
      <c r="D24">
        <f>[5]Sheet1!R6</f>
        <v>0.70290154359616197</v>
      </c>
      <c r="E24">
        <f>[5]Sheet1!Y6</f>
        <v>0.77763501274139579</v>
      </c>
      <c r="F24">
        <f>[5]Sheet1!AF6</f>
        <v>0.78617346358272511</v>
      </c>
      <c r="G24">
        <f>[5]Sheet1!AM6</f>
        <v>0.78768996960486326</v>
      </c>
    </row>
    <row r="25" spans="1:15" x14ac:dyDescent="0.45">
      <c r="A25" s="27"/>
      <c r="B25">
        <f>[5]Sheet1!E6</f>
        <v>0.81074064034215831</v>
      </c>
      <c r="C25">
        <f>[5]Sheet1!L6</f>
        <v>0.78968137597169841</v>
      </c>
      <c r="D25">
        <f>[5]Sheet1!S6</f>
        <v>0.72436721151392081</v>
      </c>
      <c r="E25">
        <f>[5]Sheet1!Z6</f>
        <v>0.8053209309139101</v>
      </c>
      <c r="F25">
        <f>[5]Sheet1!AG6</f>
        <v>0.79170739654610622</v>
      </c>
      <c r="G25">
        <f>[5]Sheet1!AN6</f>
        <v>0.75811323225934224</v>
      </c>
    </row>
    <row r="26" spans="1:15" x14ac:dyDescent="0.45">
      <c r="A26" s="27"/>
      <c r="B26">
        <f>[5]Sheet1!F6</f>
        <v>0.85727299880525687</v>
      </c>
      <c r="C26">
        <f>[5]Sheet1!M6</f>
        <v>0.84606049173111986</v>
      </c>
      <c r="D26">
        <f>[5]Sheet1!T6</f>
        <v>0.73276804548026964</v>
      </c>
      <c r="E26">
        <f>[5]Sheet1!AA6</f>
        <v>0.81931980488856559</v>
      </c>
      <c r="F26">
        <f>[5]Sheet1!AH6</f>
        <v>0.8086021505376344</v>
      </c>
      <c r="G26">
        <f>[5]Sheet1!AO6</f>
        <v>0.85782556750298677</v>
      </c>
    </row>
    <row r="27" spans="1:15" x14ac:dyDescent="0.45">
      <c r="A27" s="27"/>
      <c r="B27">
        <f>[5]Sheet1!G6</f>
        <v>0.84756784434203791</v>
      </c>
      <c r="C27">
        <f>[5]Sheet1!N6</f>
        <v>0.82534756163788425</v>
      </c>
      <c r="D27">
        <f>[5]Sheet1!U6</f>
        <v>0.71310316918119176</v>
      </c>
      <c r="E27">
        <f>[5]Sheet1!AB6</f>
        <v>0.80190983203317168</v>
      </c>
      <c r="F27">
        <f>[5]Sheet1!AI6</f>
        <v>0.78091993865531728</v>
      </c>
      <c r="G27">
        <f>[5]Sheet1!AP6</f>
        <v>0.82825567502986863</v>
      </c>
    </row>
    <row r="28" spans="1:15" x14ac:dyDescent="0.45">
      <c r="A28" s="28"/>
      <c r="B28">
        <f>[5]Sheet1!H6</f>
        <v>0.88419008992014081</v>
      </c>
      <c r="C28">
        <f>[5]Sheet1!O6</f>
        <v>0.86235301515437346</v>
      </c>
      <c r="D28">
        <f>[5]Sheet1!V6</f>
        <v>0.78925388932401541</v>
      </c>
      <c r="E28">
        <f>[5]Sheet1!AC6</f>
        <v>0.83480919249420205</v>
      </c>
      <c r="F28">
        <f>[5]Sheet1!AJ6</f>
        <v>0.84133966392030901</v>
      </c>
      <c r="G28">
        <f>[5]Sheet1!AQ6</f>
        <v>0.89519717140684874</v>
      </c>
    </row>
    <row r="29" spans="1:15" x14ac:dyDescent="0.45">
      <c r="A29" s="26" t="s">
        <v>5</v>
      </c>
      <c r="B29">
        <f>[5]Sheet1!D7</f>
        <v>0.84843938695298948</v>
      </c>
      <c r="C29">
        <f>[5]Sheet1!K7</f>
        <v>0.83543298170331959</v>
      </c>
      <c r="D29">
        <f>[5]Sheet1!R7</f>
        <v>0.82785148101793904</v>
      </c>
      <c r="E29">
        <f>[5]Sheet1!Y7</f>
        <v>0.84590586718246297</v>
      </c>
      <c r="F29">
        <f>[5]Sheet1!AF7</f>
        <v>0.87995479697607359</v>
      </c>
      <c r="G29">
        <f>[5]Sheet1!AM7</f>
        <v>0.83704061895551252</v>
      </c>
    </row>
    <row r="30" spans="1:15" x14ac:dyDescent="0.45">
      <c r="A30" s="27"/>
      <c r="B30">
        <f>[5]Sheet1!E7</f>
        <v>0.7751970057972255</v>
      </c>
      <c r="C30">
        <f>[5]Sheet1!L7</f>
        <v>0.82933686207929691</v>
      </c>
      <c r="D30">
        <f>[5]Sheet1!S7</f>
        <v>0.80422050540646361</v>
      </c>
      <c r="E30">
        <f>[5]Sheet1!Z7</f>
        <v>0.79135562921641012</v>
      </c>
      <c r="F30">
        <f>[5]Sheet1!AG7</f>
        <v>0.8021438796231567</v>
      </c>
      <c r="G30">
        <f>[5]Sheet1!AN7</f>
        <v>0.80789751101346041</v>
      </c>
    </row>
    <row r="31" spans="1:15" x14ac:dyDescent="0.45">
      <c r="A31" s="27"/>
      <c r="B31">
        <f>[5]Sheet1!F7</f>
        <v>0.87494767384410843</v>
      </c>
      <c r="C31">
        <f>[5]Sheet1!M7</f>
        <v>0.86368445227553403</v>
      </c>
      <c r="D31">
        <f>[5]Sheet1!T7</f>
        <v>0.84352880506549222</v>
      </c>
      <c r="E31">
        <f>[5]Sheet1!AA7</f>
        <v>0.8854699472696077</v>
      </c>
      <c r="F31">
        <f>[5]Sheet1!AH7</f>
        <v>0.87360471070148482</v>
      </c>
      <c r="G31">
        <f>[5]Sheet1!AO7</f>
        <v>0.84567571176229916</v>
      </c>
    </row>
    <row r="32" spans="1:15" x14ac:dyDescent="0.45">
      <c r="A32" s="27"/>
      <c r="B32">
        <f>[5]Sheet1!G7</f>
        <v>0.83000512032770113</v>
      </c>
      <c r="C32">
        <f>[5]Sheet1!N7</f>
        <v>0.8599590373783923</v>
      </c>
      <c r="D32">
        <f>[5]Sheet1!U7</f>
        <v>0.80522273425499236</v>
      </c>
      <c r="E32">
        <f>[5]Sheet1!AB7</f>
        <v>0.85373262515803305</v>
      </c>
      <c r="F32">
        <f>[5]Sheet1!AI7</f>
        <v>0.86153229861009739</v>
      </c>
      <c r="G32">
        <f>[5]Sheet1!AP7</f>
        <v>0.83322039950813853</v>
      </c>
    </row>
    <row r="33" spans="1:7" x14ac:dyDescent="0.45">
      <c r="A33" s="28"/>
      <c r="B33">
        <f>[5]Sheet1!H7</f>
        <v>0.91499076993559159</v>
      </c>
      <c r="C33">
        <f>[5]Sheet1!O7</f>
        <v>0.91476361153780494</v>
      </c>
      <c r="D33">
        <f>[5]Sheet1!V7</f>
        <v>0.91724697047277692</v>
      </c>
      <c r="E33">
        <f>[5]Sheet1!AC7</f>
        <v>0.87230503964374928</v>
      </c>
      <c r="F33">
        <f>[5]Sheet1!AJ7</f>
        <v>0.90650012127091928</v>
      </c>
      <c r="G33">
        <f>[5]Sheet1!AQ7</f>
        <v>0.88652073732718872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87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0.71301379005883836</v>
      </c>
      <c r="Q2">
        <f>IFERROR(_xlfn.STDEV.P(D2:H4),"-")</f>
        <v>4.6536889404178827E-2</v>
      </c>
      <c r="R2">
        <f>COUNT(D2:H4)</f>
        <v>15</v>
      </c>
      <c r="S2" t="str">
        <f>A2</f>
        <v>kNN</v>
      </c>
      <c r="T2">
        <f>IFERROR(AVERAGE(D2:H7),"-")</f>
        <v>0.75274888973324527</v>
      </c>
      <c r="U2">
        <f>IFERROR(_xlfn.STDEV.P(D2:H7),"-")</f>
        <v>5.6631150917925213E-2</v>
      </c>
      <c r="V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$S$2</f>
        <v>kNN</v>
      </c>
      <c r="AF2">
        <f>$T$2</f>
        <v>0.75274888973324527</v>
      </c>
      <c r="AG2">
        <f>$U$2</f>
        <v>5.6631150917925213E-2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$S$26</f>
        <v>RF</v>
      </c>
      <c r="AF3">
        <f>$T$26</f>
        <v>0.80508290278523131</v>
      </c>
      <c r="AG3">
        <f>$U$26</f>
        <v>4.6813599028380601E-2</v>
      </c>
      <c r="AJ3" t="str">
        <f>$N$2</f>
        <v>kNN</v>
      </c>
      <c r="AK3">
        <f>$P$2</f>
        <v>0.71301379005883836</v>
      </c>
      <c r="AL3">
        <f>$P$5</f>
        <v>0.79248398940765263</v>
      </c>
      <c r="AN3">
        <f>$Q$2</f>
        <v>4.6536889404178827E-2</v>
      </c>
      <c r="AO3">
        <f>$Q$5</f>
        <v>3.3026294689091837E-2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$S$8</f>
        <v>SVM</v>
      </c>
      <c r="AF4">
        <f>$T$8</f>
        <v>0.82900635896552832</v>
      </c>
      <c r="AG4">
        <f>$U$8</f>
        <v>4.2085362099340759E-2</v>
      </c>
      <c r="AJ4" t="str">
        <f>$N$26</f>
        <v>RF</v>
      </c>
      <c r="AK4">
        <f>$P$26</f>
        <v>0.79851120542931331</v>
      </c>
      <c r="AL4">
        <f>$P$29</f>
        <v>0.81165460014114976</v>
      </c>
      <c r="AN4">
        <f>$Q$26</f>
        <v>5.5888258086088903E-2</v>
      </c>
      <c r="AO4">
        <f>$Q$29</f>
        <v>3.4251340175344168E-2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0.79248398940765263</v>
      </c>
      <c r="Q5">
        <f>IFERROR(_xlfn.STDEV.P(D5:H7),"-")</f>
        <v>3.3026294689091837E-2</v>
      </c>
      <c r="R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$S$20</f>
        <v>MNB</v>
      </c>
      <c r="AF5">
        <f>$T$20</f>
        <v>0.84436381601481814</v>
      </c>
      <c r="AG5">
        <f>$U$20</f>
        <v>3.5378243369571225E-2</v>
      </c>
      <c r="AJ5" t="str">
        <f>$N$8</f>
        <v>SVM</v>
      </c>
      <c r="AK5">
        <f>$P$8</f>
        <v>0.81054432867005899</v>
      </c>
      <c r="AL5">
        <f>$P$11</f>
        <v>0.84746838926099755</v>
      </c>
      <c r="AN5">
        <f>Q$8</f>
        <v>4.0897138490041729E-2</v>
      </c>
      <c r="AO5">
        <f>$Q$11</f>
        <v>3.4468628405115845E-2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$S$14</f>
        <v>LR</v>
      </c>
      <c r="AF6">
        <f>$T$14</f>
        <v>0.84400467257698375</v>
      </c>
      <c r="AG6">
        <f>$U$14</f>
        <v>3.9673445804684286E-2</v>
      </c>
      <c r="AJ6" t="str">
        <f>$N$20</f>
        <v>MNB</v>
      </c>
      <c r="AK6">
        <f>$P$20</f>
        <v>0.83669227579179906</v>
      </c>
      <c r="AL6">
        <f>$P$23</f>
        <v>0.85203535623783699</v>
      </c>
      <c r="AN6">
        <f>$Q$20</f>
        <v>3.6630043786137115E-2</v>
      </c>
      <c r="AO6">
        <f>$Q$23</f>
        <v>3.2307507506338311E-2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$S$32</f>
        <v>Ensemble</v>
      </c>
      <c r="AF7">
        <f>$T$32</f>
        <v>0.85092290974227403</v>
      </c>
      <c r="AG7">
        <f>$U$32</f>
        <v>3.6952064545795783E-2</v>
      </c>
      <c r="AJ7" t="str">
        <f>$N$14</f>
        <v>LR</v>
      </c>
      <c r="AK7">
        <f>$P$14</f>
        <v>0.84657422911108149</v>
      </c>
      <c r="AL7">
        <f>$P$17</f>
        <v>0.84143511604288568</v>
      </c>
      <c r="AN7">
        <f>$Q$14</f>
        <v>3.5687126568141644E-2</v>
      </c>
      <c r="AO7">
        <f>$Q$17</f>
        <v>4.3141492322125705E-2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0.81054432867005899</v>
      </c>
      <c r="Q8">
        <f>IFERROR(_xlfn.STDEV.P(D8:H10),"-")</f>
        <v>4.0897138490041729E-2</v>
      </c>
      <c r="R8">
        <f>COUNT(D8:H10)</f>
        <v>15</v>
      </c>
      <c r="S8" t="str">
        <f>A8</f>
        <v>SVM</v>
      </c>
      <c r="T8">
        <f>IFERROR(AVERAGE(D8:H13),"-")</f>
        <v>0.82900635896552832</v>
      </c>
      <c r="U8">
        <f>IFERROR(_xlfn.STDEV.P(D8:H13),"-")</f>
        <v>4.2085362099340759E-2</v>
      </c>
      <c r="V8">
        <f>COUNT(D8:H13)</f>
        <v>30</v>
      </c>
      <c r="AJ8" t="str">
        <f>$N$32</f>
        <v>Ensemble</v>
      </c>
      <c r="AK8">
        <f>$P$32</f>
        <v>0.84965515986997509</v>
      </c>
      <c r="AL8">
        <f>$P$35</f>
        <v>0.85219065961457285</v>
      </c>
      <c r="AN8">
        <f>$Q$32</f>
        <v>4.0920582295948013E-2</v>
      </c>
      <c r="AO8">
        <f>$Q$35</f>
        <v>3.2453069399926315E-2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0.84746838926099755</v>
      </c>
      <c r="Q11">
        <f>IFERROR(_xlfn.STDEV.P(D11:H13),"-")</f>
        <v>3.4468628405115845E-2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0.84657422911108149</v>
      </c>
      <c r="Q14">
        <f>IFERROR(_xlfn.STDEV.P(D14:H16),"-")</f>
        <v>3.5687126568141644E-2</v>
      </c>
      <c r="R14">
        <f>COUNT(D14:H16)</f>
        <v>15</v>
      </c>
      <c r="S14" t="str">
        <f>A14</f>
        <v>LR</v>
      </c>
      <c r="T14">
        <f>IFERROR(AVERAGE(D14:H19),"-")</f>
        <v>0.84400467257698375</v>
      </c>
      <c r="U14">
        <f>IFERROR(_xlfn.STDEV.P(D14:H19),"-")</f>
        <v>3.9673445804684286E-2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0.84143511604288568</v>
      </c>
      <c r="Q17">
        <f>IFERROR(_xlfn.STDEV.P(D17:H19),"-")</f>
        <v>4.3141492322125705E-2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0.83669227579179906</v>
      </c>
      <c r="Q20">
        <f>IFERROR(_xlfn.STDEV.P(D20:H21),"-")</f>
        <v>3.6630043786137115E-2</v>
      </c>
      <c r="R20">
        <f>COUNT(D20:H21)</f>
        <v>10</v>
      </c>
      <c r="S20" t="str">
        <f>A20</f>
        <v>MNB</v>
      </c>
      <c r="T20">
        <f>IFERROR(AVERAGE(D20:H21,D23:H24),"-")</f>
        <v>0.84436381601481814</v>
      </c>
      <c r="U20">
        <f>IFERROR(_xlfn.STDEV.P(D20:H21,D23:H24),"-")</f>
        <v>3.5378243369571225E-2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0.85203535623783699</v>
      </c>
      <c r="Q23">
        <f>IFERROR(_xlfn.STDEV.P(D23:H24),"-")</f>
        <v>3.2307507506338311E-2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0.79851120542931331</v>
      </c>
      <c r="Q26">
        <f>IFERROR(_xlfn.STDEV.P(D26:H28),"-")</f>
        <v>5.5888258086088903E-2</v>
      </c>
      <c r="R26">
        <f>COUNT(D26:H28)</f>
        <v>15</v>
      </c>
      <c r="S26" t="str">
        <f>A26</f>
        <v>RF</v>
      </c>
      <c r="T26">
        <f>IFERROR(AVERAGE(D26:H31),"-")</f>
        <v>0.80508290278523131</v>
      </c>
      <c r="U26">
        <f>IFERROR(_xlfn.STDEV.P(D26:H31),"-")</f>
        <v>4.6813599028380601E-2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0.81165460014114976</v>
      </c>
      <c r="Q29">
        <f>IFERROR(_xlfn.STDEV.P(D29:H31),"-")</f>
        <v>3.4251340175344168E-2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0.84965515986997509</v>
      </c>
      <c r="Q32">
        <f>IFERROR(_xlfn.STDEV.P(D32:H34),"-")</f>
        <v>4.0920582295948013E-2</v>
      </c>
      <c r="R32">
        <f>COUNT(D32:H34)</f>
        <v>15</v>
      </c>
      <c r="S32" t="str">
        <f>A32</f>
        <v>Ensemble</v>
      </c>
      <c r="T32">
        <f>IFERROR(AVERAGE(D32:H37),"-")</f>
        <v>0.85092290974227403</v>
      </c>
      <c r="U32">
        <f>IFERROR(_xlfn.STDEV.P(D32:H37),"-")</f>
        <v>3.6952064545795783E-2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0.85219065961457285</v>
      </c>
      <c r="Q35">
        <f>IFERROR(_xlfn.STDEV.P(D35:H37),"-")</f>
        <v>3.2453069399926315E-2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2.6915594833477127E-7</v>
      </c>
      <c r="D42">
        <f>IFERROR(_xlfn.T.TEST(D14:H19,D2:H7,2,IF(IF(U2^2&gt;U14^2,(U2^2)/(U14^2),(U14^2)/(U2^2))&lt;IF(U2^2&gt;U14^2,_xlfn.F.INV(0.95,V2-1,V14-1),_xlfn.F.INV(0.95,V14-1,V2-1)),2,3)),1)</f>
        <v>3.3582696868276497E-9</v>
      </c>
      <c r="E42">
        <f>IFERROR(_xlfn.T.TEST(X2:AB5,D2:H7,2,IF(IF(U2^2&gt;U20^2,(U2^2)/(U20^2),(U20^2)/(U2^2))&lt;IF(U2^2&gt;U20^2,_xlfn.F.INV(0.95,V2-1,V20-1),_xlfn.F.INV(0.95,V20-1,V2-1)),2,3)),1)</f>
        <v>1.0699942263252142E-8</v>
      </c>
      <c r="F42">
        <f>IFERROR(_xlfn.T.TEST(D26:H31,D2:H7,2,IF(IF(U2^2&gt;U26^2,(U2^2)/(U26^2),(U26^2)/(U2^2))&lt;IF(U2^2&gt;U26^2,_xlfn.F.INV(0.95,V2-1,V26-1),_xlfn.F.INV(0.95,V26-1,V2-1)),2,3)),1)</f>
        <v>3.1122175263676371E-4</v>
      </c>
      <c r="G42">
        <f>IFERROR(_xlfn.T.TEST(D32:H37,D2:H7,2,IF(IF(U2^2&gt;U32^2,(U2^2)/(U32^2),(U32^2)/(U2^2))&lt;IF(U2^2&gt;U32^2,_xlfn.F.INV(0.95,V2-1,V32-1),_xlfn.F.INV(0.95,V32-1,V2-1)),2,3)),1)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1.5284751501268961</v>
      </c>
      <c r="Y42">
        <f>IF(D42&lt;(0.05/(COUNT($B$42:$G$47)-COUNT($B$42:$G$42))),ABS(($T$2-$T$14)/(SQRT((($V$2-1)*$U$2^2+($V$14-1)*$U$14^2)/($V$2+$V$14-2)))),"")</f>
        <v>1.866434965720668</v>
      </c>
      <c r="Z42">
        <f>IF(E42&lt;(0.05/(COUNT($B$42:$G$47)-COUNT($B$42:$G$42))),ABS(($T$2-$T$20)/(SQRT((($V$2-1)*$U$2^2+($V$20-1)*$U$20^2)/($V$2+$V$20-2)))),"")</f>
        <v>1.8573377360069734</v>
      </c>
      <c r="AA42">
        <f>IF(F42&lt;(0.05/(COUNT($B$42:$G$47)-COUNT($B$42:$G$42))),ABS(($T$2-$T$26)/(SQRT((($V$2-1)*$U$2^2+($V$26-1)*$U$26^2)/($V$2+$V$26-2)))),"")</f>
        <v>1.0072991062959264</v>
      </c>
      <c r="AB42">
        <f>IF(G42&lt;(0.05/(COUNT($B$42:$G$47)-COUNT($B$42:$G$42))),ABS(($T$2-$T$32)/(SQRT((($V$2-1)*$U$2^2+($V$32-1)*$U$32^2)/($V$2+$V$32-2)))),"")</f>
        <v>2.0532068540101105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0.16789318436746989</v>
      </c>
      <c r="E43">
        <f>IFERROR(_xlfn.T.TEST(X2:AB5,D8:H13,2,IF(IF(U8^2&gt;U20^2,(U8^2)/(U20^2),(U20^2)/(U8^2))&lt;IF(U8^2&gt;U20^2,_xlfn.F.INV(0.95,V8-1,V20-1),_xlfn.F.INV(0.95,V20-1,V8-1)),2,3)),1)</f>
        <v>0.19365703747199098</v>
      </c>
      <c r="F43">
        <f>IFERROR(_xlfn.T.TEST(D26:H31,D8:H13,2,IF(IF(U8^2&gt;U26^2,(U8^2)/(U26^2),(U26^2)/(U8^2))&lt;IF(U8^2&gt;U26^2,_xlfn.F.INV(0.95,V8-1,V26-1),_xlfn.F.INV(0.95,V26-1,V8-1)),2,3)),1)</f>
        <v>4.5240918681899167E-2</v>
      </c>
      <c r="G43">
        <f>IFERROR(_xlfn.T.TEST(D32:H37,D8:H13,2,IF(IF(U8^2&gt;U32^2,(U8^2)/(U32^2),(U32^2)/(U8^2))&lt;IF(U8^2&gt;U32^2,_xlfn.F.INV(0.95,V8-1,V32-1),_xlfn.F.INV(0.95,V32-1,V8-1)),2,3)),1)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0.97455180823861376</v>
      </c>
      <c r="F44">
        <f>IFERROR(_xlfn.T.TEST(D26:H31,D14:H19,2,IF(IF(U14^2&gt;U26^2,(U14^2)/(U26^2),(U26^2)/(U14^2))&lt;IF(U14^2&gt;U26^2,_xlfn.F.INV(0.95,V14-1,V26-1),_xlfn.F.INV(0.95,V26-1,V14-1)),2,3)),1)</f>
        <v>1.1677715238302183E-3</v>
      </c>
      <c r="G44">
        <f>IFERROR(_xlfn.T.TEST(D32:H37,D14:H19,2,IF(IF(U14^2&gt;U32^2,(U14^2)/(U32^2),(U32^2)/(U14^2))&lt;IF(U14^2&gt;U32^2,_xlfn.F.INV(0.95,V14-1,V32-1),_xlfn.F.INV(0.95,V32-1,V14-1)),2,3)),1)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0.89700841920966223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2.9810096742208915E-3</v>
      </c>
      <c r="G45">
        <f>IFERROR(_xlfn.T.TEST(D32:H37,X2:AB5,2,IF(IF(U20^2&gt;U32^2,(U20^2)/(U32^2),(U32^2)/(U20^2))&lt;IF(U20^2&gt;U32^2,_xlfn.F.INV(0.95,V20-1,V32-1),_xlfn.F.INV(0.95,V32-1,V20-1)),2,3)),1)</f>
        <v>0.54292220005394398</v>
      </c>
      <c r="I45" t="s">
        <v>80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0.92089237374419664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1.0869753259396915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0.21718655715716295</v>
      </c>
    </row>
    <row r="90" spans="1:35" x14ac:dyDescent="0.45">
      <c r="A90" t="s">
        <v>52</v>
      </c>
      <c r="B90">
        <f t="shared" si="58"/>
        <v>0.64726002574153896</v>
      </c>
      <c r="C90">
        <f t="shared" si="58"/>
        <v>0.41217523130065303</v>
      </c>
    </row>
    <row r="91" spans="1:35" x14ac:dyDescent="0.45">
      <c r="A91" t="s">
        <v>53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45">
      <c r="A92" t="s">
        <v>54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45">
      <c r="A93" t="s">
        <v>55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45">
      <c r="A94" t="s">
        <v>56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45">
      <c r="A95" t="s">
        <v>57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45">
      <c r="A96" t="s">
        <v>58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45">
      <c r="A97" t="s">
        <v>59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45">
      <c r="A98" t="s">
        <v>60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45">
      <c r="A99" t="s">
        <v>61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45">
      <c r="A100" t="s">
        <v>62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45">
      <c r="A101" t="s">
        <v>63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45">
      <c r="A102" t="s">
        <v>64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45">
      <c r="A103" t="s">
        <v>65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45">
      <c r="A104" t="s">
        <v>66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45">
      <c r="A105" t="s">
        <v>67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45">
      <c r="A106" t="s">
        <v>81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45">
      <c r="A107" t="s">
        <v>82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45">
      <c r="A108" t="s">
        <v>83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45">
      <c r="A109" t="s">
        <v>84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45">
      <c r="A110" t="s">
        <v>68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45">
      <c r="A111" t="s">
        <v>69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45">
      <c r="A112" t="s">
        <v>70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45">
      <c r="A113" t="s">
        <v>71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45">
      <c r="A114" t="s">
        <v>72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45">
      <c r="A115" t="s">
        <v>73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45">
      <c r="A116" t="s">
        <v>74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45">
      <c r="A117" t="s">
        <v>75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45">
      <c r="A118" t="s">
        <v>76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45">
      <c r="A119" t="s">
        <v>77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45">
      <c r="A120" t="s">
        <v>78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45">
      <c r="A121" t="s">
        <v>79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262" priority="115" operator="lessThan">
      <formula>0.05/(COUNT($B$53:$AI$86)-COUNT($B$53:$B$86))</formula>
    </cfRule>
    <cfRule type="cellIs" dxfId="261" priority="116" operator="lessThan">
      <formula>0.05</formula>
    </cfRule>
  </conditionalFormatting>
  <conditionalFormatting sqref="B54:B86">
    <cfRule type="expression" dxfId="260" priority="33">
      <formula>$B124="+"</formula>
    </cfRule>
  </conditionalFormatting>
  <conditionalFormatting sqref="B42:G42">
    <cfRule type="cellIs" dxfId="259" priority="110" operator="lessThan">
      <formula>0.05/(COUNT($B$42:$G$47)-COUNT($B$42:$G$42))</formula>
    </cfRule>
    <cfRule type="cellIs" dxfId="258" priority="111" operator="lessThan">
      <formula>0.05</formula>
    </cfRule>
  </conditionalFormatting>
  <conditionalFormatting sqref="C54:C86">
    <cfRule type="cellIs" dxfId="257" priority="98" operator="lessThan">
      <formula>0.05/(COUNT($B$53:$AI$86)-COUNT($B$53:$B$86))</formula>
    </cfRule>
    <cfRule type="cellIs" dxfId="256" priority="99" operator="lessThan">
      <formula>0.05</formula>
    </cfRule>
  </conditionalFormatting>
  <conditionalFormatting sqref="C55:C86">
    <cfRule type="expression" dxfId="255" priority="32">
      <formula>$C125="+"</formula>
    </cfRule>
  </conditionalFormatting>
  <conditionalFormatting sqref="C43:G43">
    <cfRule type="cellIs" dxfId="254" priority="108" operator="lessThan">
      <formula>0.05/(COUNT($B$42:$G$47)-COUNT($B$42:$G$42))</formula>
    </cfRule>
    <cfRule type="cellIs" dxfId="253" priority="109" operator="lessThan">
      <formula>0.05</formula>
    </cfRule>
  </conditionalFormatting>
  <conditionalFormatting sqref="D55:D86">
    <cfRule type="cellIs" dxfId="252" priority="96" operator="lessThan">
      <formula>0.05/(COUNT($B$53:$AI$86)-COUNT($B$53:$B$86))</formula>
    </cfRule>
    <cfRule type="cellIs" dxfId="251" priority="97" operator="lessThan">
      <formula>0.05</formula>
    </cfRule>
  </conditionalFormatting>
  <conditionalFormatting sqref="D56:D86">
    <cfRule type="expression" dxfId="250" priority="31">
      <formula>$D126="+"</formula>
    </cfRule>
  </conditionalFormatting>
  <conditionalFormatting sqref="D44:G44">
    <cfRule type="cellIs" dxfId="249" priority="106" operator="lessThan">
      <formula>0.05/(COUNT($B$42:$G$47)-COUNT($B$42:$G$42))</formula>
    </cfRule>
    <cfRule type="cellIs" dxfId="248" priority="107" operator="lessThan">
      <formula>0.05</formula>
    </cfRule>
  </conditionalFormatting>
  <conditionalFormatting sqref="E56:E86">
    <cfRule type="cellIs" dxfId="247" priority="94" operator="lessThan">
      <formula>0.05/(COUNT($B$53:$AI$86)-COUNT($B$53:$B$86))</formula>
    </cfRule>
    <cfRule type="cellIs" dxfId="246" priority="95" operator="lessThan">
      <formula>0.05</formula>
    </cfRule>
  </conditionalFormatting>
  <conditionalFormatting sqref="E57:E86">
    <cfRule type="expression" dxfId="245" priority="30">
      <formula>$E127="+"</formula>
    </cfRule>
  </conditionalFormatting>
  <conditionalFormatting sqref="E45:G45">
    <cfRule type="cellIs" dxfId="244" priority="104" operator="lessThan">
      <formula>0.05/(COUNT($B$42:$G$47)-COUNT($B$42:$G$42))</formula>
    </cfRule>
    <cfRule type="cellIs" dxfId="243" priority="105" operator="lessThan">
      <formula>0.05</formula>
    </cfRule>
  </conditionalFormatting>
  <conditionalFormatting sqref="F57:F86">
    <cfRule type="cellIs" dxfId="242" priority="92" operator="lessThan">
      <formula>0.05/(COUNT($B$53:$AI$86)-COUNT($B$53:$B$86))</formula>
    </cfRule>
    <cfRule type="cellIs" dxfId="241" priority="93" operator="lessThan">
      <formula>0.05</formula>
    </cfRule>
  </conditionalFormatting>
  <conditionalFormatting sqref="F58:F86">
    <cfRule type="expression" dxfId="240" priority="29">
      <formula>$F128="+"</formula>
    </cfRule>
  </conditionalFormatting>
  <conditionalFormatting sqref="F46:G46">
    <cfRule type="cellIs" dxfId="239" priority="102" operator="lessThan">
      <formula>0.05/(COUNT($B$42:$G$47)-COUNT($B$42:$G$42))</formula>
    </cfRule>
    <cfRule type="cellIs" dxfId="238" priority="103" operator="lessThan">
      <formula>0.05</formula>
    </cfRule>
  </conditionalFormatting>
  <conditionalFormatting sqref="G47">
    <cfRule type="cellIs" dxfId="237" priority="100" operator="lessThan">
      <formula>0.05/(COUNT($B$42:$G$47)-COUNT($B$42:$G$42))</formula>
    </cfRule>
    <cfRule type="cellIs" dxfId="236" priority="101" operator="lessThan">
      <formula>0.05</formula>
    </cfRule>
  </conditionalFormatting>
  <conditionalFormatting sqref="G58:G86">
    <cfRule type="cellIs" dxfId="235" priority="90" operator="lessThan">
      <formula>0.05/(COUNT($B$53:$AI$86)-COUNT($B$53:$B$86))</formula>
    </cfRule>
    <cfRule type="cellIs" dxfId="234" priority="91" operator="lessThan">
      <formula>0.05</formula>
    </cfRule>
  </conditionalFormatting>
  <conditionalFormatting sqref="G59:G86">
    <cfRule type="expression" dxfId="233" priority="28">
      <formula>$G129="+"</formula>
    </cfRule>
  </conditionalFormatting>
  <conditionalFormatting sqref="H59:H86">
    <cfRule type="cellIs" dxfId="232" priority="88" operator="lessThan">
      <formula>0.05/(COUNT($B$53:$AI$86)-COUNT($B$53:$B$86))</formula>
    </cfRule>
    <cfRule type="cellIs" dxfId="231" priority="89" operator="lessThan">
      <formula>0.05</formula>
    </cfRule>
  </conditionalFormatting>
  <conditionalFormatting sqref="H60:H86">
    <cfRule type="expression" dxfId="230" priority="27">
      <formula>$H130="+"</formula>
    </cfRule>
  </conditionalFormatting>
  <conditionalFormatting sqref="I60:I86">
    <cfRule type="cellIs" dxfId="229" priority="86" operator="lessThan">
      <formula>0.05/(COUNT($B$53:$AI$86)-COUNT($B$53:$B$86))</formula>
    </cfRule>
    <cfRule type="cellIs" dxfId="228" priority="87" operator="lessThan">
      <formula>0.05</formula>
    </cfRule>
  </conditionalFormatting>
  <conditionalFormatting sqref="I61:I86">
    <cfRule type="expression" dxfId="227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26" priority="84" operator="lessThan">
      <formula>0.05/(COUNT($B$53:$AI$86)-COUNT($B$53:$B$86))</formula>
    </cfRule>
    <cfRule type="cellIs" dxfId="225" priority="85" operator="lessThan">
      <formula>0.05</formula>
    </cfRule>
  </conditionalFormatting>
  <conditionalFormatting sqref="J62:J86">
    <cfRule type="expression" dxfId="224" priority="25">
      <formula>$J132="+"</formula>
    </cfRule>
  </conditionalFormatting>
  <conditionalFormatting sqref="K62:K86">
    <cfRule type="cellIs" dxfId="223" priority="82" operator="lessThan">
      <formula>0.05/(COUNT($B$53:$AI$86)-COUNT($B$53:$B$86))</formula>
    </cfRule>
    <cfRule type="cellIs" dxfId="222" priority="83" operator="lessThan">
      <formula>0.05</formula>
    </cfRule>
  </conditionalFormatting>
  <conditionalFormatting sqref="K63:K86">
    <cfRule type="expression" dxfId="221" priority="24">
      <formula>$K133="+"</formula>
    </cfRule>
  </conditionalFormatting>
  <conditionalFormatting sqref="L63:L86">
    <cfRule type="cellIs" dxfId="220" priority="80" operator="lessThan">
      <formula>0.05/(COUNT($B$53:$AI$86)-COUNT($B$53:$B$86))</formula>
    </cfRule>
    <cfRule type="cellIs" dxfId="219" priority="81" operator="lessThan">
      <formula>0.05</formula>
    </cfRule>
  </conditionalFormatting>
  <conditionalFormatting sqref="L64:L86">
    <cfRule type="expression" dxfId="218" priority="23">
      <formula>$L134="+"</formula>
    </cfRule>
  </conditionalFormatting>
  <conditionalFormatting sqref="M64:M86">
    <cfRule type="cellIs" dxfId="217" priority="78" operator="lessThan">
      <formula>0.05/(COUNT($B$53:$AI$86)-COUNT($B$53:$B$86))</formula>
    </cfRule>
    <cfRule type="cellIs" dxfId="216" priority="79" operator="lessThan">
      <formula>0.05</formula>
    </cfRule>
  </conditionalFormatting>
  <conditionalFormatting sqref="M65:M86">
    <cfRule type="expression" dxfId="215" priority="22">
      <formula>$M135="+"</formula>
    </cfRule>
  </conditionalFormatting>
  <conditionalFormatting sqref="N65:N86">
    <cfRule type="cellIs" dxfId="214" priority="76" operator="lessThan">
      <formula>0.05/(COUNT($B$53:$AI$86)-COUNT($B$53:$B$86))</formula>
    </cfRule>
    <cfRule type="cellIs" dxfId="213" priority="77" operator="lessThan">
      <formula>0.05</formula>
    </cfRule>
  </conditionalFormatting>
  <conditionalFormatting sqref="N66:N86">
    <cfRule type="expression" dxfId="212" priority="21">
      <formula>$N136="+"</formula>
    </cfRule>
  </conditionalFormatting>
  <conditionalFormatting sqref="O66:O86">
    <cfRule type="cellIs" dxfId="211" priority="74" operator="lessThan">
      <formula>0.05/(COUNT($B$53:$AI$86)-COUNT($B$53:$B$86))</formula>
    </cfRule>
    <cfRule type="cellIs" dxfId="210" priority="75" operator="lessThan">
      <formula>0.05</formula>
    </cfRule>
  </conditionalFormatting>
  <conditionalFormatting sqref="O67:O86">
    <cfRule type="expression" dxfId="209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208" priority="72" operator="lessThan">
      <formula>0.05/(COUNT($B$53:$AI$86)-COUNT($B$53:$B$86))</formula>
    </cfRule>
    <cfRule type="cellIs" dxfId="207" priority="73" operator="lessThan">
      <formula>0.05</formula>
    </cfRule>
  </conditionalFormatting>
  <conditionalFormatting sqref="P68:P86">
    <cfRule type="expression" dxfId="206" priority="19">
      <formula>$P138="+"</formula>
    </cfRule>
  </conditionalFormatting>
  <conditionalFormatting sqref="Q68:Q86">
    <cfRule type="cellIs" dxfId="205" priority="70" operator="lessThan">
      <formula>0.05/(COUNT($B$53:$AI$86)-COUNT($B$53:$B$86))</formula>
    </cfRule>
    <cfRule type="cellIs" dxfId="204" priority="71" operator="lessThan">
      <formula>0.05</formula>
    </cfRule>
  </conditionalFormatting>
  <conditionalFormatting sqref="Q69:Q86">
    <cfRule type="expression" dxfId="203" priority="18">
      <formula>$Q139="+"</formula>
    </cfRule>
  </conditionalFormatting>
  <conditionalFormatting sqref="R69:R86">
    <cfRule type="cellIs" dxfId="202" priority="68" operator="lessThan">
      <formula>0.05/(COUNT($B$53:$AI$86)-COUNT($B$53:$B$86))</formula>
    </cfRule>
    <cfRule type="cellIs" dxfId="201" priority="69" operator="lessThan">
      <formula>0.05</formula>
    </cfRule>
  </conditionalFormatting>
  <conditionalFormatting sqref="R70:R86">
    <cfRule type="expression" dxfId="200" priority="17">
      <formula>$R140="+"</formula>
    </cfRule>
  </conditionalFormatting>
  <conditionalFormatting sqref="S70:S86">
    <cfRule type="cellIs" dxfId="199" priority="66" operator="lessThan">
      <formula>0.05/(COUNT($B$53:$AI$86)-COUNT($B$53:$B$86))</formula>
    </cfRule>
    <cfRule type="cellIs" dxfId="198" priority="67" operator="lessThan">
      <formula>0.05</formula>
    </cfRule>
  </conditionalFormatting>
  <conditionalFormatting sqref="S71:S86">
    <cfRule type="expression" dxfId="197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96" priority="64" operator="lessThan">
      <formula>0.05/(COUNT($B$53:$AI$86)-COUNT($B$53:$B$86))</formula>
    </cfRule>
    <cfRule type="cellIs" dxfId="195" priority="65" operator="lessThan">
      <formula>0.05</formula>
    </cfRule>
  </conditionalFormatting>
  <conditionalFormatting sqref="T72:T86">
    <cfRule type="expression" dxfId="194" priority="15">
      <formula>$T142="+"</formula>
    </cfRule>
  </conditionalFormatting>
  <conditionalFormatting sqref="U72:U86">
    <cfRule type="cellIs" dxfId="193" priority="62" operator="lessThan">
      <formula>0.05/(COUNT($B$53:$AI$86)-COUNT($B$53:$B$86))</formula>
    </cfRule>
    <cfRule type="cellIs" dxfId="192" priority="63" operator="lessThan">
      <formula>0.05</formula>
    </cfRule>
  </conditionalFormatting>
  <conditionalFormatting sqref="U73:U86">
    <cfRule type="expression" dxfId="191" priority="14">
      <formula>$U143="+"</formula>
    </cfRule>
  </conditionalFormatting>
  <conditionalFormatting sqref="V73:V86">
    <cfRule type="cellIs" dxfId="190" priority="60" operator="lessThan">
      <formula>0.05/(COUNT($B$53:$AI$86)-COUNT($B$53:$B$86))</formula>
    </cfRule>
    <cfRule type="cellIs" dxfId="189" priority="61" operator="lessThan">
      <formula>0.05</formula>
    </cfRule>
  </conditionalFormatting>
  <conditionalFormatting sqref="V74:V86">
    <cfRule type="expression" dxfId="188" priority="13">
      <formula>$V144="+"</formula>
    </cfRule>
  </conditionalFormatting>
  <conditionalFormatting sqref="W74:W86">
    <cfRule type="cellIs" dxfId="187" priority="58" operator="lessThan">
      <formula>0.05/(COUNT($B$53:$AI$86)-COUNT($B$53:$B$86))</formula>
    </cfRule>
    <cfRule type="cellIs" dxfId="186" priority="59" operator="lessThan">
      <formula>0.05</formula>
    </cfRule>
  </conditionalFormatting>
  <conditionalFormatting sqref="W75:W86">
    <cfRule type="expression" dxfId="185" priority="12">
      <formula>$W145="+"</formula>
    </cfRule>
  </conditionalFormatting>
  <conditionalFormatting sqref="X75:X86">
    <cfRule type="cellIs" dxfId="184" priority="56" operator="lessThan">
      <formula>0.05/(COUNT($B$53:$AI$86)-COUNT($B$53:$B$86))</formula>
    </cfRule>
    <cfRule type="cellIs" dxfId="183" priority="57" operator="lessThan">
      <formula>0.05</formula>
    </cfRule>
  </conditionalFormatting>
  <conditionalFormatting sqref="X76:X86">
    <cfRule type="expression" dxfId="182" priority="11">
      <formula>$X146="+"</formula>
    </cfRule>
  </conditionalFormatting>
  <conditionalFormatting sqref="Y76:Y86">
    <cfRule type="cellIs" dxfId="181" priority="54" operator="lessThan">
      <formula>0.05/(COUNT($B$53:$AI$86)-COUNT($B$53:$B$86))</formula>
    </cfRule>
    <cfRule type="cellIs" dxfId="180" priority="55" operator="lessThan">
      <formula>0.05</formula>
    </cfRule>
  </conditionalFormatting>
  <conditionalFormatting sqref="Y77:Y86">
    <cfRule type="expression" dxfId="179" priority="10">
      <formula>$Y147="+"</formula>
    </cfRule>
  </conditionalFormatting>
  <conditionalFormatting sqref="Z77:Z86">
    <cfRule type="cellIs" dxfId="178" priority="52" operator="lessThan">
      <formula>0.05/(COUNT($B$53:$AI$86)-COUNT($B$53:$B$86))</formula>
    </cfRule>
    <cfRule type="cellIs" dxfId="177" priority="53" operator="lessThan">
      <formula>0.05</formula>
    </cfRule>
  </conditionalFormatting>
  <conditionalFormatting sqref="Z78:Z86">
    <cfRule type="expression" dxfId="176" priority="9">
      <formula>$Z148="+"</formula>
    </cfRule>
  </conditionalFormatting>
  <conditionalFormatting sqref="AA78:AA86">
    <cfRule type="cellIs" dxfId="175" priority="50" operator="lessThan">
      <formula>0.05/(COUNT($B$53:$AI$86)-COUNT($B$53:$B$86))</formula>
    </cfRule>
    <cfRule type="cellIs" dxfId="174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73" priority="48" operator="lessThan">
      <formula>0.05/(COUNT($B$53:$AI$86)-COUNT($B$53:$B$86))</formula>
    </cfRule>
    <cfRule type="cellIs" dxfId="172" priority="49" operator="lessThan">
      <formula>0.05</formula>
    </cfRule>
  </conditionalFormatting>
  <conditionalFormatting sqref="AB80:AB86">
    <cfRule type="expression" dxfId="171" priority="7">
      <formula>$AB150="+"</formula>
    </cfRule>
  </conditionalFormatting>
  <conditionalFormatting sqref="AC80:AC86">
    <cfRule type="cellIs" dxfId="170" priority="46" operator="lessThan">
      <formula>0.05/(COUNT($B$53:$AI$86)-COUNT($B$53:$B$86))</formula>
    </cfRule>
    <cfRule type="cellIs" dxfId="169" priority="47" operator="lessThan">
      <formula>0.05</formula>
    </cfRule>
  </conditionalFormatting>
  <conditionalFormatting sqref="AC81:AC86">
    <cfRule type="expression" dxfId="168" priority="6">
      <formula>$AC151="+"</formula>
    </cfRule>
  </conditionalFormatting>
  <conditionalFormatting sqref="AD81:AD86">
    <cfRule type="cellIs" dxfId="167" priority="44" operator="lessThan">
      <formula>0.05/(COUNT($B$53:$AI$86)-COUNT($B$53:$B$86))</formula>
    </cfRule>
    <cfRule type="cellIs" dxfId="166" priority="45" operator="lessThan">
      <formula>0.05</formula>
    </cfRule>
  </conditionalFormatting>
  <conditionalFormatting sqref="AD82:AD86">
    <cfRule type="expression" dxfId="165" priority="5">
      <formula>$AD152="+"</formula>
    </cfRule>
  </conditionalFormatting>
  <conditionalFormatting sqref="AE82:AE86">
    <cfRule type="cellIs" dxfId="164" priority="42" operator="lessThan">
      <formula>0.05/(COUNT($B$53:$AI$86)-COUNT($B$53:$B$86))</formula>
    </cfRule>
    <cfRule type="cellIs" dxfId="163" priority="43" operator="lessThan">
      <formula>0.05</formula>
    </cfRule>
  </conditionalFormatting>
  <conditionalFormatting sqref="AE83:AE86">
    <cfRule type="expression" dxfId="162" priority="4">
      <formula>$AE153="+"</formula>
    </cfRule>
  </conditionalFormatting>
  <conditionalFormatting sqref="AF83:AF86">
    <cfRule type="cellIs" dxfId="161" priority="40" operator="lessThan">
      <formula>0.05/(COUNT($B$53:$AI$86)-COUNT($B$53:$B$86))</formula>
    </cfRule>
    <cfRule type="cellIs" dxfId="160" priority="41" operator="lessThan">
      <formula>0.05</formula>
    </cfRule>
  </conditionalFormatting>
  <conditionalFormatting sqref="AF84:AF86">
    <cfRule type="expression" dxfId="159" priority="3">
      <formula>$AF154="+"</formula>
    </cfRule>
  </conditionalFormatting>
  <conditionalFormatting sqref="AG84:AG86">
    <cfRule type="cellIs" dxfId="158" priority="38" operator="lessThan">
      <formula>0.05/(COUNT($B$53:$AI$86)-COUNT($B$53:$B$86))</formula>
    </cfRule>
    <cfRule type="cellIs" dxfId="157" priority="39" operator="lessThan">
      <formula>0.05</formula>
    </cfRule>
  </conditionalFormatting>
  <conditionalFormatting sqref="AG85:AG86">
    <cfRule type="expression" dxfId="156" priority="2">
      <formula>$AG155="+"</formula>
    </cfRule>
  </conditionalFormatting>
  <conditionalFormatting sqref="AH85:AH86">
    <cfRule type="cellIs" dxfId="155" priority="36" operator="lessThan">
      <formula>0.05/(COUNT($B$53:$AI$86)-COUNT($B$53:$B$86))</formula>
    </cfRule>
    <cfRule type="cellIs" dxfId="154" priority="37" operator="lessThan">
      <formula>0.05</formula>
    </cfRule>
  </conditionalFormatting>
  <conditionalFormatting sqref="AH86">
    <cfRule type="expression" dxfId="153" priority="1">
      <formula>$AH$156="+"</formula>
    </cfRule>
  </conditionalFormatting>
  <conditionalFormatting sqref="AI86">
    <cfRule type="cellIs" dxfId="152" priority="34" operator="lessThan">
      <formula>0.05/(COUNT($B$53:$AI$86)-COUNT($B$53:$B$86))</formula>
    </cfRule>
    <cfRule type="cellIs" dxfId="151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4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50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>
      <selection activeCell="I5" sqref="I5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9">
        <v>-1</v>
      </c>
      <c r="E3" s="17">
        <f>'Precision ANOVA'!E15</f>
        <v>0.71301379005883836</v>
      </c>
      <c r="F3" s="17">
        <f>'Precision ANOVA'!D15</f>
        <v>15</v>
      </c>
      <c r="G3" s="1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20">
        <v>1</v>
      </c>
      <c r="E4">
        <f>'Precision ANOVA'!E16</f>
        <v>0.79248398940765263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20"/>
      <c r="E5">
        <f>'Precision ANOVA'!E17</f>
        <v>0.81054432867005899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20"/>
      <c r="E6">
        <f>'Precision ANOVA'!E18</f>
        <v>0.84746838926099755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20"/>
      <c r="E7">
        <f>'Precision ANOVA'!E19</f>
        <v>0.84657422911108149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20"/>
      <c r="E8">
        <f>'Precision ANOVA'!E20</f>
        <v>0.84143511604288568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20"/>
      <c r="E9">
        <f>'Precision ANOVA'!E21</f>
        <v>0.55779485052786604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20"/>
      <c r="E10">
        <f>'Precision ANOVA'!E22</f>
        <v>0.5680235708252247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20"/>
      <c r="E11">
        <f>'Precision ANOVA'!E23</f>
        <v>0.79851120542931331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20"/>
      <c r="E12">
        <f>'Precision ANOVA'!E24</f>
        <v>0.81165460014114976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20"/>
      <c r="E13">
        <f>'Precision ANOVA'!E25</f>
        <v>0.84965515986997509</v>
      </c>
      <c r="F13">
        <f>'Precision ANOVA'!D25</f>
        <v>15</v>
      </c>
    </row>
    <row r="14" spans="1:7" x14ac:dyDescent="0.45">
      <c r="A14" s="18" t="str">
        <f>IF('Precision ANOVA'!A26="","",'Precision ANOVA'!A26)</f>
        <v>Ensemble</v>
      </c>
      <c r="B14" s="18" t="str">
        <f>IF('Precision ANOVA'!B26="","",'Precision ANOVA'!B26)</f>
        <v>Tf-Idf</v>
      </c>
      <c r="C14" s="18" t="str">
        <f>IF('Precision ANOVA'!C26="","",'Precision ANOVA'!C26)</f>
        <v/>
      </c>
      <c r="D14" s="21"/>
      <c r="E14" s="18">
        <f>'Precision ANOVA'!E26</f>
        <v>0.85219065961457285</v>
      </c>
      <c r="F14" s="18">
        <f>'Precision ANOVA'!D26</f>
        <v>15</v>
      </c>
      <c r="G14" s="18"/>
    </row>
    <row r="15" spans="1:7" x14ac:dyDescent="0.45">
      <c r="D15">
        <f>SUM(D3:D14)</f>
        <v>0</v>
      </c>
      <c r="E15">
        <f>SUMPRODUCT(D3:D14,E3:E14)</f>
        <v>7.9470199348814274E-2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SQRT('Precision ANOVA'!K12/F15)</f>
        <v>1.0089633020458635E-2</v>
      </c>
      <c r="B18" s="22">
        <f>E15/A18</f>
        <v>7.8764211926908985</v>
      </c>
      <c r="C18" s="22">
        <f>'Precision ANOVA'!J12</f>
        <v>144</v>
      </c>
      <c r="D18" s="22">
        <f>[2]!QCRIT(G15,C18,F1,2)</f>
        <v>4.4543333333333335</v>
      </c>
      <c r="E18" s="22">
        <f>A18*D18</f>
        <v>4.4942588684129585E-2</v>
      </c>
      <c r="F18" s="22">
        <f>E15-A18*D18</f>
        <v>3.4527610664684689E-2</v>
      </c>
      <c r="G18" s="22">
        <f>E15+A18*D18</f>
        <v>0.12441278803294387</v>
      </c>
      <c r="H18" s="22">
        <f>[2]!QDIST(ABS(B18),G15,C18)</f>
        <v>4.2878205341878584E-6</v>
      </c>
      <c r="I18" s="22">
        <f>ABS(E15)/(A18*SQRT(F15))</f>
        <v>2.0336832071338002</v>
      </c>
      <c r="J18" s="22">
        <f>SQRT(B18^2/(B18^2+C18))</f>
        <v>0.5487256452684296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IF('Precision ANOVA'!A27="","",'Precision ANOVA'!A27)</f>
        <v>kNN</v>
      </c>
      <c r="B22" s="23" t="str">
        <f>IF('Precision ANOVA'!B27="","",'Precision ANOVA'!B27)</f>
        <v/>
      </c>
      <c r="C22" s="23" t="str">
        <f>IF('Precision ANOVA'!C27="","",'Precision ANOVA'!C27)</f>
        <v>/</v>
      </c>
      <c r="D22" s="24"/>
      <c r="E22" s="23">
        <f>'Precision ANOVA'!E27</f>
        <v>0.75091025074930962</v>
      </c>
      <c r="F22" s="23">
        <f>'Precision ANOVA'!D27</f>
        <v>10</v>
      </c>
      <c r="G22" s="23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20"/>
      <c r="E23">
        <f>'Precision ANOVA'!E28</f>
        <v>0.75539134811185527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20"/>
      <c r="E24">
        <f>'Precision ANOVA'!E29</f>
        <v>0.75194507033857183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20"/>
      <c r="E25">
        <f>'Precision ANOVA'!E30</f>
        <v>0.8204313869055182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20"/>
      <c r="E26">
        <f>'Precision ANOVA'!E31</f>
        <v>0.83611626156368613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20"/>
      <c r="E27">
        <f>'Precision ANOVA'!E32</f>
        <v>0.8304714284273802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20"/>
      <c r="E28">
        <f>'Precision ANOVA'!E33</f>
        <v>0.84073826120553385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20"/>
      <c r="E29">
        <f>'Precision ANOVA'!E34</f>
        <v>0.84642298074263655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20"/>
      <c r="E30">
        <f>'Precision ANOVA'!E35</f>
        <v>0.84485277578278029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20"/>
      <c r="E31">
        <f>'Precision ANOVA'!E36</f>
        <v>0.83454663723952582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20">
        <v>-1</v>
      </c>
      <c r="E32">
        <f>'Precision ANOVA'!E37</f>
        <v>0.85418099479011023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20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20"/>
      <c r="E34">
        <f>'Precision ANOVA'!E39</f>
        <v>0.82374812687741472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20"/>
      <c r="E35">
        <f>'Precision ANOVA'!E40</f>
        <v>0.81255303398833278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20"/>
      <c r="E36">
        <f>'Precision ANOVA'!E41</f>
        <v>0.77894754748994688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20"/>
      <c r="E37">
        <f>'Precision ANOVA'!E42</f>
        <v>0.84923490653278777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20"/>
      <c r="E38">
        <f>'Precision ANOVA'!E43</f>
        <v>0.86269127521560784</v>
      </c>
      <c r="F38">
        <f>'Precision ANOVA'!D43</f>
        <v>10</v>
      </c>
    </row>
    <row r="39" spans="1:10" x14ac:dyDescent="0.45">
      <c r="A39" s="18" t="str">
        <f>IF('Precision ANOVA'!A44="","",'Precision ANOVA'!A44)</f>
        <v>Ensemble</v>
      </c>
      <c r="B39" s="18" t="str">
        <f>IF('Precision ANOVA'!B44="","",'Precision ANOVA'!B44)</f>
        <v/>
      </c>
      <c r="C39" s="18" t="str">
        <f>IF('Precision ANOVA'!C44="","",'Precision ANOVA'!C44)</f>
        <v>Chi^2 + PCA</v>
      </c>
      <c r="D39" s="21"/>
      <c r="E39" s="18">
        <f>'Precision ANOVA'!E44</f>
        <v>0.84084254747842646</v>
      </c>
      <c r="F39" s="18">
        <f>'Precision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-0.85418099479011023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SQRT('Precision ANOVA'!K12/F40)</f>
        <v>1.2357226296029943E-2</v>
      </c>
      <c r="B43" s="25">
        <f>E40/A43</f>
        <v>-69.124006822189259</v>
      </c>
      <c r="C43" s="25">
        <f>'Precision ANOVA'!J12</f>
        <v>144</v>
      </c>
      <c r="D43" s="25">
        <f>[2]!QCRIT(G40,C43,F20,2)</f>
        <v>4.698666666666667</v>
      </c>
      <c r="E43" s="25">
        <f>A43*D43</f>
        <v>5.8062487289612691E-2</v>
      </c>
      <c r="F43" s="25">
        <f>E40-A43*D43</f>
        <v>-0.91224348207972294</v>
      </c>
      <c r="G43" s="25">
        <f>E40+A43*D43</f>
        <v>-0.79611850750049751</v>
      </c>
      <c r="H43" s="22">
        <f>[2]!QDIST(ABS(B43),G40,C43)</f>
        <v>1.4432899320127035E-15</v>
      </c>
      <c r="I43" s="25">
        <f>ABS(E40)/(A43*SQRT(F40))</f>
        <v>21.858930255513574</v>
      </c>
      <c r="J43" s="25">
        <f>SQRT(B43^2/(B43^2+C43))</f>
        <v>0.98526360070416341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IF('Precision ANOVA'!A4="","",'Precision ANOVA'!A4)</f>
        <v>kNN</v>
      </c>
      <c r="B47" s="23" t="str">
        <f>IF('Precision ANOVA'!B4="","",'Precision ANOVA'!B4)</f>
        <v/>
      </c>
      <c r="C47" s="23" t="str">
        <f>IF('Precision ANOVA'!C4="","",'Precision ANOVA'!C4)</f>
        <v/>
      </c>
      <c r="D47" s="24">
        <v>-1</v>
      </c>
      <c r="E47" s="23">
        <f>'Precision ANOVA'!E4</f>
        <v>0.75274888973324527</v>
      </c>
      <c r="F47" s="23">
        <f>'Precision ANOVA'!D4</f>
        <v>30</v>
      </c>
      <c r="G47" s="23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20">
        <v>1</v>
      </c>
      <c r="E48">
        <f>'Precision ANOVA'!E5</f>
        <v>0.82900635896552832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20"/>
      <c r="E49">
        <f>'Precision ANOVA'!E6</f>
        <v>0.84400467257698375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20"/>
      <c r="E50">
        <f>'Precision ANOVA'!E7</f>
        <v>0.56290921067654542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20"/>
      <c r="E51">
        <f>'Precision ANOVA'!E8</f>
        <v>0.80508290278523131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20"/>
      <c r="E52">
        <f>'Precision ANOVA'!E9</f>
        <v>0.85092290974227403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20"/>
      <c r="E53">
        <f>'Precision ANOVA'!E10</f>
        <v>0.76268226061118893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20"/>
      <c r="E54">
        <f>'Precision ANOVA'!E11</f>
        <v>0.78554272088208055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20"/>
      <c r="E55">
        <f>'Precision ANOVA'!E12</f>
        <v>0.81993492825168168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20"/>
      <c r="E56">
        <f>'Precision ANOVA'!E13</f>
        <v>0.82789264906870508</v>
      </c>
      <c r="F56">
        <f>'Precision ANOVA'!D13</f>
        <v>60</v>
      </c>
    </row>
    <row r="57" spans="1:10" x14ac:dyDescent="0.45">
      <c r="A57" s="18" t="str">
        <f>IF('Precision ANOVA'!A14="","",'Precision ANOVA'!A14)</f>
        <v/>
      </c>
      <c r="B57" s="18" t="str">
        <f>IF('Precision ANOVA'!B14="","",'Precision ANOVA'!B14)</f>
        <v/>
      </c>
      <c r="C57" s="18" t="str">
        <f>IF('Precision ANOVA'!C14="","",'Precision ANOVA'!C14)</f>
        <v>Chi^2 + PCA</v>
      </c>
      <c r="D57" s="21"/>
      <c r="E57" s="18">
        <f>'Precision ANOVA'!E14</f>
        <v>0.67450989491951729</v>
      </c>
      <c r="F57" s="18">
        <f>'Precision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7.6257469232283048E-2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SQRT('Precision ANOVA'!K12/F58)</f>
        <v>7.1344479284500091E-3</v>
      </c>
      <c r="B61" s="25">
        <f>E58/A61</f>
        <v>10.68862930910063</v>
      </c>
      <c r="C61" s="25">
        <f>'Precision ANOVA'!J12</f>
        <v>144</v>
      </c>
      <c r="D61" s="25">
        <f>[2]!QCRIT(G58,C61,F45,2)</f>
        <v>4.9800000000000004</v>
      </c>
      <c r="E61" s="25">
        <f>A61*D61</f>
        <v>3.5529550683681049E-2</v>
      </c>
      <c r="F61" s="25">
        <f>E58-A61*D61</f>
        <v>4.0727918548601999E-2</v>
      </c>
      <c r="G61" s="25">
        <f>E58+A61*D61</f>
        <v>0.1117870199159641</v>
      </c>
      <c r="H61" s="22">
        <f>[2]!QDIST(ABS(B61),G58,C61)</f>
        <v>5.9284677167426025E-10</v>
      </c>
      <c r="I61" s="25">
        <f>ABS(E58)/(A61*SQRT(F58))</f>
        <v>1.9514677938017579</v>
      </c>
      <c r="J61" s="25">
        <f>SQRT(B61^2/(B61^2+C61))</f>
        <v>0.66512694844826314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IF('Precision ANOVA'!A51="","",'Precision ANOVA'!A51)</f>
        <v>kNN</v>
      </c>
      <c r="B65" s="23" t="str">
        <f>IF('Precision ANOVA'!B51="","",'Precision ANOVA'!B51)</f>
        <v>BoW</v>
      </c>
      <c r="C65" s="23" t="str">
        <f>IF('Precision ANOVA'!C51="","",'Precision ANOVA'!C51)</f>
        <v>/</v>
      </c>
      <c r="D65" s="24">
        <v>-1</v>
      </c>
      <c r="E65" s="23">
        <f>'Precision ANOVA'!E51</f>
        <v>0.69411995880753197</v>
      </c>
      <c r="F65" s="23">
        <f>'Precision ANOVA'!D51</f>
        <v>5</v>
      </c>
      <c r="G65" s="23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20"/>
      <c r="E66">
        <f>'Precision ANOVA'!E52</f>
        <v>0.7340059640652733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20"/>
      <c r="E67">
        <f>'Precision ANOVA'!E53</f>
        <v>0.71091544730370992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20"/>
      <c r="E68">
        <f>'Precision ANOVA'!E54</f>
        <v>0.80770054269108693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20"/>
      <c r="E69">
        <f>'Precision ANOVA'!E55</f>
        <v>0.77677673215843712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20"/>
      <c r="E70">
        <f>'Precision ANOVA'!E56</f>
        <v>0.79297469337343374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20"/>
      <c r="E71">
        <f>'Precision ANOVA'!E57</f>
        <v>0.80548128756575843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20"/>
      <c r="E72">
        <f>'Precision ANOVA'!E58</f>
        <v>0.81867355006829001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20"/>
      <c r="E73">
        <f>'Precision ANOVA'!E59</f>
        <v>0.80747814837612852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20"/>
      <c r="E74">
        <f>'Precision ANOVA'!E60</f>
        <v>0.8353814862452783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20"/>
      <c r="E75">
        <f>'Precision ANOVA'!E61</f>
        <v>0.85355897305908202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20">
        <v>1</v>
      </c>
      <c r="E76">
        <f>'Precision ANOVA'!E62</f>
        <v>0.85346470847863176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20"/>
      <c r="E77">
        <f>'Precision ANOVA'!E63</f>
        <v>0.84463660397554852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20"/>
      <c r="E78">
        <f>'Precision ANOVA'!E64</f>
        <v>0.85053673362696114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20"/>
      <c r="E79">
        <f>'Precision ANOVA'!E65</f>
        <v>0.84454934973073503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20"/>
      <c r="E80">
        <f>'Precision ANOVA'!E66</f>
        <v>0.8368399184355193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20"/>
      <c r="E81">
        <f>'Precision ANOVA'!E67</f>
        <v>0.8423092278583123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20"/>
      <c r="E82">
        <f>'Precision ANOVA'!E68</f>
        <v>0.84515620183482532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20"/>
      <c r="E83">
        <f>'Precision ANOVA'!E69</f>
        <v>0.82159438790529882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20"/>
      <c r="E84">
        <f>'Precision ANOVA'!E70</f>
        <v>0.85179016367829929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20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20"/>
      <c r="E86">
        <f>'Precision ANOVA'!E72</f>
        <v>0.84749888657375261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20"/>
      <c r="E87">
        <f>'Precision ANOVA'!E73</f>
        <v>0.85657182590192138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20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20"/>
      <c r="E89">
        <f>'Precision ANOVA'!E75</f>
        <v>0.83969729914058033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20"/>
      <c r="E90">
        <f>'Precision ANOVA'!E76</f>
        <v>0.82335754532824745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20"/>
      <c r="E91">
        <f>'Precision ANOVA'!E77</f>
        <v>0.73247877181911192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20"/>
      <c r="E92">
        <f>'Precision ANOVA'!E78</f>
        <v>0.807798954614249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20"/>
      <c r="E93">
        <f>'Precision ANOVA'!E79</f>
        <v>0.80174852264841834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20"/>
      <c r="E94">
        <f>'Precision ANOVA'!E80</f>
        <v>0.82541632316078195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20"/>
      <c r="E95">
        <f>'Precision ANOVA'!E81</f>
        <v>0.8487159913715232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20"/>
      <c r="E96">
        <f>'Precision ANOVA'!E82</f>
        <v>0.86063538899486947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20"/>
      <c r="E97">
        <f>'Precision ANOVA'!E83</f>
        <v>0.83961409924353292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20"/>
      <c r="E98">
        <f>'Precision ANOVA'!E84</f>
        <v>0.84975382169405267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20"/>
      <c r="E99">
        <f>'Precision ANOVA'!E85</f>
        <v>0.86474716143634645</v>
      </c>
      <c r="F99">
        <f>'Precision ANOVA'!D85</f>
        <v>5</v>
      </c>
    </row>
    <row r="100" spans="1:10" x14ac:dyDescent="0.45">
      <c r="A100" s="18" t="str">
        <f>IF('Precision ANOVA'!A86="","",'Precision ANOVA'!A86)</f>
        <v>Ensemble</v>
      </c>
      <c r="B100" s="18" t="str">
        <f>IF('Precision ANOVA'!B86="","",'Precision ANOVA'!B86)</f>
        <v>Tf-Idf</v>
      </c>
      <c r="C100" s="18" t="str">
        <f>IF('Precision ANOVA'!C86="","",'Precision ANOVA'!C86)</f>
        <v>Chi^2 + PCA</v>
      </c>
      <c r="D100" s="21"/>
      <c r="E100" s="18">
        <f>'Precision ANOVA'!E86</f>
        <v>0.84207099571331978</v>
      </c>
      <c r="F100" s="18">
        <f>'Precision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0.15934474967109979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SQRT('Precision ANOVA'!K12/F101)</f>
        <v>1.7475757021158993E-2</v>
      </c>
      <c r="B104" s="25">
        <f>E101/A104</f>
        <v>9.1180456147433926</v>
      </c>
      <c r="C104" s="25">
        <f>'Precision ANOVA'!J12</f>
        <v>144</v>
      </c>
      <c r="D104" s="25">
        <f>[2]!QCRIT(G101,C104,F63,2)</f>
        <v>4.9800000000000004</v>
      </c>
      <c r="E104" s="25">
        <f>A104*D104</f>
        <v>8.7029269965371789E-2</v>
      </c>
      <c r="F104" s="25">
        <f>E101-A104*D104</f>
        <v>7.2315479705728006E-2</v>
      </c>
      <c r="G104" s="25">
        <f>E101+A104*D104</f>
        <v>0.2463740196364716</v>
      </c>
      <c r="H104" s="22">
        <f>[2]!QDIST(ABS(B104),G101,C104)</f>
        <v>2.1592316756802177E-7</v>
      </c>
      <c r="I104" s="25">
        <f>ABS(E101)/(A104*SQRT(F101))</f>
        <v>4.077713963302017</v>
      </c>
      <c r="J104" s="25">
        <f>SQRT(B104^2/(B104^2+C104))</f>
        <v>0.60500106509576534</v>
      </c>
    </row>
  </sheetData>
  <conditionalFormatting sqref="H18">
    <cfRule type="cellIs" dxfId="149" priority="4" operator="lessThan">
      <formula>0.05</formula>
    </cfRule>
  </conditionalFormatting>
  <conditionalFormatting sqref="H43">
    <cfRule type="cellIs" dxfId="148" priority="3" operator="lessThan">
      <formula>0.05</formula>
    </cfRule>
  </conditionalFormatting>
  <conditionalFormatting sqref="H61">
    <cfRule type="cellIs" dxfId="147" priority="2" operator="lessThan">
      <formula>0.05</formula>
    </cfRule>
  </conditionalFormatting>
  <conditionalFormatting sqref="H104">
    <cfRule type="cellIs" dxfId="146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7F1-5C04-40F3-A595-26DD732D94E4}">
  <dimension ref="A1:O64"/>
  <sheetViews>
    <sheetView topLeftCell="A67" workbookViewId="0">
      <selection activeCell="K55" sqref="K55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45">
      <c r="A2" s="23" t="s">
        <v>23</v>
      </c>
      <c r="B2" s="23" t="s">
        <v>0</v>
      </c>
      <c r="C2" s="23">
        <f>[3]Sheet1!$B2</f>
        <v>0.6789055973266499</v>
      </c>
      <c r="D2" s="23">
        <f>[3]Sheet1!$E2</f>
        <v>0.72207282913165272</v>
      </c>
      <c r="E2" s="23">
        <f>[3]Sheet1!$H2</f>
        <v>0.70804093567251458</v>
      </c>
      <c r="F2" s="23">
        <f>[3]Sheet1!$K2</f>
        <v>0.7758795539573573</v>
      </c>
      <c r="G2" s="23">
        <f>[3]Sheet1!$N2</f>
        <v>0.91402714932126694</v>
      </c>
      <c r="H2" s="23">
        <f>[3]Sheet1!$Q2</f>
        <v>0.90820135746606334</v>
      </c>
    </row>
    <row r="3" spans="1:8" x14ac:dyDescent="0.45">
      <c r="B3" t="s">
        <v>1</v>
      </c>
      <c r="C3">
        <f>[3]Sheet1!$B7</f>
        <v>0.86433608531131756</v>
      </c>
      <c r="D3">
        <f>[3]Sheet1!$E7</f>
        <v>0.83591503267973855</v>
      </c>
      <c r="E3">
        <f>[3]Sheet1!$H7</f>
        <v>0.87006535947712427</v>
      </c>
      <c r="F3">
        <f>[3]Sheet1!$K7</f>
        <v>0.85658754729962161</v>
      </c>
      <c r="G3">
        <f>[3]Sheet1!$N7</f>
        <v>0.86704506363949085</v>
      </c>
      <c r="H3">
        <f>[3]Sheet1!$Q7</f>
        <v>0.85528035775713795</v>
      </c>
    </row>
    <row r="4" spans="1:8" x14ac:dyDescent="0.45">
      <c r="B4" t="s">
        <v>2</v>
      </c>
      <c r="C4">
        <f>[3]Sheet1!$B12</f>
        <v>0.86492088063295491</v>
      </c>
      <c r="D4">
        <f>[3]Sheet1!$E12</f>
        <v>0.86557447540419674</v>
      </c>
      <c r="E4">
        <f>[3]Sheet1!$H12</f>
        <v>0.84248366013071885</v>
      </c>
      <c r="F4">
        <f>[3]Sheet1!$K12</f>
        <v>0.87757137942896468</v>
      </c>
      <c r="G4">
        <f>[3]Sheet1!$N12</f>
        <v>0.86711386308909533</v>
      </c>
      <c r="H4">
        <f>[3]Sheet1!$Q12</f>
        <v>0.86711386308909533</v>
      </c>
    </row>
    <row r="5" spans="1:8" x14ac:dyDescent="0.45">
      <c r="B5" t="s">
        <v>80</v>
      </c>
      <c r="C5">
        <f>[3]Sheet1!$B17</f>
        <v>0.85892672858617125</v>
      </c>
      <c r="D5">
        <f>[3]Sheet1!$E17</f>
        <v>0.88830065359477128</v>
      </c>
      <c r="E5" t="str">
        <f>IF([3]Sheet1!$H17=0,"",[3]Sheet1!$H17)</f>
        <v/>
      </c>
      <c r="F5">
        <f>[3]Sheet1!$K17</f>
        <v>0.87044719642242863</v>
      </c>
      <c r="G5">
        <f>[3]Sheet1!$N17</f>
        <v>0.85393090569561159</v>
      </c>
      <c r="H5" t="str">
        <f>IF([3]Sheet1!$Q17=0,"",[3]Sheet1!$Q17)</f>
        <v/>
      </c>
    </row>
    <row r="6" spans="1:8" x14ac:dyDescent="0.45">
      <c r="B6" t="s">
        <v>4</v>
      </c>
      <c r="C6">
        <f>[3]Sheet1!$B22</f>
        <v>0.86950980392156862</v>
      </c>
      <c r="D6">
        <f>[3]Sheet1!$E22</f>
        <v>0.87774509803921563</v>
      </c>
      <c r="E6">
        <f>[3]Sheet1!$H22</f>
        <v>0.80982456140350867</v>
      </c>
      <c r="F6">
        <f>[3]Sheet1!$K22</f>
        <v>0.83830065359477124</v>
      </c>
      <c r="G6">
        <f>[3]Sheet1!$N22</f>
        <v>0.85023809523809535</v>
      </c>
      <c r="H6">
        <f>[3]Sheet1!$Q22</f>
        <v>0.85722222222222233</v>
      </c>
    </row>
    <row r="7" spans="1:8" x14ac:dyDescent="0.45">
      <c r="A7" s="18"/>
      <c r="B7" s="18" t="s">
        <v>5</v>
      </c>
      <c r="C7" s="18">
        <f>[3]Sheet1!$B27</f>
        <v>0.85892672858617125</v>
      </c>
      <c r="D7" s="18">
        <f>[3]Sheet1!$E27</f>
        <v>0.86659442724458202</v>
      </c>
      <c r="E7" s="18">
        <f>[3]Sheet1!$H27</f>
        <v>0.83270308123249293</v>
      </c>
      <c r="F7" s="18">
        <f>[3]Sheet1!$K27</f>
        <v>0.87044719642242863</v>
      </c>
      <c r="G7" s="18">
        <f>[3]Sheet1!$N27</f>
        <v>0.85393090569561159</v>
      </c>
      <c r="H7" s="18">
        <f>[3]Sheet1!$Q27</f>
        <v>0.85489164086687308</v>
      </c>
    </row>
    <row r="8" spans="1:8" x14ac:dyDescent="0.45">
      <c r="A8" s="23" t="s">
        <v>99</v>
      </c>
      <c r="B8" s="23" t="s">
        <v>0</v>
      </c>
      <c r="C8" s="23">
        <f>[3]Sheet1!$B3</f>
        <v>0.81363636363636371</v>
      </c>
      <c r="D8" s="23">
        <f>[3]Sheet1!$E3</f>
        <v>0.6869038208168643</v>
      </c>
      <c r="E8" s="23">
        <f>[3]Sheet1!$H3</f>
        <v>0.6396791979949874</v>
      </c>
      <c r="F8" s="23">
        <f>[3]Sheet1!$K3</f>
        <v>0.91459904474610365</v>
      </c>
      <c r="G8" s="23">
        <f>[3]Sheet1!$N3</f>
        <v>0.87666666666666671</v>
      </c>
      <c r="H8" s="23">
        <f>[3]Sheet1!$Q3</f>
        <v>0.90885154061624651</v>
      </c>
    </row>
    <row r="9" spans="1:8" x14ac:dyDescent="0.45">
      <c r="B9" t="s">
        <v>1</v>
      </c>
      <c r="C9">
        <f>[3]Sheet1!$B8</f>
        <v>0.76890269151138713</v>
      </c>
      <c r="D9">
        <f>[3]Sheet1!$E8</f>
        <v>0.7063636363636363</v>
      </c>
      <c r="E9">
        <f>[3]Sheet1!$H8</f>
        <v>0.72440612400566629</v>
      </c>
      <c r="F9">
        <f>[3]Sheet1!$K8</f>
        <v>0.84331890331890347</v>
      </c>
      <c r="G9">
        <f>[3]Sheet1!$N8</f>
        <v>0.83579492208782824</v>
      </c>
      <c r="H9">
        <f>[3]Sheet1!$Q8</f>
        <v>0.82613275613275616</v>
      </c>
    </row>
    <row r="10" spans="1:8" x14ac:dyDescent="0.45">
      <c r="B10" t="s">
        <v>2</v>
      </c>
      <c r="C10">
        <f>[3]Sheet1!$B13</f>
        <v>0.82651629072681698</v>
      </c>
      <c r="D10">
        <f>[3]Sheet1!$E13</f>
        <v>0.80088858509911132</v>
      </c>
      <c r="E10">
        <f>[3]Sheet1!$H13</f>
        <v>0.79008357520943329</v>
      </c>
      <c r="F10">
        <f>[3]Sheet1!$K13</f>
        <v>0.81045021645021653</v>
      </c>
      <c r="G10">
        <f>[3]Sheet1!$N13</f>
        <v>0.83058297918709822</v>
      </c>
      <c r="H10">
        <f>[3]Sheet1!$Q13</f>
        <v>0.82442355889724317</v>
      </c>
    </row>
    <row r="11" spans="1:8" x14ac:dyDescent="0.45">
      <c r="B11" t="s">
        <v>80</v>
      </c>
      <c r="C11">
        <f>[3]Sheet1!$B18</f>
        <v>0.94183006535947711</v>
      </c>
      <c r="D11">
        <f>[3]Sheet1!$E18</f>
        <v>0.94462418300653606</v>
      </c>
      <c r="E11" t="str">
        <f>IF([3]Sheet1!$H18=0,"",[3]Sheet1!$H18)</f>
        <v/>
      </c>
      <c r="F11">
        <f>[3]Sheet1!$K18</f>
        <v>0.93071895424836604</v>
      </c>
      <c r="G11">
        <f>[3]Sheet1!$N18</f>
        <v>0.93267973856209152</v>
      </c>
      <c r="H11" t="str">
        <f>IF([3]Sheet1!$Q18=0,"",[3]Sheet1!$Q18)</f>
        <v/>
      </c>
    </row>
    <row r="12" spans="1:8" x14ac:dyDescent="0.45">
      <c r="B12" t="s">
        <v>4</v>
      </c>
      <c r="C12">
        <f>[3]Sheet1!$B23</f>
        <v>0.76510446075663474</v>
      </c>
      <c r="D12">
        <f>[3]Sheet1!$E23</f>
        <v>0.74150197628458492</v>
      </c>
      <c r="E12">
        <f>[3]Sheet1!$H23</f>
        <v>0.77005642836844879</v>
      </c>
      <c r="F12">
        <f>[3]Sheet1!$K23</f>
        <v>0.72304761904761905</v>
      </c>
      <c r="G12">
        <f>[3]Sheet1!$N23</f>
        <v>0.77577352472089323</v>
      </c>
      <c r="H12">
        <f>[3]Sheet1!$Q23</f>
        <v>0.83361509835194048</v>
      </c>
    </row>
    <row r="13" spans="1:8" x14ac:dyDescent="0.45">
      <c r="A13" s="18"/>
      <c r="B13" s="18" t="s">
        <v>5</v>
      </c>
      <c r="C13" s="18">
        <f>[3]Sheet1!$B28</f>
        <v>0.94183006535947711</v>
      </c>
      <c r="D13" s="18">
        <f>[3]Sheet1!$E28</f>
        <v>0.93659786721706217</v>
      </c>
      <c r="E13" s="18">
        <f>[3]Sheet1!$H28</f>
        <v>0.77177033492822977</v>
      </c>
      <c r="F13" s="18">
        <f>[3]Sheet1!$K28</f>
        <v>0.93071895424836604</v>
      </c>
      <c r="G13" s="18">
        <f>[3]Sheet1!$N28</f>
        <v>0.93137254901960786</v>
      </c>
      <c r="H13" s="18">
        <f>[3]Sheet1!$Q28</f>
        <v>0.75600790513833993</v>
      </c>
    </row>
    <row r="14" spans="1:8" x14ac:dyDescent="0.45">
      <c r="A14" s="23" t="s">
        <v>100</v>
      </c>
      <c r="B14" s="23" t="s">
        <v>0</v>
      </c>
      <c r="C14" s="23">
        <f>[3]Sheet1!$B4</f>
        <v>0.85572649572649573</v>
      </c>
      <c r="D14" s="23">
        <f>[3]Sheet1!$E4</f>
        <v>0.83307692307692316</v>
      </c>
      <c r="E14" s="23">
        <f>[3]Sheet1!$H4</f>
        <v>0.77875925244346289</v>
      </c>
      <c r="F14" s="23">
        <f>[3]Sheet1!$K4</f>
        <v>0.77808270676691726</v>
      </c>
      <c r="G14" s="23">
        <f>[3]Sheet1!$N4</f>
        <v>0.85776029526029518</v>
      </c>
      <c r="H14" s="23">
        <f>[3]Sheet1!$Q4</f>
        <v>0.92500000000000004</v>
      </c>
    </row>
    <row r="15" spans="1:8" x14ac:dyDescent="0.45">
      <c r="B15" t="s">
        <v>1</v>
      </c>
      <c r="C15">
        <f>[3]Sheet1!$B9</f>
        <v>0.80508194505872521</v>
      </c>
      <c r="D15">
        <f>[3]Sheet1!$E9</f>
        <v>0.84678571428571436</v>
      </c>
      <c r="E15">
        <f>[3]Sheet1!$H9</f>
        <v>0.82221435942798171</v>
      </c>
      <c r="F15">
        <f>[3]Sheet1!$K9</f>
        <v>0.8090430622009569</v>
      </c>
      <c r="G15">
        <f>[3]Sheet1!$N9</f>
        <v>0.83030303030303043</v>
      </c>
      <c r="H15">
        <f>[3]Sheet1!$Q9</f>
        <v>0.83056277056277072</v>
      </c>
    </row>
    <row r="16" spans="1:8" x14ac:dyDescent="0.45">
      <c r="B16" t="s">
        <v>2</v>
      </c>
      <c r="C16">
        <f>[3]Sheet1!$B14</f>
        <v>0.85027568922305774</v>
      </c>
      <c r="D16">
        <f>[3]Sheet1!$E14</f>
        <v>0.8633020050125314</v>
      </c>
      <c r="E16">
        <f>[3]Sheet1!$H14</f>
        <v>0.8381704260651629</v>
      </c>
      <c r="F16">
        <f>[3]Sheet1!$K14</f>
        <v>0.80114832535885161</v>
      </c>
      <c r="G16">
        <f>[3]Sheet1!$N14</f>
        <v>0.80114832535885161</v>
      </c>
      <c r="H16">
        <f>[3]Sheet1!$Q14</f>
        <v>0.80937343358395997</v>
      </c>
    </row>
    <row r="17" spans="1:8" x14ac:dyDescent="0.45">
      <c r="B17" t="s">
        <v>80</v>
      </c>
      <c r="C17">
        <f>[3]Sheet1!$B19</f>
        <v>0.75685630024841222</v>
      </c>
      <c r="D17">
        <f>[3]Sheet1!$E19</f>
        <v>0.78182709447415333</v>
      </c>
      <c r="E17" t="str">
        <f>IF([3]Sheet1!$H19=0,"",[3]Sheet1!$H19)</f>
        <v/>
      </c>
      <c r="F17">
        <f>[3]Sheet1!$K19</f>
        <v>0.76325465838509299</v>
      </c>
      <c r="G17">
        <f>[3]Sheet1!$N19</f>
        <v>0.7841818181818182</v>
      </c>
      <c r="H17" t="str">
        <f>IF([3]Sheet1!$Q19=0,"",[3]Sheet1!$Q19)</f>
        <v/>
      </c>
    </row>
    <row r="18" spans="1:8" x14ac:dyDescent="0.45">
      <c r="B18" t="s">
        <v>4</v>
      </c>
      <c r="C18">
        <f>[3]Sheet1!$B24</f>
        <v>0.83728070175438596</v>
      </c>
      <c r="D18">
        <f>[3]Sheet1!$E24</f>
        <v>0.81904493854958249</v>
      </c>
      <c r="E18">
        <f>[3]Sheet1!$H24</f>
        <v>0.73175552517657783</v>
      </c>
      <c r="F18">
        <f>[3]Sheet1!$K24</f>
        <v>0.77869674185463666</v>
      </c>
      <c r="G18">
        <f>[3]Sheet1!$N24</f>
        <v>0.85827612509534712</v>
      </c>
      <c r="H18">
        <f>[3]Sheet1!$Q24</f>
        <v>0.78073593073593073</v>
      </c>
    </row>
    <row r="19" spans="1:8" x14ac:dyDescent="0.45">
      <c r="A19" s="18"/>
      <c r="B19" s="18" t="s">
        <v>5</v>
      </c>
      <c r="C19" s="18">
        <f>[3]Sheet1!$B29</f>
        <v>0.75685630024841222</v>
      </c>
      <c r="D19" s="18">
        <f>[3]Sheet1!$E29</f>
        <v>0.85462235133287767</v>
      </c>
      <c r="E19" s="18">
        <f>[3]Sheet1!$H29</f>
        <v>0.72339809999306559</v>
      </c>
      <c r="F19" s="18">
        <f>[3]Sheet1!$K29</f>
        <v>0.76325465838509299</v>
      </c>
      <c r="G19" s="18">
        <f>[3]Sheet1!$N29</f>
        <v>0.77833566433566437</v>
      </c>
      <c r="H19" s="18">
        <f>[3]Sheet1!$Q29</f>
        <v>0.72489147770612283</v>
      </c>
    </row>
    <row r="20" spans="1:8" x14ac:dyDescent="0.45">
      <c r="A20" s="23" t="s">
        <v>97</v>
      </c>
      <c r="B20" s="23" t="s">
        <v>0</v>
      </c>
      <c r="C20" s="23">
        <f>[3]Sheet1!$B5</f>
        <v>0.47247752701722229</v>
      </c>
      <c r="D20" s="23">
        <f>[3]Sheet1!$E5</f>
        <v>0.51619880119880113</v>
      </c>
      <c r="E20" s="23">
        <f>[3]Sheet1!$H5</f>
        <v>0.57013694366635548</v>
      </c>
      <c r="F20" s="23">
        <f>[3]Sheet1!$K5</f>
        <v>0.75929038281979455</v>
      </c>
      <c r="G20" s="23">
        <f>[3]Sheet1!$N5</f>
        <v>0.49986431823960431</v>
      </c>
      <c r="H20" s="23">
        <f>[3]Sheet1!$Q5</f>
        <v>0.46448841966576521</v>
      </c>
    </row>
    <row r="21" spans="1:8" x14ac:dyDescent="0.45">
      <c r="B21" t="s">
        <v>1</v>
      </c>
      <c r="C21">
        <f>[3]Sheet1!$B10</f>
        <v>0.74053147574819411</v>
      </c>
      <c r="D21">
        <f>[3]Sheet1!$E10</f>
        <v>0.77112299465240641</v>
      </c>
      <c r="E21">
        <f>[3]Sheet1!$H10</f>
        <v>0.73739557226399333</v>
      </c>
      <c r="F21">
        <f>[3]Sheet1!$K10</f>
        <v>0.7791503267973855</v>
      </c>
      <c r="G21">
        <f>[3]Sheet1!$N10</f>
        <v>0.80327964519141004</v>
      </c>
      <c r="H21">
        <f>[3]Sheet1!$Q10</f>
        <v>0.82419467787114831</v>
      </c>
    </row>
    <row r="22" spans="1:8" x14ac:dyDescent="0.45">
      <c r="B22" t="s">
        <v>2</v>
      </c>
      <c r="C22">
        <f>[3]Sheet1!$B15</f>
        <v>0.78809451985922574</v>
      </c>
      <c r="D22">
        <f>[3]Sheet1!$E15</f>
        <v>0.79921101774042946</v>
      </c>
      <c r="E22">
        <f>[3]Sheet1!$H15</f>
        <v>0.8213235294117649</v>
      </c>
      <c r="F22">
        <f>[3]Sheet1!$K15</f>
        <v>0.80472222222222223</v>
      </c>
      <c r="G22">
        <f>[3]Sheet1!$N15</f>
        <v>0.81767094017094022</v>
      </c>
      <c r="H22">
        <f>[3]Sheet1!$Q15</f>
        <v>0.83100427350427353</v>
      </c>
    </row>
    <row r="23" spans="1:8" x14ac:dyDescent="0.45">
      <c r="B23" t="s">
        <v>80</v>
      </c>
      <c r="C23">
        <f>[3]Sheet1!$B20</f>
        <v>0.81229437229437218</v>
      </c>
      <c r="D23">
        <f>[3]Sheet1!$E20</f>
        <v>0.82780578898225965</v>
      </c>
      <c r="E23" t="str">
        <f>IF([3]Sheet1!$H20=0,"",[3]Sheet1!$H20)</f>
        <v/>
      </c>
      <c r="F23">
        <f>[3]Sheet1!$K20</f>
        <v>0.91188811188811203</v>
      </c>
      <c r="G23">
        <f>[3]Sheet1!$N20</f>
        <v>0.8987878787878788</v>
      </c>
      <c r="H23" t="str">
        <f>IF([3]Sheet1!$Q20=0,"",[3]Sheet1!$Q20)</f>
        <v/>
      </c>
    </row>
    <row r="24" spans="1:8" x14ac:dyDescent="0.45">
      <c r="B24" t="s">
        <v>4</v>
      </c>
      <c r="C24">
        <f>[3]Sheet1!$B25</f>
        <v>0.72249999999999992</v>
      </c>
      <c r="D24">
        <f>[3]Sheet1!$E25</f>
        <v>0.72707070707070709</v>
      </c>
      <c r="E24">
        <f>[3]Sheet1!$H25</f>
        <v>0.77846153846153854</v>
      </c>
      <c r="F24">
        <f>[3]Sheet1!$K25</f>
        <v>0.75310311979042621</v>
      </c>
      <c r="G24">
        <f>[3]Sheet1!$N25</f>
        <v>0.77323083778966128</v>
      </c>
      <c r="H24">
        <f>[3]Sheet1!$Q25</f>
        <v>0.76349206349206367</v>
      </c>
    </row>
    <row r="25" spans="1:8" x14ac:dyDescent="0.45">
      <c r="A25" s="18"/>
      <c r="B25" s="18" t="s">
        <v>5</v>
      </c>
      <c r="C25" s="18">
        <f>[3]Sheet1!$B30</f>
        <v>0.81229437229437218</v>
      </c>
      <c r="D25" s="18">
        <f>[3]Sheet1!$E30</f>
        <v>0.88730392156862747</v>
      </c>
      <c r="E25" s="18">
        <f>[3]Sheet1!$H30</f>
        <v>0.71741340530814224</v>
      </c>
      <c r="F25" s="18">
        <f>[3]Sheet1!$K30</f>
        <v>0.91188811188811203</v>
      </c>
      <c r="G25" s="18">
        <f>[3]Sheet1!$N30</f>
        <v>0.8987878787878788</v>
      </c>
      <c r="H25" s="18">
        <f>[3]Sheet1!$Q30</f>
        <v>0.72395382395382402</v>
      </c>
    </row>
    <row r="26" spans="1:8" x14ac:dyDescent="0.45">
      <c r="A26" s="23" t="s">
        <v>98</v>
      </c>
      <c r="B26" s="23" t="s">
        <v>0</v>
      </c>
      <c r="C26" s="23">
        <f>[3]Sheet1!$B6</f>
        <v>0.61823242117359756</v>
      </c>
      <c r="D26" s="23">
        <f>[3]Sheet1!$E6</f>
        <v>0.87318295739348373</v>
      </c>
      <c r="E26" s="23">
        <f>[3]Sheet1!$H6</f>
        <v>0.83336349924585207</v>
      </c>
      <c r="F26" s="23">
        <f>[3]Sheet1!$K6</f>
        <v>0.79729404014570249</v>
      </c>
      <c r="G26" s="23">
        <f>[3]Sheet1!$N6</f>
        <v>0.71792640692640686</v>
      </c>
      <c r="H26" s="23">
        <f>[3]Sheet1!$Q6</f>
        <v>0.73340485601355154</v>
      </c>
    </row>
    <row r="27" spans="1:8" x14ac:dyDescent="0.45">
      <c r="B27" t="s">
        <v>1</v>
      </c>
      <c r="C27">
        <f>[3]Sheet1!$B11</f>
        <v>0.84265074450832955</v>
      </c>
      <c r="D27">
        <f>[3]Sheet1!$E11</f>
        <v>0.92260061919504643</v>
      </c>
      <c r="E27">
        <f>[3]Sheet1!$H11</f>
        <v>0.87509607351712615</v>
      </c>
      <c r="F27">
        <f>[3]Sheet1!$K11</f>
        <v>0.87808737530099756</v>
      </c>
      <c r="G27">
        <f>[3]Sheet1!$N11</f>
        <v>0.91960784313725485</v>
      </c>
      <c r="H27">
        <f>[3]Sheet1!$Q11</f>
        <v>0.92156862745098034</v>
      </c>
    </row>
    <row r="28" spans="1:8" x14ac:dyDescent="0.45">
      <c r="B28" t="s">
        <v>2</v>
      </c>
      <c r="C28">
        <f>[3]Sheet1!$B16</f>
        <v>0.88397660818713464</v>
      </c>
      <c r="D28">
        <f>[3]Sheet1!$E16</f>
        <v>0.91415634674922597</v>
      </c>
      <c r="E28">
        <f>[3]Sheet1!$H16</f>
        <v>0.92273821809425516</v>
      </c>
      <c r="F28">
        <f>[3]Sheet1!$K16</f>
        <v>0.88482972136222904</v>
      </c>
      <c r="G28">
        <f>[3]Sheet1!$N16</f>
        <v>0.88861369109047117</v>
      </c>
      <c r="H28">
        <f>[3]Sheet1!$Q16</f>
        <v>0.88854489164086681</v>
      </c>
    </row>
    <row r="29" spans="1:8" x14ac:dyDescent="0.45">
      <c r="B29" t="s">
        <v>80</v>
      </c>
      <c r="C29">
        <f>[3]Sheet1!$B21</f>
        <v>0.73887878787878791</v>
      </c>
      <c r="D29">
        <f>[3]Sheet1!$E21</f>
        <v>0.81432286249219887</v>
      </c>
      <c r="E29" t="str">
        <f>IF([3]Sheet1!$H21=0,"",[3]Sheet1!$H21)</f>
        <v/>
      </c>
      <c r="F29">
        <f>[3]Sheet1!$K21</f>
        <v>0.7706469038208168</v>
      </c>
      <c r="G29">
        <f>[3]Sheet1!$N21</f>
        <v>0.81590438546960287</v>
      </c>
      <c r="H29" t="str">
        <f>IF([3]Sheet1!$Q21=0,"",[3]Sheet1!$Q21)</f>
        <v/>
      </c>
    </row>
    <row r="30" spans="1:8" x14ac:dyDescent="0.45">
      <c r="B30" t="s">
        <v>4</v>
      </c>
      <c r="C30">
        <f>[3]Sheet1!$B26</f>
        <v>0.90122205022359814</v>
      </c>
      <c r="D30">
        <f>[3]Sheet1!$E26</f>
        <v>0.8948459383753502</v>
      </c>
      <c r="E30">
        <f>[3]Sheet1!$H26</f>
        <v>0.76236275801493192</v>
      </c>
      <c r="F30">
        <f>[3]Sheet1!$K26</f>
        <v>0.94291795665634681</v>
      </c>
      <c r="G30">
        <f>[3]Sheet1!$N26</f>
        <v>0.90444444444444438</v>
      </c>
      <c r="H30">
        <f>[3]Sheet1!$Q26</f>
        <v>0.84006093665536397</v>
      </c>
    </row>
    <row r="31" spans="1:8" x14ac:dyDescent="0.45">
      <c r="A31" s="18"/>
      <c r="B31" s="18" t="s">
        <v>5</v>
      </c>
      <c r="C31" s="18">
        <f>[3]Sheet1!$B31</f>
        <v>0.73887878787878791</v>
      </c>
      <c r="D31" s="18">
        <f>[3]Sheet1!$E31</f>
        <v>0.77672975172975167</v>
      </c>
      <c r="E31" s="18">
        <f>[3]Sheet1!$H31</f>
        <v>0.77042016806722691</v>
      </c>
      <c r="F31" s="18">
        <f>[3]Sheet1!$K31</f>
        <v>0.7706469038208168</v>
      </c>
      <c r="G31" s="18">
        <f>[3]Sheet1!$N31</f>
        <v>0.82369659326181055</v>
      </c>
      <c r="H31" s="18">
        <f>[3]Sheet1!$Q31</f>
        <v>0.72089947089947093</v>
      </c>
    </row>
    <row r="34" spans="1:15" x14ac:dyDescent="0.45">
      <c r="C34" t="s">
        <v>40</v>
      </c>
      <c r="D34" t="s">
        <v>101</v>
      </c>
      <c r="M34" t="s">
        <v>40</v>
      </c>
      <c r="N34" t="s">
        <v>103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0.78452123714591748</v>
      </c>
      <c r="D35">
        <f>_xlfn.STDEV.P(C2:H2)</f>
        <v>9.4027421257948648E-2</v>
      </c>
      <c r="M35" t="s">
        <v>23</v>
      </c>
      <c r="N35">
        <f>AVERAGE(C2:H7)</f>
        <v>0.84567867322298518</v>
      </c>
      <c r="O35">
        <f>_xlfn.STDEV.P(C2:H7)</f>
        <v>5.0648232341317108E-2</v>
      </c>
    </row>
    <row r="36" spans="1:15" x14ac:dyDescent="0.45">
      <c r="B36" t="s">
        <v>1</v>
      </c>
      <c r="C36">
        <f t="shared" ref="C36:C64" si="0">AVERAGE(C3:H3)</f>
        <v>0.85820490769407198</v>
      </c>
      <c r="D36">
        <f t="shared" ref="D36:D64" si="1">_xlfn.STDEV.P(C3:H3)</f>
        <v>1.1287289220958601E-2</v>
      </c>
      <c r="M36" t="s">
        <v>99</v>
      </c>
      <c r="N36">
        <f>AVERAGE(C8:H13)</f>
        <v>0.82516031170838244</v>
      </c>
      <c r="O36">
        <f>_xlfn.STDEV.P(C8:H13)</f>
        <v>8.3048534494927481E-2</v>
      </c>
    </row>
    <row r="37" spans="1:15" x14ac:dyDescent="0.45">
      <c r="B37" t="s">
        <v>2</v>
      </c>
      <c r="C37">
        <f t="shared" si="0"/>
        <v>0.86412968696250436</v>
      </c>
      <c r="D37">
        <f t="shared" si="1"/>
        <v>1.0565301615348506E-2</v>
      </c>
      <c r="M37" t="s">
        <v>100</v>
      </c>
      <c r="N37">
        <f>AVERAGE(C14:H19)</f>
        <v>0.80673773959331951</v>
      </c>
      <c r="O37">
        <f>_xlfn.STDEV.P(C14:H19)</f>
        <v>4.4678617920514287E-2</v>
      </c>
    </row>
    <row r="38" spans="1:15" x14ac:dyDescent="0.45">
      <c r="B38" t="s">
        <v>80</v>
      </c>
      <c r="C38">
        <f>AVERAGE(C5:D5,F5:G5)</f>
        <v>0.86790137107474563</v>
      </c>
      <c r="D38">
        <f>_xlfn.STDEV.P(C5:D5,F5:G5)</f>
        <v>1.3212967728145302E-2</v>
      </c>
      <c r="M38" t="s">
        <v>97</v>
      </c>
      <c r="N38">
        <f>AVERAGE(C20:H25)</f>
        <v>0.7564833388352622</v>
      </c>
      <c r="O38">
        <f>_xlfn.STDEV.P(C20:H25)</f>
        <v>0.11803290188232182</v>
      </c>
    </row>
    <row r="39" spans="1:15" x14ac:dyDescent="0.45">
      <c r="B39" t="s">
        <v>4</v>
      </c>
      <c r="C39">
        <f t="shared" si="0"/>
        <v>0.8504734057365636</v>
      </c>
      <c r="D39">
        <f t="shared" si="1"/>
        <v>2.2181959607658744E-2</v>
      </c>
      <c r="M39" t="s">
        <v>98</v>
      </c>
      <c r="N39">
        <f>AVERAGE(C26:H31)</f>
        <v>0.83243393061240656</v>
      </c>
      <c r="O39">
        <f>_xlfn.STDEV.P(C26:H31)</f>
        <v>7.7100808509592125E-2</v>
      </c>
    </row>
    <row r="40" spans="1:15" x14ac:dyDescent="0.45">
      <c r="B40" t="s">
        <v>5</v>
      </c>
      <c r="C40">
        <f t="shared" si="0"/>
        <v>0.85624899667469323</v>
      </c>
      <c r="D40">
        <f t="shared" si="1"/>
        <v>1.2092788157481165E-2</v>
      </c>
    </row>
    <row r="41" spans="1:15" x14ac:dyDescent="0.45">
      <c r="A41" t="s">
        <v>99</v>
      </c>
      <c r="B41" t="s">
        <v>0</v>
      </c>
      <c r="C41">
        <f t="shared" si="0"/>
        <v>0.80672277241287205</v>
      </c>
      <c r="D41">
        <f t="shared" si="1"/>
        <v>0.10744584560769312</v>
      </c>
    </row>
    <row r="42" spans="1:15" x14ac:dyDescent="0.45">
      <c r="B42" t="s">
        <v>1</v>
      </c>
      <c r="C42">
        <f t="shared" si="0"/>
        <v>0.78415317223669623</v>
      </c>
      <c r="D42">
        <f t="shared" si="1"/>
        <v>5.4441464516618535E-2</v>
      </c>
    </row>
    <row r="43" spans="1:15" x14ac:dyDescent="0.45">
      <c r="B43" t="s">
        <v>2</v>
      </c>
      <c r="C43">
        <f t="shared" si="0"/>
        <v>0.81382420092831997</v>
      </c>
      <c r="D43">
        <f t="shared" si="1"/>
        <v>1.4700472890335914E-2</v>
      </c>
      <c r="M43" t="s">
        <v>102</v>
      </c>
      <c r="N43" t="s">
        <v>103</v>
      </c>
    </row>
    <row r="44" spans="1:15" x14ac:dyDescent="0.45">
      <c r="B44" t="s">
        <v>80</v>
      </c>
      <c r="C44">
        <f>AVERAGE(C11:D11,F11:G11)</f>
        <v>0.93746323529411768</v>
      </c>
      <c r="D44">
        <f>_xlfn.STDEV.P(C11:D11,F11:G11)</f>
        <v>5.888878177741216E-3</v>
      </c>
      <c r="M44" t="s">
        <v>23</v>
      </c>
      <c r="N44">
        <f>MAX(C2:H7)</f>
        <v>0.91402714932126694</v>
      </c>
    </row>
    <row r="45" spans="1:15" x14ac:dyDescent="0.45">
      <c r="B45" t="s">
        <v>4</v>
      </c>
      <c r="C45">
        <f t="shared" si="0"/>
        <v>0.76818318458835355</v>
      </c>
      <c r="D45">
        <f t="shared" si="1"/>
        <v>3.4402137380342639E-2</v>
      </c>
      <c r="M45" t="s">
        <v>99</v>
      </c>
      <c r="N45">
        <f>MAX(C8:H13)</f>
        <v>0.94462418300653606</v>
      </c>
    </row>
    <row r="46" spans="1:15" x14ac:dyDescent="0.45">
      <c r="B46" t="s">
        <v>5</v>
      </c>
      <c r="C46">
        <f t="shared" si="0"/>
        <v>0.87804961265184722</v>
      </c>
      <c r="D46">
        <f t="shared" si="1"/>
        <v>8.0934853013170147E-2</v>
      </c>
      <c r="M46" t="s">
        <v>100</v>
      </c>
      <c r="N46">
        <f>MAX(C14:H19)</f>
        <v>0.92500000000000004</v>
      </c>
    </row>
    <row r="47" spans="1:15" x14ac:dyDescent="0.45">
      <c r="A47" t="s">
        <v>100</v>
      </c>
      <c r="B47" t="s">
        <v>0</v>
      </c>
      <c r="C47">
        <f t="shared" si="0"/>
        <v>0.83806761221234904</v>
      </c>
      <c r="D47">
        <f t="shared" si="1"/>
        <v>5.0658094741240653E-2</v>
      </c>
      <c r="M47" t="s">
        <v>97</v>
      </c>
      <c r="N47">
        <f>MAX(C20:H25)</f>
        <v>0.91188811188811203</v>
      </c>
    </row>
    <row r="48" spans="1:15" x14ac:dyDescent="0.45">
      <c r="B48" t="s">
        <v>1</v>
      </c>
      <c r="C48">
        <f t="shared" si="0"/>
        <v>0.82399848030652978</v>
      </c>
      <c r="D48">
        <f t="shared" si="1"/>
        <v>1.4064009702380172E-2</v>
      </c>
      <c r="M48" t="s">
        <v>98</v>
      </c>
      <c r="N48">
        <f>MAX(C26:H31)</f>
        <v>0.94291795665634681</v>
      </c>
    </row>
    <row r="49" spans="1:4" x14ac:dyDescent="0.45">
      <c r="B49" t="s">
        <v>2</v>
      </c>
      <c r="C49">
        <f t="shared" si="0"/>
        <v>0.82723636743373585</v>
      </c>
      <c r="D49">
        <f t="shared" si="1"/>
        <v>2.4601322745453364E-2</v>
      </c>
    </row>
    <row r="50" spans="1:4" x14ac:dyDescent="0.45">
      <c r="B50" t="s">
        <v>80</v>
      </c>
      <c r="C50">
        <f>AVERAGE(C17:D17,F17:G17)</f>
        <v>0.77152996782236916</v>
      </c>
      <c r="D50">
        <f>_xlfn.STDEV.P(C17:D17,F17:G17)</f>
        <v>1.1724945641179346E-2</v>
      </c>
    </row>
    <row r="51" spans="1:4" x14ac:dyDescent="0.45">
      <c r="B51" t="s">
        <v>4</v>
      </c>
      <c r="C51">
        <f t="shared" si="0"/>
        <v>0.80096499386107689</v>
      </c>
      <c r="D51">
        <f t="shared" si="1"/>
        <v>4.2081907040550995E-2</v>
      </c>
    </row>
    <row r="52" spans="1:4" x14ac:dyDescent="0.45">
      <c r="B52" t="s">
        <v>5</v>
      </c>
      <c r="C52">
        <f t="shared" si="0"/>
        <v>0.76689309200020583</v>
      </c>
      <c r="D52">
        <f t="shared" si="1"/>
        <v>4.3964532533930033E-2</v>
      </c>
    </row>
    <row r="53" spans="1:4" x14ac:dyDescent="0.45">
      <c r="A53" t="s">
        <v>97</v>
      </c>
      <c r="B53" t="s">
        <v>0</v>
      </c>
      <c r="C53">
        <f t="shared" si="0"/>
        <v>0.54707606543459042</v>
      </c>
      <c r="D53">
        <f t="shared" si="1"/>
        <v>0.10094118443894577</v>
      </c>
    </row>
    <row r="54" spans="1:4" x14ac:dyDescent="0.45">
      <c r="B54" t="s">
        <v>1</v>
      </c>
      <c r="C54">
        <f t="shared" si="0"/>
        <v>0.77594578208742293</v>
      </c>
      <c r="D54">
        <f t="shared" si="1"/>
        <v>3.1222097337454749E-2</v>
      </c>
    </row>
    <row r="55" spans="1:4" x14ac:dyDescent="0.45">
      <c r="B55" t="s">
        <v>2</v>
      </c>
      <c r="C55">
        <f t="shared" si="0"/>
        <v>0.81033775048480938</v>
      </c>
      <c r="D55">
        <f t="shared" si="1"/>
        <v>1.4443382747902413E-2</v>
      </c>
    </row>
    <row r="56" spans="1:4" x14ac:dyDescent="0.45">
      <c r="B56" t="s">
        <v>80</v>
      </c>
      <c r="C56">
        <f>AVERAGE(C23:D23,F23:G23)</f>
        <v>0.86269403798815569</v>
      </c>
      <c r="D56">
        <f>_xlfn.STDEV.P(C23:D23,F23:G23)</f>
        <v>4.324389688526193E-2</v>
      </c>
    </row>
    <row r="57" spans="1:4" x14ac:dyDescent="0.45">
      <c r="B57" t="s">
        <v>4</v>
      </c>
      <c r="C57">
        <f t="shared" si="0"/>
        <v>0.75297637776739945</v>
      </c>
      <c r="D57">
        <f t="shared" si="1"/>
        <v>2.1487382546766496E-2</v>
      </c>
    </row>
    <row r="58" spans="1:4" x14ac:dyDescent="0.45">
      <c r="B58" t="s">
        <v>5</v>
      </c>
      <c r="C58">
        <f t="shared" si="0"/>
        <v>0.82527358563349285</v>
      </c>
      <c r="D58">
        <f t="shared" si="1"/>
        <v>8.0438550685260374E-2</v>
      </c>
    </row>
    <row r="59" spans="1:4" x14ac:dyDescent="0.45">
      <c r="A59" t="s">
        <v>98</v>
      </c>
      <c r="B59" t="s">
        <v>0</v>
      </c>
      <c r="C59">
        <f t="shared" si="0"/>
        <v>0.76223403014976565</v>
      </c>
      <c r="D59">
        <f t="shared" si="1"/>
        <v>8.3794411384991552E-2</v>
      </c>
    </row>
    <row r="60" spans="1:4" x14ac:dyDescent="0.45">
      <c r="B60" t="s">
        <v>1</v>
      </c>
      <c r="C60">
        <f t="shared" si="0"/>
        <v>0.89326854718495596</v>
      </c>
      <c r="D60">
        <f t="shared" si="1"/>
        <v>3.0215592634486723E-2</v>
      </c>
    </row>
    <row r="61" spans="1:4" x14ac:dyDescent="0.45">
      <c r="B61" t="s">
        <v>2</v>
      </c>
      <c r="C61">
        <f t="shared" si="0"/>
        <v>0.89714324618736363</v>
      </c>
      <c r="D61">
        <f t="shared" si="1"/>
        <v>1.5363465530000458E-2</v>
      </c>
    </row>
    <row r="62" spans="1:4" x14ac:dyDescent="0.45">
      <c r="B62" t="s">
        <v>80</v>
      </c>
      <c r="C62">
        <f>AVERAGE(C29:D29,F29:G29)</f>
        <v>0.78493823491535153</v>
      </c>
      <c r="D62">
        <f>_xlfn.STDEV.P(C29:D29,F29:G29)</f>
        <v>3.2202770159359746E-2</v>
      </c>
    </row>
    <row r="63" spans="1:4" x14ac:dyDescent="0.45">
      <c r="B63" t="s">
        <v>4</v>
      </c>
      <c r="C63">
        <f t="shared" si="0"/>
        <v>0.87430901406167261</v>
      </c>
      <c r="D63">
        <f t="shared" si="1"/>
        <v>5.8404199325253925E-2</v>
      </c>
    </row>
    <row r="64" spans="1:4" x14ac:dyDescent="0.45">
      <c r="B64" t="s">
        <v>5</v>
      </c>
      <c r="C64">
        <f t="shared" si="0"/>
        <v>0.76687861260964407</v>
      </c>
      <c r="D64">
        <f t="shared" si="1"/>
        <v>3.2275228267790411E-2</v>
      </c>
    </row>
  </sheetData>
  <sortState xmlns:xlrd2="http://schemas.microsoft.com/office/spreadsheetml/2017/richdata2" ref="A2:H31">
    <sortCondition ref="A2:A31" customList="F,NF,PM,M,V"/>
  </sortState>
  <conditionalFormatting sqref="C2:H7">
    <cfRule type="top10" dxfId="145" priority="5" rank="1"/>
  </conditionalFormatting>
  <conditionalFormatting sqref="C8:H13">
    <cfRule type="top10" dxfId="144" priority="4" rank="1"/>
  </conditionalFormatting>
  <conditionalFormatting sqref="C14:H19">
    <cfRule type="top10" dxfId="143" priority="3" rank="1"/>
  </conditionalFormatting>
  <conditionalFormatting sqref="C20:H25">
    <cfRule type="top10" dxfId="142" priority="2" rank="1"/>
  </conditionalFormatting>
  <conditionalFormatting sqref="C26:H31">
    <cfRule type="top10" dxfId="141" priority="1" rank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F1</vt:lpstr>
      <vt:lpstr>F1 Analysis</vt:lpstr>
      <vt:lpstr>F1 ANOVA</vt:lpstr>
      <vt:lpstr>F1 Tuckey</vt:lpstr>
      <vt:lpstr>F1 Label</vt:lpstr>
      <vt:lpstr>F_beta</vt:lpstr>
      <vt:lpstr>F_beta Analysis</vt:lpstr>
      <vt:lpstr>F_beta ANOVA</vt:lpstr>
      <vt:lpstr>F_beta Tuckey</vt:lpstr>
      <vt:lpstr>F_beta Label</vt:lpstr>
      <vt:lpstr>Recall</vt:lpstr>
      <vt:lpstr>Recall Analysis</vt:lpstr>
      <vt:lpstr>Recall ANOVA</vt:lpstr>
      <vt:lpstr>Recall Tuckey</vt:lpstr>
      <vt:lpstr>Recall Label</vt:lpstr>
      <vt:lpstr>Precision</vt:lpstr>
      <vt:lpstr>Precision Analysis</vt:lpstr>
      <vt:lpstr>Precision ANOVA</vt:lpstr>
      <vt:lpstr>Precision Tuckey</vt:lpstr>
      <vt:lpstr>Precision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2024-10-25T03:52:54Z</dcterms:modified>
</cp:coreProperties>
</file>