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9AEEC588-735D-4CEF-AEA2-2591C5CDE384}" xr6:coauthVersionLast="47" xr6:coauthVersionMax="47" xr10:uidLastSave="{00000000-0000-0000-0000-000000000000}"/>
  <bookViews>
    <workbookView xWindow="-18120" yWindow="-120" windowWidth="18240" windowHeight="28320" firstSheet="8" activeTab="11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Recall" sheetId="7" r:id="rId5"/>
    <sheet name="Recall Analysis" sheetId="8" r:id="rId6"/>
    <sheet name="Recall ANOVA" sheetId="9" r:id="rId7"/>
    <sheet name="Recall Tuckey" sheetId="10" r:id="rId8"/>
    <sheet name="Precision" sheetId="11" r:id="rId9"/>
    <sheet name="Precision Analysis" sheetId="12" r:id="rId10"/>
    <sheet name="Precision ANOVA" sheetId="13" r:id="rId11"/>
    <sheet name="Precision Tuckey" sheetId="14" r:id="rId12"/>
  </sheets>
  <externalReferences>
    <externalReference r:id="rId13"/>
    <externalReference r:id="rId14"/>
    <externalReference r:id="rId15"/>
    <externalReference r:id="rId16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4" l="1"/>
  <c r="O7" i="14"/>
  <c r="N7" i="14"/>
  <c r="M7" i="14"/>
  <c r="L7" i="14"/>
  <c r="K7" i="14"/>
  <c r="H7" i="14"/>
  <c r="G7" i="14"/>
  <c r="F7" i="14"/>
  <c r="C7" i="14"/>
  <c r="B7" i="14"/>
  <c r="P6" i="14"/>
  <c r="O6" i="14"/>
  <c r="N6" i="14"/>
  <c r="M6" i="14"/>
  <c r="L6" i="14"/>
  <c r="K6" i="14"/>
  <c r="H6" i="14"/>
  <c r="G6" i="14"/>
  <c r="F6" i="14"/>
  <c r="C6" i="14"/>
  <c r="B6" i="14"/>
  <c r="P5" i="14"/>
  <c r="O5" i="14"/>
  <c r="N5" i="14"/>
  <c r="M5" i="14"/>
  <c r="L5" i="14"/>
  <c r="K5" i="14"/>
  <c r="H5" i="14"/>
  <c r="G5" i="14"/>
  <c r="F5" i="14"/>
  <c r="C5" i="14"/>
  <c r="B5" i="14"/>
  <c r="P4" i="14"/>
  <c r="O4" i="14"/>
  <c r="N4" i="14"/>
  <c r="M4" i="14"/>
  <c r="L4" i="14"/>
  <c r="K4" i="14"/>
  <c r="H4" i="14"/>
  <c r="G4" i="14"/>
  <c r="F4" i="14"/>
  <c r="C4" i="14"/>
  <c r="B4" i="14"/>
  <c r="P3" i="14"/>
  <c r="O3" i="14"/>
  <c r="N3" i="14"/>
  <c r="M3" i="14"/>
  <c r="L3" i="14"/>
  <c r="K3" i="14"/>
  <c r="H3" i="14"/>
  <c r="G3" i="14"/>
  <c r="F3" i="14"/>
  <c r="C3" i="14"/>
  <c r="B3" i="14"/>
  <c r="P2" i="14"/>
  <c r="O2" i="14"/>
  <c r="N2" i="14"/>
  <c r="M2" i="14"/>
  <c r="L2" i="14"/>
  <c r="K2" i="14"/>
  <c r="H2" i="14"/>
  <c r="G2" i="14"/>
  <c r="F2" i="14"/>
  <c r="C2" i="14"/>
  <c r="B2" i="14"/>
  <c r="A66" i="14" a="1"/>
  <c r="F67" i="14"/>
  <c r="F68" i="14"/>
  <c r="F69" i="14"/>
  <c r="F70" i="14"/>
  <c r="F71" i="14"/>
  <c r="F72" i="14"/>
  <c r="J72" i="14"/>
  <c r="G67" i="14"/>
  <c r="G68" i="14"/>
  <c r="G69" i="14"/>
  <c r="G70" i="14"/>
  <c r="G71" i="14"/>
  <c r="G72" i="14"/>
  <c r="J73" i="14"/>
  <c r="K91" i="14"/>
  <c r="B67" i="14"/>
  <c r="C67" i="14"/>
  <c r="D67" i="14"/>
  <c r="E67" i="14"/>
  <c r="B68" i="14"/>
  <c r="C68" i="14"/>
  <c r="D68" i="14"/>
  <c r="E68" i="14"/>
  <c r="B69" i="14"/>
  <c r="C69" i="14"/>
  <c r="D69" i="14"/>
  <c r="E69" i="14"/>
  <c r="B70" i="14"/>
  <c r="C70" i="14"/>
  <c r="D70" i="14"/>
  <c r="E70" i="14"/>
  <c r="B71" i="14"/>
  <c r="C71" i="14"/>
  <c r="D71" i="14"/>
  <c r="E71" i="14"/>
  <c r="B72" i="14"/>
  <c r="C72" i="14"/>
  <c r="D72" i="14"/>
  <c r="E72" i="14"/>
  <c r="K74" i="14"/>
  <c r="L91" i="14"/>
  <c r="P91" i="14"/>
  <c r="J68" i="14"/>
  <c r="J69" i="14"/>
  <c r="J70" i="14"/>
  <c r="J71" i="14"/>
  <c r="L74" i="14"/>
  <c r="O91" i="14"/>
  <c r="M74" i="14"/>
  <c r="N74" i="14"/>
  <c r="N91" i="14"/>
  <c r="M91" i="14"/>
  <c r="K90" i="14"/>
  <c r="L90" i="14"/>
  <c r="P90" i="14"/>
  <c r="O90" i="14"/>
  <c r="N90" i="14"/>
  <c r="M90" i="14"/>
  <c r="K89" i="14"/>
  <c r="L89" i="14"/>
  <c r="P89" i="14"/>
  <c r="O89" i="14"/>
  <c r="N89" i="14"/>
  <c r="M89" i="14"/>
  <c r="K88" i="14"/>
  <c r="L88" i="14"/>
  <c r="P88" i="14"/>
  <c r="O88" i="14"/>
  <c r="N88" i="14"/>
  <c r="M88" i="14"/>
  <c r="K87" i="14"/>
  <c r="L87" i="14"/>
  <c r="P87" i="14"/>
  <c r="O87" i="14"/>
  <c r="N87" i="14"/>
  <c r="M87" i="14"/>
  <c r="K86" i="14"/>
  <c r="L86" i="14"/>
  <c r="P86" i="14"/>
  <c r="O86" i="14"/>
  <c r="N86" i="14"/>
  <c r="M86" i="14"/>
  <c r="K85" i="14"/>
  <c r="L85" i="14"/>
  <c r="P85" i="14"/>
  <c r="O85" i="14"/>
  <c r="N85" i="14"/>
  <c r="M85" i="14"/>
  <c r="K84" i="14"/>
  <c r="L84" i="14"/>
  <c r="P84" i="14"/>
  <c r="O84" i="14"/>
  <c r="N84" i="14"/>
  <c r="M84" i="14"/>
  <c r="K83" i="14"/>
  <c r="L83" i="14"/>
  <c r="P83" i="14"/>
  <c r="O83" i="14"/>
  <c r="N83" i="14"/>
  <c r="M83" i="14"/>
  <c r="K82" i="14"/>
  <c r="L82" i="14"/>
  <c r="P82" i="14"/>
  <c r="O82" i="14"/>
  <c r="N82" i="14"/>
  <c r="M82" i="14"/>
  <c r="K81" i="14"/>
  <c r="L81" i="14"/>
  <c r="P81" i="14"/>
  <c r="O81" i="14"/>
  <c r="N81" i="14"/>
  <c r="M81" i="14"/>
  <c r="K80" i="14"/>
  <c r="L80" i="14"/>
  <c r="P80" i="14"/>
  <c r="O80" i="14"/>
  <c r="N80" i="14"/>
  <c r="M80" i="14"/>
  <c r="K79" i="14"/>
  <c r="L79" i="14"/>
  <c r="P79" i="14"/>
  <c r="O79" i="14"/>
  <c r="N79" i="14"/>
  <c r="M79" i="14"/>
  <c r="K78" i="14"/>
  <c r="L78" i="14"/>
  <c r="P78" i="14"/>
  <c r="O78" i="14"/>
  <c r="N78" i="14"/>
  <c r="M78" i="14"/>
  <c r="K77" i="14"/>
  <c r="L77" i="14"/>
  <c r="P77" i="14"/>
  <c r="O77" i="14"/>
  <c r="N77" i="14"/>
  <c r="M77" i="14"/>
  <c r="A72" i="14"/>
  <c r="A71" i="14"/>
  <c r="A70" i="14"/>
  <c r="A69" i="14"/>
  <c r="A68" i="14"/>
  <c r="A67" i="14"/>
  <c r="G66" i="14"/>
  <c r="F66" i="14"/>
  <c r="E66" i="14"/>
  <c r="D66" i="14"/>
  <c r="C66" i="14"/>
  <c r="B66" i="14"/>
  <c r="A66" i="14"/>
  <c r="A38" i="14" a="1"/>
  <c r="F39" i="14"/>
  <c r="F40" i="14"/>
  <c r="F41" i="14"/>
  <c r="J44" i="14"/>
  <c r="G39" i="14"/>
  <c r="G40" i="14"/>
  <c r="G41" i="14"/>
  <c r="J45" i="14"/>
  <c r="K63" i="14"/>
  <c r="B39" i="14"/>
  <c r="C39" i="14"/>
  <c r="D39" i="14"/>
  <c r="E39" i="14"/>
  <c r="B40" i="14"/>
  <c r="C40" i="14"/>
  <c r="D40" i="14"/>
  <c r="E40" i="14"/>
  <c r="B41" i="14"/>
  <c r="C41" i="14"/>
  <c r="D41" i="14"/>
  <c r="E41" i="14"/>
  <c r="K46" i="14"/>
  <c r="L63" i="14"/>
  <c r="P63" i="14"/>
  <c r="J40" i="14"/>
  <c r="J41" i="14"/>
  <c r="J42" i="14"/>
  <c r="J43" i="14"/>
  <c r="L46" i="14"/>
  <c r="O63" i="14"/>
  <c r="M46" i="14"/>
  <c r="N46" i="14"/>
  <c r="N63" i="14"/>
  <c r="M63" i="14"/>
  <c r="K62" i="14"/>
  <c r="L62" i="14"/>
  <c r="P62" i="14"/>
  <c r="O62" i="14"/>
  <c r="N62" i="14"/>
  <c r="M62" i="14"/>
  <c r="K61" i="14"/>
  <c r="L61" i="14"/>
  <c r="P61" i="14"/>
  <c r="O61" i="14"/>
  <c r="N61" i="14"/>
  <c r="M61" i="14"/>
  <c r="K60" i="14"/>
  <c r="L60" i="14"/>
  <c r="P60" i="14"/>
  <c r="O60" i="14"/>
  <c r="N60" i="14"/>
  <c r="M60" i="14"/>
  <c r="K59" i="14"/>
  <c r="L59" i="14"/>
  <c r="P59" i="14"/>
  <c r="O59" i="14"/>
  <c r="N59" i="14"/>
  <c r="M59" i="14"/>
  <c r="K58" i="14"/>
  <c r="L58" i="14"/>
  <c r="P58" i="14"/>
  <c r="O58" i="14"/>
  <c r="N58" i="14"/>
  <c r="M58" i="14"/>
  <c r="K57" i="14"/>
  <c r="L57" i="14"/>
  <c r="P57" i="14"/>
  <c r="O57" i="14"/>
  <c r="N57" i="14"/>
  <c r="M57" i="14"/>
  <c r="K56" i="14"/>
  <c r="L56" i="14"/>
  <c r="P56" i="14"/>
  <c r="O56" i="14"/>
  <c r="N56" i="14"/>
  <c r="M56" i="14"/>
  <c r="K55" i="14"/>
  <c r="L55" i="14"/>
  <c r="P55" i="14"/>
  <c r="O55" i="14"/>
  <c r="N55" i="14"/>
  <c r="M55" i="14"/>
  <c r="K54" i="14"/>
  <c r="L54" i="14"/>
  <c r="P54" i="14"/>
  <c r="O54" i="14"/>
  <c r="N54" i="14"/>
  <c r="M54" i="14"/>
  <c r="K53" i="14"/>
  <c r="L53" i="14"/>
  <c r="P53" i="14"/>
  <c r="O53" i="14"/>
  <c r="N53" i="14"/>
  <c r="M53" i="14"/>
  <c r="K52" i="14"/>
  <c r="L52" i="14"/>
  <c r="P52" i="14"/>
  <c r="O52" i="14"/>
  <c r="N52" i="14"/>
  <c r="M52" i="14"/>
  <c r="K51" i="14"/>
  <c r="L51" i="14"/>
  <c r="P51" i="14"/>
  <c r="O51" i="14"/>
  <c r="N51" i="14"/>
  <c r="M51" i="14"/>
  <c r="K50" i="14"/>
  <c r="L50" i="14"/>
  <c r="P50" i="14"/>
  <c r="O50" i="14"/>
  <c r="N50" i="14"/>
  <c r="M50" i="14"/>
  <c r="K49" i="14"/>
  <c r="L49" i="14"/>
  <c r="P49" i="14"/>
  <c r="O49" i="14"/>
  <c r="N49" i="14"/>
  <c r="M49" i="14"/>
  <c r="A41" i="14"/>
  <c r="A40" i="14"/>
  <c r="A39" i="14"/>
  <c r="G38" i="14"/>
  <c r="F38" i="14"/>
  <c r="E38" i="14"/>
  <c r="D38" i="14"/>
  <c r="C38" i="14"/>
  <c r="B38" i="14"/>
  <c r="A38" i="14"/>
  <c r="A10" i="14" a="1"/>
  <c r="F11" i="14"/>
  <c r="F12" i="14"/>
  <c r="J16" i="14"/>
  <c r="G11" i="14"/>
  <c r="G12" i="14"/>
  <c r="J17" i="14"/>
  <c r="K35" i="14"/>
  <c r="B11" i="14"/>
  <c r="C11" i="14"/>
  <c r="D11" i="14"/>
  <c r="E11" i="14"/>
  <c r="B12" i="14"/>
  <c r="C12" i="14"/>
  <c r="D12" i="14"/>
  <c r="E12" i="14"/>
  <c r="K18" i="14"/>
  <c r="L35" i="14"/>
  <c r="P35" i="14"/>
  <c r="J12" i="14"/>
  <c r="J13" i="14"/>
  <c r="J14" i="14"/>
  <c r="J15" i="14"/>
  <c r="L18" i="14"/>
  <c r="O35" i="14"/>
  <c r="M18" i="14"/>
  <c r="N18" i="14"/>
  <c r="N35" i="14"/>
  <c r="M35" i="14"/>
  <c r="K34" i="14"/>
  <c r="L34" i="14"/>
  <c r="P34" i="14"/>
  <c r="O34" i="14"/>
  <c r="N34" i="14"/>
  <c r="M34" i="14"/>
  <c r="K33" i="14"/>
  <c r="L33" i="14"/>
  <c r="P33" i="14"/>
  <c r="O33" i="14"/>
  <c r="N33" i="14"/>
  <c r="M33" i="14"/>
  <c r="K32" i="14"/>
  <c r="L32" i="14"/>
  <c r="P32" i="14"/>
  <c r="O32" i="14"/>
  <c r="N32" i="14"/>
  <c r="M32" i="14"/>
  <c r="K31" i="14"/>
  <c r="L31" i="14"/>
  <c r="P31" i="14"/>
  <c r="O31" i="14"/>
  <c r="N31" i="14"/>
  <c r="M31" i="14"/>
  <c r="K30" i="14"/>
  <c r="L30" i="14"/>
  <c r="P30" i="14"/>
  <c r="O30" i="14"/>
  <c r="N30" i="14"/>
  <c r="M30" i="14"/>
  <c r="K29" i="14"/>
  <c r="L29" i="14"/>
  <c r="P29" i="14"/>
  <c r="O29" i="14"/>
  <c r="N29" i="14"/>
  <c r="M29" i="14"/>
  <c r="K28" i="14"/>
  <c r="L28" i="14"/>
  <c r="P28" i="14"/>
  <c r="O28" i="14"/>
  <c r="N28" i="14"/>
  <c r="M28" i="14"/>
  <c r="K27" i="14"/>
  <c r="L27" i="14"/>
  <c r="P27" i="14"/>
  <c r="O27" i="14"/>
  <c r="N27" i="14"/>
  <c r="M27" i="14"/>
  <c r="K26" i="14"/>
  <c r="L26" i="14"/>
  <c r="P26" i="14"/>
  <c r="O26" i="14"/>
  <c r="N26" i="14"/>
  <c r="M26" i="14"/>
  <c r="K25" i="14"/>
  <c r="L25" i="14"/>
  <c r="P25" i="14"/>
  <c r="O25" i="14"/>
  <c r="N25" i="14"/>
  <c r="M25" i="14"/>
  <c r="K24" i="14"/>
  <c r="L24" i="14"/>
  <c r="P24" i="14"/>
  <c r="O24" i="14"/>
  <c r="N24" i="14"/>
  <c r="M24" i="14"/>
  <c r="K23" i="14"/>
  <c r="L23" i="14"/>
  <c r="P23" i="14"/>
  <c r="O23" i="14"/>
  <c r="N23" i="14"/>
  <c r="M23" i="14"/>
  <c r="K22" i="14"/>
  <c r="L22" i="14"/>
  <c r="P22" i="14"/>
  <c r="O22" i="14"/>
  <c r="N22" i="14"/>
  <c r="M22" i="14"/>
  <c r="K21" i="14"/>
  <c r="L21" i="14"/>
  <c r="P21" i="14"/>
  <c r="O21" i="14"/>
  <c r="N21" i="14"/>
  <c r="M21" i="14"/>
  <c r="A12" i="14"/>
  <c r="A11" i="14"/>
  <c r="G10" i="14"/>
  <c r="F10" i="14"/>
  <c r="E10" i="14"/>
  <c r="D10" i="14"/>
  <c r="C10" i="14"/>
  <c r="B10" i="14"/>
  <c r="A10" i="14"/>
  <c r="F87" i="13"/>
  <c r="E87" i="13"/>
  <c r="F86" i="13"/>
  <c r="E86" i="13"/>
  <c r="D86" i="13"/>
  <c r="C86" i="13"/>
  <c r="B86" i="13"/>
  <c r="A86" i="13"/>
  <c r="F85" i="13"/>
  <c r="E85" i="13"/>
  <c r="D85" i="13"/>
  <c r="C85" i="13"/>
  <c r="B85" i="13"/>
  <c r="A85" i="13"/>
  <c r="F84" i="13"/>
  <c r="E84" i="13"/>
  <c r="D84" i="13"/>
  <c r="C84" i="13"/>
  <c r="B84" i="13"/>
  <c r="A84" i="13"/>
  <c r="F83" i="13"/>
  <c r="E83" i="13"/>
  <c r="D83" i="13"/>
  <c r="C83" i="13"/>
  <c r="B83" i="13"/>
  <c r="A83" i="13"/>
  <c r="F82" i="13"/>
  <c r="E82" i="13"/>
  <c r="D82" i="13"/>
  <c r="C82" i="13"/>
  <c r="B82" i="13"/>
  <c r="A82" i="13"/>
  <c r="F81" i="13"/>
  <c r="E81" i="13"/>
  <c r="D81" i="13"/>
  <c r="C81" i="13"/>
  <c r="B81" i="13"/>
  <c r="A81" i="13"/>
  <c r="F80" i="13"/>
  <c r="E80" i="13"/>
  <c r="D80" i="13"/>
  <c r="C80" i="13"/>
  <c r="B80" i="13"/>
  <c r="A80" i="13"/>
  <c r="F79" i="13"/>
  <c r="E79" i="13"/>
  <c r="D79" i="13"/>
  <c r="C79" i="13"/>
  <c r="B79" i="13"/>
  <c r="A79" i="13"/>
  <c r="F78" i="13"/>
  <c r="E78" i="13"/>
  <c r="D78" i="13"/>
  <c r="C78" i="13"/>
  <c r="B78" i="13"/>
  <c r="A78" i="13"/>
  <c r="F77" i="13"/>
  <c r="E77" i="13"/>
  <c r="D77" i="13"/>
  <c r="C77" i="13"/>
  <c r="B77" i="13"/>
  <c r="A77" i="13"/>
  <c r="F76" i="13"/>
  <c r="E76" i="13"/>
  <c r="D76" i="13"/>
  <c r="C76" i="13"/>
  <c r="B76" i="13"/>
  <c r="A76" i="13"/>
  <c r="F75" i="13"/>
  <c r="E75" i="13"/>
  <c r="D75" i="13"/>
  <c r="C75" i="13"/>
  <c r="B75" i="13"/>
  <c r="A75" i="13"/>
  <c r="F74" i="13"/>
  <c r="E74" i="13"/>
  <c r="D74" i="13"/>
  <c r="C74" i="13"/>
  <c r="B74" i="13"/>
  <c r="A74" i="13"/>
  <c r="F73" i="13"/>
  <c r="E73" i="13"/>
  <c r="D73" i="13"/>
  <c r="C73" i="13"/>
  <c r="B73" i="13"/>
  <c r="A73" i="13"/>
  <c r="F72" i="13"/>
  <c r="E72" i="13"/>
  <c r="D72" i="13"/>
  <c r="C72" i="13"/>
  <c r="B72" i="13"/>
  <c r="A72" i="13"/>
  <c r="F71" i="13"/>
  <c r="E71" i="13"/>
  <c r="D71" i="13"/>
  <c r="C71" i="13"/>
  <c r="B71" i="13"/>
  <c r="A71" i="13"/>
  <c r="F70" i="13"/>
  <c r="E70" i="13"/>
  <c r="D70" i="13"/>
  <c r="C70" i="13"/>
  <c r="B70" i="13"/>
  <c r="A70" i="13"/>
  <c r="F69" i="13"/>
  <c r="E69" i="13"/>
  <c r="D69" i="13"/>
  <c r="C69" i="13"/>
  <c r="B69" i="13"/>
  <c r="A69" i="13"/>
  <c r="F68" i="13"/>
  <c r="E68" i="13"/>
  <c r="D68" i="13"/>
  <c r="C68" i="13"/>
  <c r="B68" i="13"/>
  <c r="A68" i="13"/>
  <c r="F67" i="13"/>
  <c r="E67" i="13"/>
  <c r="D67" i="13"/>
  <c r="C67" i="13"/>
  <c r="B67" i="13"/>
  <c r="A67" i="13"/>
  <c r="F66" i="13"/>
  <c r="E66" i="13"/>
  <c r="D66" i="13"/>
  <c r="C66" i="13"/>
  <c r="B66" i="13"/>
  <c r="A66" i="13"/>
  <c r="F65" i="13"/>
  <c r="E65" i="13"/>
  <c r="D65" i="13"/>
  <c r="C65" i="13"/>
  <c r="B65" i="13"/>
  <c r="A65" i="13"/>
  <c r="F64" i="13"/>
  <c r="E64" i="13"/>
  <c r="D64" i="13"/>
  <c r="C64" i="13"/>
  <c r="B64" i="13"/>
  <c r="A64" i="13"/>
  <c r="F63" i="13"/>
  <c r="E63" i="13"/>
  <c r="D63" i="13"/>
  <c r="C63" i="13"/>
  <c r="B63" i="13"/>
  <c r="A63" i="13"/>
  <c r="F62" i="13"/>
  <c r="E62" i="13"/>
  <c r="D62" i="13"/>
  <c r="C62" i="13"/>
  <c r="B62" i="13"/>
  <c r="A62" i="13"/>
  <c r="F61" i="13"/>
  <c r="E61" i="13"/>
  <c r="D61" i="13"/>
  <c r="C61" i="13"/>
  <c r="B61" i="13"/>
  <c r="A61" i="13"/>
  <c r="F60" i="13"/>
  <c r="E60" i="13"/>
  <c r="D60" i="13"/>
  <c r="C60" i="13"/>
  <c r="B60" i="13"/>
  <c r="A60" i="13"/>
  <c r="F59" i="13"/>
  <c r="E59" i="13"/>
  <c r="D59" i="13"/>
  <c r="C59" i="13"/>
  <c r="B59" i="13"/>
  <c r="A59" i="13"/>
  <c r="F58" i="13"/>
  <c r="E58" i="13"/>
  <c r="D58" i="13"/>
  <c r="C58" i="13"/>
  <c r="B58" i="13"/>
  <c r="A58" i="13"/>
  <c r="F57" i="13"/>
  <c r="E57" i="13"/>
  <c r="D57" i="13"/>
  <c r="C57" i="13"/>
  <c r="B57" i="13"/>
  <c r="A57" i="13"/>
  <c r="F56" i="13"/>
  <c r="E56" i="13"/>
  <c r="D56" i="13"/>
  <c r="C56" i="13"/>
  <c r="B56" i="13"/>
  <c r="A56" i="13"/>
  <c r="F55" i="13"/>
  <c r="E55" i="13"/>
  <c r="D55" i="13"/>
  <c r="C55" i="13"/>
  <c r="B55" i="13"/>
  <c r="A55" i="13"/>
  <c r="F54" i="13"/>
  <c r="E54" i="13"/>
  <c r="D54" i="13"/>
  <c r="C54" i="13"/>
  <c r="B54" i="13"/>
  <c r="A54" i="13"/>
  <c r="F53" i="13"/>
  <c r="E53" i="13"/>
  <c r="D53" i="13"/>
  <c r="C53" i="13"/>
  <c r="B53" i="13"/>
  <c r="A53" i="13"/>
  <c r="F52" i="13"/>
  <c r="E52" i="13"/>
  <c r="D52" i="13"/>
  <c r="C52" i="13"/>
  <c r="B52" i="13"/>
  <c r="A52" i="13"/>
  <c r="F51" i="13"/>
  <c r="E51" i="13"/>
  <c r="D51" i="13"/>
  <c r="C51" i="13"/>
  <c r="B51" i="13"/>
  <c r="A51" i="13"/>
  <c r="B10" i="13" a="1"/>
  <c r="B11" i="13"/>
  <c r="B50" i="13"/>
  <c r="C12" i="13" a="1"/>
  <c r="C14" i="13"/>
  <c r="C50" i="13"/>
  <c r="D50" i="13"/>
  <c r="F50" i="13" a="1"/>
  <c r="F50" i="13"/>
  <c r="E50" i="13" a="1"/>
  <c r="E50" i="13"/>
  <c r="B49" i="13"/>
  <c r="C13" i="13"/>
  <c r="C49" i="13"/>
  <c r="D49" i="13"/>
  <c r="F49" i="13" a="1"/>
  <c r="F49" i="13"/>
  <c r="E49" i="13" a="1"/>
  <c r="E49" i="13"/>
  <c r="B48" i="13"/>
  <c r="C12" i="13"/>
  <c r="C48" i="13"/>
  <c r="D48" i="13"/>
  <c r="F48" i="13" a="1"/>
  <c r="F48" i="13"/>
  <c r="E48" i="13" a="1"/>
  <c r="E48" i="13"/>
  <c r="B10" i="13"/>
  <c r="B47" i="13"/>
  <c r="C47" i="13"/>
  <c r="D47" i="13"/>
  <c r="F47" i="13" a="1"/>
  <c r="F47" i="13"/>
  <c r="E47" i="13" a="1"/>
  <c r="E47" i="13"/>
  <c r="B46" i="13"/>
  <c r="C46" i="13"/>
  <c r="D46" i="13"/>
  <c r="F46" i="13" a="1"/>
  <c r="F46" i="13"/>
  <c r="E46" i="13" a="1"/>
  <c r="E46" i="13"/>
  <c r="B45" i="13"/>
  <c r="C45" i="13"/>
  <c r="D45" i="13"/>
  <c r="F45" i="13" a="1"/>
  <c r="F45" i="13"/>
  <c r="E45" i="13" a="1"/>
  <c r="E45" i="13"/>
  <c r="A4" i="13" a="1"/>
  <c r="A9" i="13"/>
  <c r="A44" i="13"/>
  <c r="C44" i="13"/>
  <c r="D44" i="13"/>
  <c r="F44" i="13" a="1"/>
  <c r="F44" i="13"/>
  <c r="E44" i="13" a="1"/>
  <c r="E44" i="13"/>
  <c r="A43" i="13"/>
  <c r="C43" i="13"/>
  <c r="D43" i="13"/>
  <c r="F43" i="13" a="1"/>
  <c r="F43" i="13"/>
  <c r="E43" i="13" a="1"/>
  <c r="E43" i="13"/>
  <c r="A42" i="13"/>
  <c r="C42" i="13"/>
  <c r="D42" i="13"/>
  <c r="F42" i="13" a="1"/>
  <c r="F42" i="13"/>
  <c r="E42" i="13" a="1"/>
  <c r="E42" i="13"/>
  <c r="A8" i="13"/>
  <c r="A41" i="13"/>
  <c r="C41" i="13"/>
  <c r="D41" i="13"/>
  <c r="F41" i="13" a="1"/>
  <c r="F41" i="13"/>
  <c r="E41" i="13" a="1"/>
  <c r="E41" i="13"/>
  <c r="A40" i="13"/>
  <c r="C40" i="13"/>
  <c r="D40" i="13"/>
  <c r="F40" i="13" a="1"/>
  <c r="F40" i="13"/>
  <c r="E40" i="13" a="1"/>
  <c r="E40" i="13"/>
  <c r="A39" i="13"/>
  <c r="C39" i="13"/>
  <c r="D39" i="13"/>
  <c r="F39" i="13" a="1"/>
  <c r="F39" i="13"/>
  <c r="E39" i="13" a="1"/>
  <c r="E39" i="13"/>
  <c r="A7" i="13"/>
  <c r="A38" i="13"/>
  <c r="C38" i="13"/>
  <c r="D38" i="13"/>
  <c r="F38" i="13" a="1"/>
  <c r="F38" i="13"/>
  <c r="E38" i="13" a="1"/>
  <c r="E38" i="13"/>
  <c r="A37" i="13"/>
  <c r="C37" i="13"/>
  <c r="D37" i="13"/>
  <c r="F37" i="13" a="1"/>
  <c r="F37" i="13"/>
  <c r="E37" i="13" a="1"/>
  <c r="E37" i="13"/>
  <c r="A36" i="13"/>
  <c r="C36" i="13"/>
  <c r="D36" i="13"/>
  <c r="F36" i="13" a="1"/>
  <c r="F36" i="13"/>
  <c r="E36" i="13" a="1"/>
  <c r="E36" i="13"/>
  <c r="A6" i="13"/>
  <c r="A35" i="13"/>
  <c r="C35" i="13"/>
  <c r="D35" i="13"/>
  <c r="F35" i="13" a="1"/>
  <c r="F35" i="13"/>
  <c r="E35" i="13" a="1"/>
  <c r="E35" i="13"/>
  <c r="A34" i="13"/>
  <c r="C34" i="13"/>
  <c r="D34" i="13"/>
  <c r="F34" i="13" a="1"/>
  <c r="F34" i="13"/>
  <c r="E34" i="13" a="1"/>
  <c r="E34" i="13"/>
  <c r="A33" i="13"/>
  <c r="C33" i="13"/>
  <c r="D33" i="13"/>
  <c r="F33" i="13" a="1"/>
  <c r="F33" i="13"/>
  <c r="E33" i="13" a="1"/>
  <c r="E33" i="13"/>
  <c r="A5" i="13"/>
  <c r="A32" i="13"/>
  <c r="C32" i="13"/>
  <c r="D32" i="13"/>
  <c r="F32" i="13" a="1"/>
  <c r="F32" i="13"/>
  <c r="E32" i="13" a="1"/>
  <c r="E32" i="13"/>
  <c r="A31" i="13"/>
  <c r="C31" i="13"/>
  <c r="D31" i="13"/>
  <c r="F31" i="13" a="1"/>
  <c r="F31" i="13"/>
  <c r="E31" i="13" a="1"/>
  <c r="E31" i="13"/>
  <c r="A30" i="13"/>
  <c r="C30" i="13"/>
  <c r="D30" i="13"/>
  <c r="F30" i="13" a="1"/>
  <c r="F30" i="13"/>
  <c r="E30" i="13" a="1"/>
  <c r="E30" i="13"/>
  <c r="A4" i="13"/>
  <c r="A29" i="13"/>
  <c r="C29" i="13"/>
  <c r="D29" i="13"/>
  <c r="F29" i="13" a="1"/>
  <c r="F29" i="13"/>
  <c r="E29" i="13" a="1"/>
  <c r="E29" i="13"/>
  <c r="A28" i="13"/>
  <c r="C28" i="13"/>
  <c r="D28" i="13"/>
  <c r="F28" i="13" a="1"/>
  <c r="F28" i="13"/>
  <c r="E28" i="13" a="1"/>
  <c r="E28" i="13"/>
  <c r="A27" i="13"/>
  <c r="C27" i="13"/>
  <c r="D27" i="13"/>
  <c r="F27" i="13" a="1"/>
  <c r="F27" i="13"/>
  <c r="E27" i="13" a="1"/>
  <c r="E27" i="13"/>
  <c r="A26" i="13"/>
  <c r="B26" i="13"/>
  <c r="D26" i="13"/>
  <c r="F26" i="13" a="1"/>
  <c r="F26" i="13"/>
  <c r="E26" i="13" a="1"/>
  <c r="E26" i="13"/>
  <c r="A25" i="13"/>
  <c r="B25" i="13"/>
  <c r="D25" i="13"/>
  <c r="F25" i="13" a="1"/>
  <c r="F25" i="13"/>
  <c r="E25" i="13" a="1"/>
  <c r="E25" i="13"/>
  <c r="A24" i="13"/>
  <c r="B24" i="13"/>
  <c r="D24" i="13"/>
  <c r="F24" i="13" a="1"/>
  <c r="F24" i="13"/>
  <c r="E24" i="13" a="1"/>
  <c r="E24" i="13"/>
  <c r="A23" i="13"/>
  <c r="B23" i="13"/>
  <c r="D23" i="13"/>
  <c r="F23" i="13" a="1"/>
  <c r="F23" i="13"/>
  <c r="E23" i="13" a="1"/>
  <c r="E23" i="13"/>
  <c r="A22" i="13"/>
  <c r="B22" i="13"/>
  <c r="D22" i="13"/>
  <c r="F22" i="13" a="1"/>
  <c r="F22" i="13"/>
  <c r="E22" i="13" a="1"/>
  <c r="E22" i="13"/>
  <c r="A21" i="13"/>
  <c r="B21" i="13"/>
  <c r="D21" i="13"/>
  <c r="F21" i="13" a="1"/>
  <c r="F21" i="13"/>
  <c r="E21" i="13" a="1"/>
  <c r="E21" i="13"/>
  <c r="A20" i="13"/>
  <c r="B20" i="13"/>
  <c r="D20" i="13"/>
  <c r="F20" i="13" a="1"/>
  <c r="F20" i="13"/>
  <c r="E20" i="13" a="1"/>
  <c r="E20" i="13"/>
  <c r="A19" i="13"/>
  <c r="B19" i="13"/>
  <c r="D19" i="13"/>
  <c r="F19" i="13" a="1"/>
  <c r="F19" i="13"/>
  <c r="E19" i="13" a="1"/>
  <c r="E19" i="13"/>
  <c r="A18" i="13"/>
  <c r="B18" i="13"/>
  <c r="D18" i="13"/>
  <c r="F18" i="13" a="1"/>
  <c r="F18" i="13"/>
  <c r="E18" i="13" a="1"/>
  <c r="E18" i="13"/>
  <c r="A17" i="13"/>
  <c r="B17" i="13"/>
  <c r="D17" i="13"/>
  <c r="F17" i="13" a="1"/>
  <c r="F17" i="13"/>
  <c r="E17" i="13" a="1"/>
  <c r="E17" i="13"/>
  <c r="A16" i="13"/>
  <c r="B16" i="13"/>
  <c r="D16" i="13"/>
  <c r="F16" i="13" a="1"/>
  <c r="F16" i="13"/>
  <c r="E16" i="13" a="1"/>
  <c r="E16" i="13"/>
  <c r="A15" i="13"/>
  <c r="B15" i="13"/>
  <c r="D15" i="13"/>
  <c r="F15" i="13" a="1"/>
  <c r="F15" i="13"/>
  <c r="E15" i="13" a="1"/>
  <c r="E15" i="13"/>
  <c r="D14" i="13"/>
  <c r="F14" i="13" a="1"/>
  <c r="F14" i="13"/>
  <c r="E14" i="13" a="1"/>
  <c r="E14" i="13"/>
  <c r="D13" i="13"/>
  <c r="F13" i="13" a="1"/>
  <c r="F13" i="13"/>
  <c r="E13" i="13" a="1"/>
  <c r="E13" i="13"/>
  <c r="D12" i="13"/>
  <c r="F12" i="13" a="1"/>
  <c r="F12" i="13"/>
  <c r="E12" i="13" a="1"/>
  <c r="E12" i="13"/>
  <c r="D11" i="13"/>
  <c r="F11" i="13" a="1"/>
  <c r="F11" i="13"/>
  <c r="E11" i="13" a="1"/>
  <c r="E11" i="13"/>
  <c r="D10" i="13"/>
  <c r="F10" i="13" a="1"/>
  <c r="F10" i="13"/>
  <c r="E10" i="13" a="1"/>
  <c r="E10" i="13"/>
  <c r="D9" i="13"/>
  <c r="F9" i="13" a="1"/>
  <c r="F9" i="13"/>
  <c r="E9" i="13" a="1"/>
  <c r="E9" i="13"/>
  <c r="D8" i="13"/>
  <c r="F8" i="13" a="1"/>
  <c r="F8" i="13"/>
  <c r="E8" i="13" a="1"/>
  <c r="E8" i="13"/>
  <c r="D7" i="13"/>
  <c r="F7" i="13" a="1"/>
  <c r="F7" i="13"/>
  <c r="E7" i="13" a="1"/>
  <c r="E7" i="13"/>
  <c r="D6" i="13"/>
  <c r="F6" i="13" a="1"/>
  <c r="F6" i="13"/>
  <c r="E6" i="13" a="1"/>
  <c r="E6" i="13"/>
  <c r="D5" i="13"/>
  <c r="F5" i="13" a="1"/>
  <c r="F5" i="13"/>
  <c r="E5" i="13" a="1"/>
  <c r="E5" i="13"/>
  <c r="D4" i="13"/>
  <c r="F4" i="13" a="1"/>
  <c r="F4" i="13"/>
  <c r="E4" i="13" a="1"/>
  <c r="E4" i="13"/>
  <c r="D87" i="13"/>
  <c r="J13" i="13"/>
  <c r="I13" i="13"/>
  <c r="K13" i="13"/>
  <c r="I6" i="13"/>
  <c r="I7" i="13"/>
  <c r="I10" i="13"/>
  <c r="I5" i="13"/>
  <c r="I9" i="13"/>
  <c r="I8" i="13"/>
  <c r="I11" i="13"/>
  <c r="I12" i="13"/>
  <c r="J5" i="13"/>
  <c r="J6" i="13"/>
  <c r="J7" i="13"/>
  <c r="J12" i="13"/>
  <c r="K12" i="13"/>
  <c r="N11" i="13"/>
  <c r="J11" i="13"/>
  <c r="K11" i="13"/>
  <c r="L11" i="13"/>
  <c r="M11" i="13"/>
  <c r="N10" i="13"/>
  <c r="J10" i="13"/>
  <c r="K10" i="13"/>
  <c r="L10" i="13"/>
  <c r="M10" i="13"/>
  <c r="N9" i="13"/>
  <c r="J9" i="13"/>
  <c r="K9" i="13"/>
  <c r="L9" i="13"/>
  <c r="M9" i="13"/>
  <c r="N8" i="13"/>
  <c r="J8" i="13"/>
  <c r="K8" i="13"/>
  <c r="L8" i="13"/>
  <c r="M8" i="13"/>
  <c r="N7" i="13"/>
  <c r="K7" i="13"/>
  <c r="L7" i="13"/>
  <c r="M7" i="13"/>
  <c r="N6" i="13"/>
  <c r="K6" i="13"/>
  <c r="L6" i="13"/>
  <c r="M6" i="13"/>
  <c r="N5" i="13"/>
  <c r="K5" i="13"/>
  <c r="L5" i="13"/>
  <c r="M5" i="13"/>
  <c r="H37" i="12"/>
  <c r="G37" i="12"/>
  <c r="F37" i="12"/>
  <c r="E37" i="12"/>
  <c r="D37" i="12"/>
  <c r="C37" i="12"/>
  <c r="B37" i="12"/>
  <c r="A37" i="12"/>
  <c r="H36" i="12"/>
  <c r="G36" i="12"/>
  <c r="F36" i="12"/>
  <c r="E36" i="12"/>
  <c r="D36" i="12"/>
  <c r="C36" i="12"/>
  <c r="B36" i="12"/>
  <c r="A36" i="12"/>
  <c r="H35" i="12"/>
  <c r="G35" i="12"/>
  <c r="F35" i="12"/>
  <c r="E35" i="12"/>
  <c r="D35" i="12"/>
  <c r="C35" i="12"/>
  <c r="B35" i="12"/>
  <c r="A35" i="12"/>
  <c r="H34" i="12"/>
  <c r="G34" i="12"/>
  <c r="F34" i="12"/>
  <c r="E34" i="12"/>
  <c r="D34" i="12"/>
  <c r="C34" i="12"/>
  <c r="B34" i="12"/>
  <c r="A34" i="12"/>
  <c r="H33" i="12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  <c r="H3" i="12"/>
  <c r="G3" i="12"/>
  <c r="F3" i="12"/>
  <c r="E3" i="12"/>
  <c r="D3" i="12"/>
  <c r="C3" i="12"/>
  <c r="B3" i="12"/>
  <c r="A3" i="12"/>
  <c r="H2" i="12"/>
  <c r="G2" i="12"/>
  <c r="F2" i="12"/>
  <c r="E2" i="12"/>
  <c r="D2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Q35" i="12"/>
  <c r="P35" i="12"/>
  <c r="O35" i="12"/>
  <c r="N35" i="12"/>
  <c r="M35" i="12"/>
  <c r="L35" i="12"/>
  <c r="K35" i="12"/>
  <c r="J35" i="12"/>
  <c r="M34" i="12"/>
  <c r="L34" i="12"/>
  <c r="K34" i="12"/>
  <c r="J34" i="12"/>
  <c r="M33" i="12"/>
  <c r="L33" i="12"/>
  <c r="K33" i="12"/>
  <c r="J33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M31" i="12"/>
  <c r="L31" i="12"/>
  <c r="K31" i="12"/>
  <c r="J31" i="12"/>
  <c r="M30" i="12"/>
  <c r="L30" i="12"/>
  <c r="K30" i="12"/>
  <c r="J30" i="12"/>
  <c r="Q29" i="12"/>
  <c r="P29" i="12"/>
  <c r="O29" i="12"/>
  <c r="N29" i="12"/>
  <c r="M29" i="12"/>
  <c r="L29" i="12"/>
  <c r="K29" i="12"/>
  <c r="J29" i="12"/>
  <c r="M28" i="12"/>
  <c r="L28" i="12"/>
  <c r="K28" i="12"/>
  <c r="J28" i="12"/>
  <c r="M27" i="12"/>
  <c r="L27" i="12"/>
  <c r="K27" i="12"/>
  <c r="J27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M25" i="12"/>
  <c r="L25" i="12"/>
  <c r="K25" i="12"/>
  <c r="J25" i="12"/>
  <c r="M24" i="12"/>
  <c r="L24" i="12"/>
  <c r="K24" i="12"/>
  <c r="J24" i="12"/>
  <c r="Q23" i="12"/>
  <c r="P23" i="12"/>
  <c r="O23" i="12"/>
  <c r="N23" i="12"/>
  <c r="M23" i="12"/>
  <c r="L23" i="12"/>
  <c r="K23" i="12"/>
  <c r="J23" i="12"/>
  <c r="M22" i="12"/>
  <c r="L22" i="12"/>
  <c r="K22" i="12"/>
  <c r="J22" i="12"/>
  <c r="M21" i="12"/>
  <c r="L21" i="12"/>
  <c r="K21" i="12"/>
  <c r="J21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M19" i="12"/>
  <c r="L19" i="12"/>
  <c r="K19" i="12"/>
  <c r="J19" i="12"/>
  <c r="M18" i="12"/>
  <c r="L18" i="12"/>
  <c r="K18" i="12"/>
  <c r="J18" i="12"/>
  <c r="Q17" i="12"/>
  <c r="P17" i="12"/>
  <c r="O17" i="12"/>
  <c r="N17" i="12"/>
  <c r="M17" i="12"/>
  <c r="L17" i="12"/>
  <c r="K17" i="12"/>
  <c r="J17" i="12"/>
  <c r="M16" i="12"/>
  <c r="L16" i="12"/>
  <c r="K16" i="12"/>
  <c r="J16" i="12"/>
  <c r="M15" i="12"/>
  <c r="L15" i="12"/>
  <c r="K15" i="12"/>
  <c r="J15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M13" i="12"/>
  <c r="L13" i="12"/>
  <c r="K13" i="12"/>
  <c r="J13" i="12"/>
  <c r="M12" i="12"/>
  <c r="L12" i="12"/>
  <c r="K12" i="12"/>
  <c r="J12" i="12"/>
  <c r="Q11" i="12"/>
  <c r="P11" i="12"/>
  <c r="O11" i="12"/>
  <c r="N11" i="12"/>
  <c r="M11" i="12"/>
  <c r="L11" i="12"/>
  <c r="K11" i="12"/>
  <c r="J11" i="12"/>
  <c r="M10" i="12"/>
  <c r="L10" i="12"/>
  <c r="K10" i="12"/>
  <c r="J10" i="12"/>
  <c r="M9" i="12"/>
  <c r="L9" i="12"/>
  <c r="K9" i="12"/>
  <c r="J9" i="12"/>
  <c r="U8" i="12"/>
  <c r="T8" i="12"/>
  <c r="S8" i="12"/>
  <c r="R8" i="12"/>
  <c r="Q8" i="12"/>
  <c r="P8" i="12"/>
  <c r="O8" i="12"/>
  <c r="N8" i="12"/>
  <c r="M8" i="12"/>
  <c r="L8" i="12"/>
  <c r="K8" i="12"/>
  <c r="J8" i="12"/>
  <c r="AG7" i="12"/>
  <c r="AF7" i="12"/>
  <c r="AE7" i="12"/>
  <c r="M7" i="12"/>
  <c r="L7" i="12"/>
  <c r="K7" i="12"/>
  <c r="J7" i="12"/>
  <c r="AG6" i="12"/>
  <c r="AF6" i="12"/>
  <c r="AE6" i="12"/>
  <c r="M6" i="12"/>
  <c r="L6" i="12"/>
  <c r="K6" i="12"/>
  <c r="J6" i="12"/>
  <c r="AG5" i="12"/>
  <c r="AF5" i="12"/>
  <c r="AE5" i="12"/>
  <c r="Q5" i="12"/>
  <c r="P5" i="12"/>
  <c r="O5" i="12"/>
  <c r="N5" i="12"/>
  <c r="M5" i="12"/>
  <c r="L5" i="12"/>
  <c r="K5" i="12"/>
  <c r="J5" i="12"/>
  <c r="AG4" i="12"/>
  <c r="AF4" i="12"/>
  <c r="AE4" i="12"/>
  <c r="X4" i="12" a="1"/>
  <c r="X4" i="12"/>
  <c r="M4" i="12"/>
  <c r="L4" i="12"/>
  <c r="K4" i="12"/>
  <c r="J4" i="12"/>
  <c r="AG3" i="12"/>
  <c r="AF3" i="12"/>
  <c r="AE3" i="12"/>
  <c r="M3" i="12"/>
  <c r="L3" i="12"/>
  <c r="K3" i="12"/>
  <c r="J3" i="12"/>
  <c r="T2" i="12"/>
  <c r="AG2" i="12"/>
  <c r="S2" i="12"/>
  <c r="AF2" i="12"/>
  <c r="R2" i="12"/>
  <c r="AE2" i="12"/>
  <c r="X2" i="12" a="1"/>
  <c r="X2" i="12"/>
  <c r="U2" i="12"/>
  <c r="Q2" i="12"/>
  <c r="P2" i="12"/>
  <c r="O2" i="12"/>
  <c r="N2" i="12"/>
  <c r="M2" i="12"/>
  <c r="L2" i="12"/>
  <c r="K2" i="12"/>
  <c r="J2" i="12"/>
  <c r="AG1" i="12"/>
  <c r="AF1" i="12"/>
  <c r="G33" i="11"/>
  <c r="F33" i="11"/>
  <c r="E33" i="11"/>
  <c r="D33" i="11"/>
  <c r="C33" i="11"/>
  <c r="B33" i="11"/>
  <c r="G32" i="11"/>
  <c r="F32" i="11"/>
  <c r="E32" i="11"/>
  <c r="D32" i="11"/>
  <c r="C32" i="11"/>
  <c r="B32" i="11"/>
  <c r="G31" i="11"/>
  <c r="F31" i="11"/>
  <c r="E31" i="11"/>
  <c r="D31" i="11"/>
  <c r="C31" i="11"/>
  <c r="B31" i="11"/>
  <c r="G30" i="11"/>
  <c r="F30" i="11"/>
  <c r="E30" i="11"/>
  <c r="D30" i="11"/>
  <c r="C30" i="11"/>
  <c r="B30" i="11"/>
  <c r="G29" i="11"/>
  <c r="F29" i="11"/>
  <c r="E29" i="11"/>
  <c r="D29" i="11"/>
  <c r="C29" i="11"/>
  <c r="B29" i="11"/>
  <c r="G28" i="11"/>
  <c r="F28" i="11"/>
  <c r="E28" i="11"/>
  <c r="D28" i="11"/>
  <c r="C28" i="11"/>
  <c r="B28" i="11"/>
  <c r="G27" i="11"/>
  <c r="F27" i="11"/>
  <c r="E27" i="11"/>
  <c r="D27" i="11"/>
  <c r="C27" i="11"/>
  <c r="B27" i="11"/>
  <c r="G26" i="11"/>
  <c r="F26" i="11"/>
  <c r="E26" i="11"/>
  <c r="D26" i="11"/>
  <c r="C26" i="11"/>
  <c r="B26" i="11"/>
  <c r="G25" i="11"/>
  <c r="F25" i="11"/>
  <c r="E25" i="11"/>
  <c r="D25" i="11"/>
  <c r="C25" i="11"/>
  <c r="B25" i="11"/>
  <c r="G24" i="11"/>
  <c r="F24" i="11"/>
  <c r="E24" i="11"/>
  <c r="D24" i="11"/>
  <c r="C24" i="11"/>
  <c r="B24" i="11"/>
  <c r="G23" i="11"/>
  <c r="F23" i="11"/>
  <c r="E23" i="11"/>
  <c r="D23" i="11"/>
  <c r="C23" i="11"/>
  <c r="B23" i="11"/>
  <c r="G22" i="11"/>
  <c r="F22" i="11"/>
  <c r="E22" i="11"/>
  <c r="D22" i="11"/>
  <c r="C22" i="11"/>
  <c r="B22" i="11"/>
  <c r="G21" i="11"/>
  <c r="F21" i="11"/>
  <c r="E21" i="11"/>
  <c r="D21" i="11"/>
  <c r="C21" i="11"/>
  <c r="B21" i="11"/>
  <c r="G20" i="11"/>
  <c r="F20" i="11"/>
  <c r="E20" i="11"/>
  <c r="D20" i="11"/>
  <c r="C20" i="11"/>
  <c r="B20" i="11"/>
  <c r="G19" i="11"/>
  <c r="F19" i="11"/>
  <c r="E19" i="11"/>
  <c r="D19" i="11"/>
  <c r="C19" i="11"/>
  <c r="B19" i="11"/>
  <c r="G18" i="11"/>
  <c r="F18" i="11"/>
  <c r="E18" i="11"/>
  <c r="D18" i="11"/>
  <c r="C18" i="11"/>
  <c r="B18" i="11"/>
  <c r="G17" i="11"/>
  <c r="F17" i="11"/>
  <c r="E17" i="11"/>
  <c r="D17" i="11"/>
  <c r="C17" i="11"/>
  <c r="B17" i="11"/>
  <c r="G16" i="11"/>
  <c r="F16" i="11"/>
  <c r="E16" i="11"/>
  <c r="D16" i="11"/>
  <c r="C16" i="11"/>
  <c r="B16" i="11"/>
  <c r="G15" i="11"/>
  <c r="F15" i="11"/>
  <c r="E15" i="11"/>
  <c r="D15" i="11"/>
  <c r="C15" i="11"/>
  <c r="B15" i="11"/>
  <c r="G14" i="11"/>
  <c r="F14" i="11"/>
  <c r="E14" i="11"/>
  <c r="D14" i="11"/>
  <c r="C14" i="11"/>
  <c r="B14" i="11"/>
  <c r="G13" i="11"/>
  <c r="F13" i="11"/>
  <c r="E13" i="11"/>
  <c r="D13" i="11"/>
  <c r="C13" i="11"/>
  <c r="B13" i="11"/>
  <c r="G12" i="11"/>
  <c r="F12" i="11"/>
  <c r="E12" i="11"/>
  <c r="D12" i="11"/>
  <c r="C12" i="11"/>
  <c r="B12" i="11"/>
  <c r="G11" i="11"/>
  <c r="F11" i="11"/>
  <c r="E11" i="11"/>
  <c r="D11" i="11"/>
  <c r="C11" i="11"/>
  <c r="B11" i="11"/>
  <c r="G10" i="11"/>
  <c r="F10" i="11"/>
  <c r="E10" i="11"/>
  <c r="D10" i="11"/>
  <c r="C10" i="11"/>
  <c r="B10" i="11"/>
  <c r="G9" i="11"/>
  <c r="F9" i="11"/>
  <c r="E9" i="11"/>
  <c r="D9" i="11"/>
  <c r="C9" i="11"/>
  <c r="B9" i="11"/>
  <c r="G8" i="11"/>
  <c r="F8" i="11"/>
  <c r="E8" i="11"/>
  <c r="D8" i="11"/>
  <c r="C8" i="11"/>
  <c r="B8" i="11"/>
  <c r="G7" i="11"/>
  <c r="F7" i="11"/>
  <c r="E7" i="11"/>
  <c r="D7" i="11"/>
  <c r="C7" i="11"/>
  <c r="B7" i="11"/>
  <c r="G6" i="11"/>
  <c r="F6" i="11"/>
  <c r="E6" i="11"/>
  <c r="D6" i="11"/>
  <c r="C6" i="11"/>
  <c r="B6" i="11"/>
  <c r="G5" i="11"/>
  <c r="F5" i="11"/>
  <c r="E5" i="11"/>
  <c r="D5" i="11"/>
  <c r="C5" i="11"/>
  <c r="B5" i="11"/>
  <c r="G4" i="11"/>
  <c r="F4" i="11"/>
  <c r="E4" i="11"/>
  <c r="D4" i="11"/>
  <c r="C4" i="11"/>
  <c r="B4" i="11"/>
  <c r="O20" i="11"/>
  <c r="N20" i="11"/>
  <c r="M20" i="11"/>
  <c r="L20" i="11"/>
  <c r="K20" i="11"/>
  <c r="J20" i="11"/>
  <c r="O19" i="11"/>
  <c r="N19" i="11"/>
  <c r="M19" i="11"/>
  <c r="L19" i="11"/>
  <c r="K19" i="11"/>
  <c r="J19" i="11"/>
  <c r="O18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N9" i="11"/>
  <c r="M9" i="11"/>
  <c r="L9" i="11"/>
  <c r="K9" i="11"/>
  <c r="J9" i="11"/>
  <c r="O8" i="11"/>
  <c r="N8" i="11"/>
  <c r="M8" i="11"/>
  <c r="L8" i="11"/>
  <c r="K8" i="11"/>
  <c r="J8" i="11"/>
  <c r="O7" i="11"/>
  <c r="N7" i="11"/>
  <c r="M7" i="11"/>
  <c r="L7" i="11"/>
  <c r="K7" i="11"/>
  <c r="J7" i="11"/>
  <c r="O6" i="11"/>
  <c r="N6" i="11"/>
  <c r="M6" i="11"/>
  <c r="L6" i="11"/>
  <c r="K6" i="11"/>
  <c r="J6" i="11"/>
  <c r="O5" i="11"/>
  <c r="N5" i="11"/>
  <c r="M5" i="11"/>
  <c r="L5" i="11"/>
  <c r="K5" i="11"/>
  <c r="J5" i="11"/>
  <c r="O4" i="11"/>
  <c r="N4" i="11"/>
  <c r="M4" i="11"/>
  <c r="L4" i="11"/>
  <c r="K4" i="11"/>
  <c r="J4" i="11"/>
  <c r="P7" i="10"/>
  <c r="O7" i="10"/>
  <c r="N7" i="10"/>
  <c r="M7" i="10"/>
  <c r="L7" i="10"/>
  <c r="K7" i="10"/>
  <c r="H7" i="10"/>
  <c r="G7" i="10"/>
  <c r="F7" i="10"/>
  <c r="C7" i="10"/>
  <c r="B7" i="10"/>
  <c r="P6" i="10"/>
  <c r="O6" i="10"/>
  <c r="N6" i="10"/>
  <c r="M6" i="10"/>
  <c r="L6" i="10"/>
  <c r="K6" i="10"/>
  <c r="H6" i="10"/>
  <c r="G6" i="10"/>
  <c r="F6" i="10"/>
  <c r="C6" i="10"/>
  <c r="B6" i="10"/>
  <c r="P5" i="10"/>
  <c r="O5" i="10"/>
  <c r="N5" i="10"/>
  <c r="M5" i="10"/>
  <c r="L5" i="10"/>
  <c r="K5" i="10"/>
  <c r="H5" i="10"/>
  <c r="G5" i="10"/>
  <c r="F5" i="10"/>
  <c r="C5" i="10"/>
  <c r="B5" i="10"/>
  <c r="P4" i="10"/>
  <c r="O4" i="10"/>
  <c r="N4" i="10"/>
  <c r="M4" i="10"/>
  <c r="L4" i="10"/>
  <c r="K4" i="10"/>
  <c r="H4" i="10"/>
  <c r="G4" i="10"/>
  <c r="F4" i="10"/>
  <c r="C4" i="10"/>
  <c r="B4" i="10"/>
  <c r="P3" i="10"/>
  <c r="O3" i="10"/>
  <c r="N3" i="10"/>
  <c r="M3" i="10"/>
  <c r="L3" i="10"/>
  <c r="K3" i="10"/>
  <c r="H3" i="10"/>
  <c r="G3" i="10"/>
  <c r="F3" i="10"/>
  <c r="C3" i="10"/>
  <c r="B3" i="10"/>
  <c r="P2" i="10"/>
  <c r="O2" i="10"/>
  <c r="N2" i="10"/>
  <c r="M2" i="10"/>
  <c r="L2" i="10"/>
  <c r="K2" i="10"/>
  <c r="H2" i="10"/>
  <c r="G2" i="10"/>
  <c r="F2" i="10"/>
  <c r="C2" i="10"/>
  <c r="B2" i="10"/>
  <c r="A66" i="10" a="1"/>
  <c r="F67" i="10"/>
  <c r="F68" i="10"/>
  <c r="F69" i="10"/>
  <c r="F70" i="10"/>
  <c r="F71" i="10"/>
  <c r="F72" i="10"/>
  <c r="J72" i="10"/>
  <c r="G67" i="10"/>
  <c r="G68" i="10"/>
  <c r="G69" i="10"/>
  <c r="G70" i="10"/>
  <c r="G71" i="10"/>
  <c r="G72" i="10"/>
  <c r="J73" i="10"/>
  <c r="K91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B71" i="10"/>
  <c r="C71" i="10"/>
  <c r="D71" i="10"/>
  <c r="E71" i="10"/>
  <c r="B72" i="10"/>
  <c r="C72" i="10"/>
  <c r="D72" i="10"/>
  <c r="E72" i="10"/>
  <c r="K74" i="10"/>
  <c r="L91" i="10"/>
  <c r="P91" i="10"/>
  <c r="J68" i="10"/>
  <c r="J69" i="10"/>
  <c r="J70" i="10"/>
  <c r="J71" i="10"/>
  <c r="L74" i="10"/>
  <c r="O91" i="10"/>
  <c r="M74" i="10"/>
  <c r="N74" i="10"/>
  <c r="N91" i="10"/>
  <c r="M91" i="10"/>
  <c r="K90" i="10"/>
  <c r="L90" i="10"/>
  <c r="P90" i="10"/>
  <c r="O90" i="10"/>
  <c r="N90" i="10"/>
  <c r="M90" i="10"/>
  <c r="K89" i="10"/>
  <c r="L89" i="10"/>
  <c r="P89" i="10"/>
  <c r="O89" i="10"/>
  <c r="N89" i="10"/>
  <c r="M89" i="10"/>
  <c r="K88" i="10"/>
  <c r="L88" i="10"/>
  <c r="P88" i="10"/>
  <c r="O88" i="10"/>
  <c r="N88" i="10"/>
  <c r="M88" i="10"/>
  <c r="K87" i="10"/>
  <c r="L87" i="10"/>
  <c r="P87" i="10"/>
  <c r="O87" i="10"/>
  <c r="N87" i="10"/>
  <c r="M87" i="10"/>
  <c r="K86" i="10"/>
  <c r="L86" i="10"/>
  <c r="P86" i="10"/>
  <c r="O86" i="10"/>
  <c r="N86" i="10"/>
  <c r="M86" i="10"/>
  <c r="K85" i="10"/>
  <c r="L85" i="10"/>
  <c r="P85" i="10"/>
  <c r="O85" i="10"/>
  <c r="N85" i="10"/>
  <c r="M85" i="10"/>
  <c r="K84" i="10"/>
  <c r="L84" i="10"/>
  <c r="P84" i="10"/>
  <c r="O84" i="10"/>
  <c r="N84" i="10"/>
  <c r="M84" i="10"/>
  <c r="K83" i="10"/>
  <c r="L83" i="10"/>
  <c r="P83" i="10"/>
  <c r="O83" i="10"/>
  <c r="N83" i="10"/>
  <c r="M83" i="10"/>
  <c r="K82" i="10"/>
  <c r="L82" i="10"/>
  <c r="P82" i="10"/>
  <c r="O82" i="10"/>
  <c r="N82" i="10"/>
  <c r="M82" i="10"/>
  <c r="K81" i="10"/>
  <c r="L81" i="10"/>
  <c r="P81" i="10"/>
  <c r="O81" i="10"/>
  <c r="N81" i="10"/>
  <c r="M81" i="10"/>
  <c r="K80" i="10"/>
  <c r="L80" i="10"/>
  <c r="P80" i="10"/>
  <c r="O80" i="10"/>
  <c r="N80" i="10"/>
  <c r="M80" i="10"/>
  <c r="K79" i="10"/>
  <c r="L79" i="10"/>
  <c r="P79" i="10"/>
  <c r="O79" i="10"/>
  <c r="N79" i="10"/>
  <c r="M79" i="10"/>
  <c r="K78" i="10"/>
  <c r="L78" i="10"/>
  <c r="P78" i="10"/>
  <c r="O78" i="10"/>
  <c r="N78" i="10"/>
  <c r="M78" i="10"/>
  <c r="K77" i="10"/>
  <c r="L77" i="10"/>
  <c r="P77" i="10"/>
  <c r="O77" i="10"/>
  <c r="N77" i="10"/>
  <c r="M77" i="10"/>
  <c r="A72" i="10"/>
  <c r="A71" i="10"/>
  <c r="A70" i="10"/>
  <c r="A69" i="10"/>
  <c r="A68" i="10"/>
  <c r="A67" i="10"/>
  <c r="G66" i="10"/>
  <c r="F66" i="10"/>
  <c r="E66" i="10"/>
  <c r="D66" i="10"/>
  <c r="C66" i="10"/>
  <c r="B66" i="10"/>
  <c r="A66" i="10"/>
  <c r="A38" i="10" a="1"/>
  <c r="F39" i="10"/>
  <c r="F40" i="10"/>
  <c r="F41" i="10"/>
  <c r="J44" i="10"/>
  <c r="G39" i="10"/>
  <c r="G40" i="10"/>
  <c r="G41" i="10"/>
  <c r="J45" i="10"/>
  <c r="K63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K46" i="10"/>
  <c r="L63" i="10"/>
  <c r="P63" i="10"/>
  <c r="J40" i="10"/>
  <c r="J41" i="10"/>
  <c r="J42" i="10"/>
  <c r="J43" i="10"/>
  <c r="L46" i="10"/>
  <c r="O63" i="10"/>
  <c r="M46" i="10"/>
  <c r="N46" i="10"/>
  <c r="N63" i="10"/>
  <c r="M63" i="10"/>
  <c r="K62" i="10"/>
  <c r="L62" i="10"/>
  <c r="P62" i="10"/>
  <c r="O62" i="10"/>
  <c r="N62" i="10"/>
  <c r="M62" i="10"/>
  <c r="K61" i="10"/>
  <c r="L61" i="10"/>
  <c r="P61" i="10"/>
  <c r="O61" i="10"/>
  <c r="N61" i="10"/>
  <c r="M61" i="10"/>
  <c r="K60" i="10"/>
  <c r="L60" i="10"/>
  <c r="P60" i="10"/>
  <c r="O60" i="10"/>
  <c r="N60" i="10"/>
  <c r="M60" i="10"/>
  <c r="K59" i="10"/>
  <c r="L59" i="10"/>
  <c r="P59" i="10"/>
  <c r="O59" i="10"/>
  <c r="N59" i="10"/>
  <c r="M59" i="10"/>
  <c r="K58" i="10"/>
  <c r="L58" i="10"/>
  <c r="P58" i="10"/>
  <c r="O58" i="10"/>
  <c r="N58" i="10"/>
  <c r="M58" i="10"/>
  <c r="K57" i="10"/>
  <c r="L57" i="10"/>
  <c r="P57" i="10"/>
  <c r="O57" i="10"/>
  <c r="N57" i="10"/>
  <c r="M57" i="10"/>
  <c r="K56" i="10"/>
  <c r="L56" i="10"/>
  <c r="P56" i="10"/>
  <c r="O56" i="10"/>
  <c r="N56" i="10"/>
  <c r="M56" i="10"/>
  <c r="K55" i="10"/>
  <c r="L55" i="10"/>
  <c r="P55" i="10"/>
  <c r="O55" i="10"/>
  <c r="N55" i="10"/>
  <c r="M55" i="10"/>
  <c r="K54" i="10"/>
  <c r="L54" i="10"/>
  <c r="P54" i="10"/>
  <c r="O54" i="10"/>
  <c r="N54" i="10"/>
  <c r="M54" i="10"/>
  <c r="K53" i="10"/>
  <c r="L53" i="10"/>
  <c r="P53" i="10"/>
  <c r="O53" i="10"/>
  <c r="N53" i="10"/>
  <c r="M53" i="10"/>
  <c r="K52" i="10"/>
  <c r="L52" i="10"/>
  <c r="P52" i="10"/>
  <c r="O52" i="10"/>
  <c r="N52" i="10"/>
  <c r="M52" i="10"/>
  <c r="K51" i="10"/>
  <c r="L51" i="10"/>
  <c r="P51" i="10"/>
  <c r="O51" i="10"/>
  <c r="N51" i="10"/>
  <c r="M51" i="10"/>
  <c r="K50" i="10"/>
  <c r="L50" i="10"/>
  <c r="P50" i="10"/>
  <c r="O50" i="10"/>
  <c r="N50" i="10"/>
  <c r="M50" i="10"/>
  <c r="K49" i="10"/>
  <c r="L49" i="10"/>
  <c r="P49" i="10"/>
  <c r="O49" i="10"/>
  <c r="N49" i="10"/>
  <c r="M49" i="10"/>
  <c r="A41" i="10"/>
  <c r="A40" i="10"/>
  <c r="A39" i="10"/>
  <c r="G38" i="10"/>
  <c r="F38" i="10"/>
  <c r="E38" i="10"/>
  <c r="D38" i="10"/>
  <c r="C38" i="10"/>
  <c r="B38" i="10"/>
  <c r="A38" i="10"/>
  <c r="A10" i="10" a="1"/>
  <c r="F11" i="10"/>
  <c r="F12" i="10"/>
  <c r="J16" i="10"/>
  <c r="G11" i="10"/>
  <c r="G12" i="10"/>
  <c r="J17" i="10"/>
  <c r="K35" i="10"/>
  <c r="B11" i="10"/>
  <c r="C11" i="10"/>
  <c r="D11" i="10"/>
  <c r="E11" i="10"/>
  <c r="B12" i="10"/>
  <c r="C12" i="10"/>
  <c r="D12" i="10"/>
  <c r="E12" i="10"/>
  <c r="K18" i="10"/>
  <c r="L35" i="10"/>
  <c r="P35" i="10"/>
  <c r="J12" i="10"/>
  <c r="J13" i="10"/>
  <c r="J14" i="10"/>
  <c r="J15" i="10"/>
  <c r="L18" i="10"/>
  <c r="O35" i="10"/>
  <c r="M18" i="10"/>
  <c r="N18" i="10"/>
  <c r="N35" i="10"/>
  <c r="M35" i="10"/>
  <c r="K34" i="10"/>
  <c r="L34" i="10"/>
  <c r="P34" i="10"/>
  <c r="O34" i="10"/>
  <c r="N34" i="10"/>
  <c r="M34" i="10"/>
  <c r="K33" i="10"/>
  <c r="L33" i="10"/>
  <c r="P33" i="10"/>
  <c r="O33" i="10"/>
  <c r="N33" i="10"/>
  <c r="M33" i="10"/>
  <c r="K32" i="10"/>
  <c r="L32" i="10"/>
  <c r="P32" i="10"/>
  <c r="O32" i="10"/>
  <c r="N32" i="10"/>
  <c r="M32" i="10"/>
  <c r="K31" i="10"/>
  <c r="L31" i="10"/>
  <c r="P31" i="10"/>
  <c r="O31" i="10"/>
  <c r="N31" i="10"/>
  <c r="M31" i="10"/>
  <c r="K30" i="10"/>
  <c r="L30" i="10"/>
  <c r="P30" i="10"/>
  <c r="O30" i="10"/>
  <c r="N30" i="10"/>
  <c r="M30" i="10"/>
  <c r="K29" i="10"/>
  <c r="L29" i="10"/>
  <c r="P29" i="10"/>
  <c r="O29" i="10"/>
  <c r="N29" i="10"/>
  <c r="M29" i="10"/>
  <c r="K28" i="10"/>
  <c r="L28" i="10"/>
  <c r="P28" i="10"/>
  <c r="O28" i="10"/>
  <c r="N28" i="10"/>
  <c r="M28" i="10"/>
  <c r="K27" i="10"/>
  <c r="L27" i="10"/>
  <c r="P27" i="10"/>
  <c r="O27" i="10"/>
  <c r="N27" i="10"/>
  <c r="M27" i="10"/>
  <c r="K26" i="10"/>
  <c r="L26" i="10"/>
  <c r="P26" i="10"/>
  <c r="O26" i="10"/>
  <c r="N26" i="10"/>
  <c r="M26" i="10"/>
  <c r="K25" i="10"/>
  <c r="L25" i="10"/>
  <c r="P25" i="10"/>
  <c r="O25" i="10"/>
  <c r="N25" i="10"/>
  <c r="M25" i="10"/>
  <c r="K24" i="10"/>
  <c r="L24" i="10"/>
  <c r="P24" i="10"/>
  <c r="O24" i="10"/>
  <c r="N24" i="10"/>
  <c r="M24" i="10"/>
  <c r="K23" i="10"/>
  <c r="L23" i="10"/>
  <c r="P23" i="10"/>
  <c r="O23" i="10"/>
  <c r="N23" i="10"/>
  <c r="M23" i="10"/>
  <c r="K22" i="10"/>
  <c r="L22" i="10"/>
  <c r="P22" i="10"/>
  <c r="O22" i="10"/>
  <c r="N22" i="10"/>
  <c r="M22" i="10"/>
  <c r="K21" i="10"/>
  <c r="L21" i="10"/>
  <c r="P21" i="10"/>
  <c r="O21" i="10"/>
  <c r="N21" i="10"/>
  <c r="M21" i="10"/>
  <c r="A12" i="10"/>
  <c r="A11" i="10"/>
  <c r="G10" i="10"/>
  <c r="F10" i="10"/>
  <c r="E10" i="10"/>
  <c r="D10" i="10"/>
  <c r="C10" i="10"/>
  <c r="B10" i="10"/>
  <c r="A10" i="10"/>
  <c r="F87" i="9"/>
  <c r="E87" i="9"/>
  <c r="F86" i="9"/>
  <c r="E86" i="9"/>
  <c r="D86" i="9"/>
  <c r="C86" i="9"/>
  <c r="B86" i="9"/>
  <c r="A86" i="9"/>
  <c r="F85" i="9"/>
  <c r="E85" i="9"/>
  <c r="D85" i="9"/>
  <c r="C85" i="9"/>
  <c r="B85" i="9"/>
  <c r="A85" i="9"/>
  <c r="F84" i="9"/>
  <c r="E84" i="9"/>
  <c r="D84" i="9"/>
  <c r="C84" i="9"/>
  <c r="B84" i="9"/>
  <c r="A84" i="9"/>
  <c r="F83" i="9"/>
  <c r="E83" i="9"/>
  <c r="D83" i="9"/>
  <c r="C83" i="9"/>
  <c r="B83" i="9"/>
  <c r="A83" i="9"/>
  <c r="F82" i="9"/>
  <c r="E82" i="9"/>
  <c r="D82" i="9"/>
  <c r="C82" i="9"/>
  <c r="B82" i="9"/>
  <c r="A82" i="9"/>
  <c r="F81" i="9"/>
  <c r="E81" i="9"/>
  <c r="D81" i="9"/>
  <c r="C81" i="9"/>
  <c r="B81" i="9"/>
  <c r="A81" i="9"/>
  <c r="F80" i="9"/>
  <c r="E80" i="9"/>
  <c r="D80" i="9"/>
  <c r="C80" i="9"/>
  <c r="B80" i="9"/>
  <c r="A80" i="9"/>
  <c r="F79" i="9"/>
  <c r="E79" i="9"/>
  <c r="D79" i="9"/>
  <c r="C79" i="9"/>
  <c r="B79" i="9"/>
  <c r="A79" i="9"/>
  <c r="F78" i="9"/>
  <c r="E78" i="9"/>
  <c r="D78" i="9"/>
  <c r="C78" i="9"/>
  <c r="B78" i="9"/>
  <c r="A78" i="9"/>
  <c r="F77" i="9"/>
  <c r="E77" i="9"/>
  <c r="D77" i="9"/>
  <c r="C77" i="9"/>
  <c r="B77" i="9"/>
  <c r="A77" i="9"/>
  <c r="F76" i="9"/>
  <c r="E76" i="9"/>
  <c r="D76" i="9"/>
  <c r="C76" i="9"/>
  <c r="B76" i="9"/>
  <c r="A76" i="9"/>
  <c r="F75" i="9"/>
  <c r="E75" i="9"/>
  <c r="D75" i="9"/>
  <c r="C75" i="9"/>
  <c r="B75" i="9"/>
  <c r="A75" i="9"/>
  <c r="F74" i="9"/>
  <c r="E74" i="9"/>
  <c r="D74" i="9"/>
  <c r="C74" i="9"/>
  <c r="B74" i="9"/>
  <c r="A74" i="9"/>
  <c r="F73" i="9"/>
  <c r="E73" i="9"/>
  <c r="D73" i="9"/>
  <c r="C73" i="9"/>
  <c r="B73" i="9"/>
  <c r="A73" i="9"/>
  <c r="F72" i="9"/>
  <c r="E72" i="9"/>
  <c r="D72" i="9"/>
  <c r="C72" i="9"/>
  <c r="B72" i="9"/>
  <c r="A72" i="9"/>
  <c r="F71" i="9"/>
  <c r="E71" i="9"/>
  <c r="D71" i="9"/>
  <c r="C71" i="9"/>
  <c r="B71" i="9"/>
  <c r="A71" i="9"/>
  <c r="F70" i="9"/>
  <c r="E70" i="9"/>
  <c r="D70" i="9"/>
  <c r="C70" i="9"/>
  <c r="B70" i="9"/>
  <c r="A70" i="9"/>
  <c r="F69" i="9"/>
  <c r="E69" i="9"/>
  <c r="D69" i="9"/>
  <c r="C69" i="9"/>
  <c r="B69" i="9"/>
  <c r="A69" i="9"/>
  <c r="F68" i="9"/>
  <c r="E68" i="9"/>
  <c r="D68" i="9"/>
  <c r="C68" i="9"/>
  <c r="B68" i="9"/>
  <c r="A68" i="9"/>
  <c r="F67" i="9"/>
  <c r="E67" i="9"/>
  <c r="D67" i="9"/>
  <c r="C67" i="9"/>
  <c r="B67" i="9"/>
  <c r="A67" i="9"/>
  <c r="F66" i="9"/>
  <c r="E66" i="9"/>
  <c r="D66" i="9"/>
  <c r="C66" i="9"/>
  <c r="B66" i="9"/>
  <c r="A66" i="9"/>
  <c r="F65" i="9"/>
  <c r="E65" i="9"/>
  <c r="D65" i="9"/>
  <c r="C65" i="9"/>
  <c r="B65" i="9"/>
  <c r="A65" i="9"/>
  <c r="F64" i="9"/>
  <c r="E64" i="9"/>
  <c r="D64" i="9"/>
  <c r="C64" i="9"/>
  <c r="B64" i="9"/>
  <c r="A64" i="9"/>
  <c r="F63" i="9"/>
  <c r="E63" i="9"/>
  <c r="D63" i="9"/>
  <c r="C63" i="9"/>
  <c r="B63" i="9"/>
  <c r="A63" i="9"/>
  <c r="F62" i="9"/>
  <c r="E62" i="9"/>
  <c r="D62" i="9"/>
  <c r="C62" i="9"/>
  <c r="B62" i="9"/>
  <c r="A62" i="9"/>
  <c r="F61" i="9"/>
  <c r="E61" i="9"/>
  <c r="D61" i="9"/>
  <c r="C61" i="9"/>
  <c r="B61" i="9"/>
  <c r="A61" i="9"/>
  <c r="F60" i="9"/>
  <c r="E60" i="9"/>
  <c r="D60" i="9"/>
  <c r="C60" i="9"/>
  <c r="B60" i="9"/>
  <c r="A60" i="9"/>
  <c r="F59" i="9"/>
  <c r="E59" i="9"/>
  <c r="D59" i="9"/>
  <c r="C59" i="9"/>
  <c r="B59" i="9"/>
  <c r="A59" i="9"/>
  <c r="F58" i="9"/>
  <c r="E58" i="9"/>
  <c r="D58" i="9"/>
  <c r="C58" i="9"/>
  <c r="B58" i="9"/>
  <c r="A58" i="9"/>
  <c r="F57" i="9"/>
  <c r="E57" i="9"/>
  <c r="D57" i="9"/>
  <c r="C57" i="9"/>
  <c r="B57" i="9"/>
  <c r="A57" i="9"/>
  <c r="F56" i="9"/>
  <c r="E56" i="9"/>
  <c r="D56" i="9"/>
  <c r="C56" i="9"/>
  <c r="B56" i="9"/>
  <c r="A56" i="9"/>
  <c r="F55" i="9"/>
  <c r="E55" i="9"/>
  <c r="D55" i="9"/>
  <c r="C55" i="9"/>
  <c r="B55" i="9"/>
  <c r="A55" i="9"/>
  <c r="F54" i="9"/>
  <c r="E54" i="9"/>
  <c r="D54" i="9"/>
  <c r="C54" i="9"/>
  <c r="B54" i="9"/>
  <c r="A54" i="9"/>
  <c r="F53" i="9"/>
  <c r="E53" i="9"/>
  <c r="D53" i="9"/>
  <c r="C53" i="9"/>
  <c r="B53" i="9"/>
  <c r="A53" i="9"/>
  <c r="F52" i="9"/>
  <c r="E52" i="9"/>
  <c r="D52" i="9"/>
  <c r="C52" i="9"/>
  <c r="B52" i="9"/>
  <c r="A52" i="9"/>
  <c r="F51" i="9"/>
  <c r="E51" i="9"/>
  <c r="D51" i="9"/>
  <c r="C51" i="9"/>
  <c r="B51" i="9"/>
  <c r="A51" i="9"/>
  <c r="B10" i="9" a="1"/>
  <c r="B11" i="9"/>
  <c r="B50" i="9"/>
  <c r="C12" i="9" a="1"/>
  <c r="C14" i="9"/>
  <c r="C50" i="9"/>
  <c r="D50" i="9"/>
  <c r="F50" i="9" a="1"/>
  <c r="F50" i="9"/>
  <c r="E50" i="9" a="1"/>
  <c r="E50" i="9"/>
  <c r="B49" i="9"/>
  <c r="C13" i="9"/>
  <c r="C49" i="9"/>
  <c r="D49" i="9"/>
  <c r="F49" i="9" a="1"/>
  <c r="F49" i="9"/>
  <c r="E49" i="9" a="1"/>
  <c r="E49" i="9"/>
  <c r="B48" i="9"/>
  <c r="C12" i="9"/>
  <c r="C48" i="9"/>
  <c r="D48" i="9"/>
  <c r="F48" i="9" a="1"/>
  <c r="F48" i="9"/>
  <c r="E48" i="9" a="1"/>
  <c r="E48" i="9"/>
  <c r="B10" i="9"/>
  <c r="B47" i="9"/>
  <c r="C47" i="9"/>
  <c r="D47" i="9"/>
  <c r="F47" i="9" a="1"/>
  <c r="F47" i="9"/>
  <c r="E47" i="9" a="1"/>
  <c r="E47" i="9"/>
  <c r="B46" i="9"/>
  <c r="C46" i="9"/>
  <c r="D46" i="9"/>
  <c r="F46" i="9" a="1"/>
  <c r="F46" i="9"/>
  <c r="E46" i="9" a="1"/>
  <c r="E46" i="9"/>
  <c r="B45" i="9"/>
  <c r="C45" i="9"/>
  <c r="D45" i="9"/>
  <c r="F45" i="9" a="1"/>
  <c r="F45" i="9"/>
  <c r="E45" i="9" a="1"/>
  <c r="E45" i="9"/>
  <c r="C44" i="9"/>
  <c r="D44" i="9"/>
  <c r="F44" i="9" a="1"/>
  <c r="F44" i="9"/>
  <c r="E44" i="9" a="1"/>
  <c r="E44" i="9"/>
  <c r="C43" i="9"/>
  <c r="D43" i="9"/>
  <c r="F43" i="9" a="1"/>
  <c r="F43" i="9"/>
  <c r="E43" i="9" a="1"/>
  <c r="E43" i="9"/>
  <c r="C42" i="9"/>
  <c r="D42" i="9"/>
  <c r="F42" i="9" a="1"/>
  <c r="F42" i="9"/>
  <c r="E42" i="9" a="1"/>
  <c r="E42" i="9"/>
  <c r="C41" i="9"/>
  <c r="D41" i="9"/>
  <c r="F41" i="9" a="1"/>
  <c r="F41" i="9"/>
  <c r="E41" i="9" a="1"/>
  <c r="E41" i="9"/>
  <c r="C40" i="9"/>
  <c r="D40" i="9"/>
  <c r="F40" i="9" a="1"/>
  <c r="F40" i="9"/>
  <c r="E40" i="9" a="1"/>
  <c r="E40" i="9"/>
  <c r="C39" i="9"/>
  <c r="D39" i="9"/>
  <c r="F39" i="9" a="1"/>
  <c r="F39" i="9"/>
  <c r="E39" i="9" a="1"/>
  <c r="E39" i="9"/>
  <c r="C38" i="9"/>
  <c r="D38" i="9"/>
  <c r="F38" i="9" a="1"/>
  <c r="F38" i="9"/>
  <c r="E38" i="9" a="1"/>
  <c r="E38" i="9"/>
  <c r="C37" i="9"/>
  <c r="D37" i="9"/>
  <c r="F37" i="9" a="1"/>
  <c r="F37" i="9"/>
  <c r="E37" i="9" a="1"/>
  <c r="E37" i="9"/>
  <c r="C36" i="9"/>
  <c r="D36" i="9"/>
  <c r="F36" i="9" a="1"/>
  <c r="F36" i="9"/>
  <c r="E36" i="9" a="1"/>
  <c r="E36" i="9"/>
  <c r="C35" i="9"/>
  <c r="D35" i="9"/>
  <c r="F35" i="9" a="1"/>
  <c r="F35" i="9"/>
  <c r="E35" i="9" a="1"/>
  <c r="E35" i="9"/>
  <c r="C34" i="9"/>
  <c r="D34" i="9"/>
  <c r="F34" i="9" a="1"/>
  <c r="F34" i="9"/>
  <c r="E34" i="9" a="1"/>
  <c r="E34" i="9"/>
  <c r="C33" i="9"/>
  <c r="D33" i="9"/>
  <c r="F33" i="9" a="1"/>
  <c r="F33" i="9"/>
  <c r="E33" i="9" a="1"/>
  <c r="E33" i="9"/>
  <c r="C32" i="9"/>
  <c r="D32" i="9"/>
  <c r="F32" i="9" a="1"/>
  <c r="F32" i="9"/>
  <c r="E32" i="9" a="1"/>
  <c r="E32" i="9"/>
  <c r="C31" i="9"/>
  <c r="D31" i="9"/>
  <c r="F31" i="9" a="1"/>
  <c r="F31" i="9"/>
  <c r="E31" i="9" a="1"/>
  <c r="E31" i="9"/>
  <c r="C30" i="9"/>
  <c r="D30" i="9"/>
  <c r="F30" i="9" a="1"/>
  <c r="F30" i="9"/>
  <c r="E30" i="9" a="1"/>
  <c r="E30" i="9"/>
  <c r="C29" i="9"/>
  <c r="D29" i="9"/>
  <c r="F29" i="9" a="1"/>
  <c r="F29" i="9"/>
  <c r="E29" i="9" a="1"/>
  <c r="E29" i="9"/>
  <c r="C28" i="9"/>
  <c r="D28" i="9"/>
  <c r="F28" i="9" a="1"/>
  <c r="F28" i="9"/>
  <c r="E28" i="9" a="1"/>
  <c r="E28" i="9"/>
  <c r="C27" i="9"/>
  <c r="D27" i="9"/>
  <c r="F27" i="9" a="1"/>
  <c r="F27" i="9"/>
  <c r="E27" i="9" a="1"/>
  <c r="E27" i="9"/>
  <c r="B26" i="9"/>
  <c r="D26" i="9"/>
  <c r="F26" i="9" a="1"/>
  <c r="F26" i="9"/>
  <c r="E26" i="9" a="1"/>
  <c r="E26" i="9"/>
  <c r="B25" i="9"/>
  <c r="D25" i="9"/>
  <c r="F25" i="9" a="1"/>
  <c r="F25" i="9"/>
  <c r="E25" i="9" a="1"/>
  <c r="E25" i="9"/>
  <c r="B24" i="9"/>
  <c r="D24" i="9"/>
  <c r="F24" i="9" a="1"/>
  <c r="F24" i="9"/>
  <c r="E24" i="9" a="1"/>
  <c r="E24" i="9"/>
  <c r="B23" i="9"/>
  <c r="D23" i="9"/>
  <c r="F23" i="9" a="1"/>
  <c r="F23" i="9"/>
  <c r="E23" i="9" a="1"/>
  <c r="E23" i="9"/>
  <c r="B22" i="9"/>
  <c r="D22" i="9"/>
  <c r="F22" i="9" a="1"/>
  <c r="F22" i="9"/>
  <c r="E22" i="9" a="1"/>
  <c r="E22" i="9"/>
  <c r="B21" i="9"/>
  <c r="D21" i="9"/>
  <c r="F21" i="9" a="1"/>
  <c r="F21" i="9"/>
  <c r="E21" i="9" a="1"/>
  <c r="E21" i="9"/>
  <c r="B20" i="9"/>
  <c r="D20" i="9"/>
  <c r="F20" i="9" a="1"/>
  <c r="F20" i="9"/>
  <c r="E20" i="9" a="1"/>
  <c r="E20" i="9"/>
  <c r="B19" i="9"/>
  <c r="D19" i="9"/>
  <c r="F19" i="9" a="1"/>
  <c r="F19" i="9"/>
  <c r="E19" i="9" a="1"/>
  <c r="E19" i="9"/>
  <c r="B18" i="9"/>
  <c r="D18" i="9"/>
  <c r="F18" i="9" a="1"/>
  <c r="F18" i="9"/>
  <c r="E18" i="9" a="1"/>
  <c r="E18" i="9"/>
  <c r="B17" i="9"/>
  <c r="D17" i="9"/>
  <c r="F17" i="9" a="1"/>
  <c r="F17" i="9"/>
  <c r="E17" i="9" a="1"/>
  <c r="E17" i="9"/>
  <c r="B16" i="9"/>
  <c r="D16" i="9"/>
  <c r="F16" i="9" a="1"/>
  <c r="F16" i="9"/>
  <c r="E16" i="9" a="1"/>
  <c r="E16" i="9"/>
  <c r="B15" i="9"/>
  <c r="D15" i="9"/>
  <c r="F15" i="9" a="1"/>
  <c r="F15" i="9"/>
  <c r="E15" i="9" a="1"/>
  <c r="E15" i="9"/>
  <c r="D14" i="9"/>
  <c r="F14" i="9" a="1"/>
  <c r="F14" i="9"/>
  <c r="E14" i="9" a="1"/>
  <c r="E14" i="9"/>
  <c r="D13" i="9"/>
  <c r="F13" i="9" a="1"/>
  <c r="F13" i="9"/>
  <c r="E13" i="9" a="1"/>
  <c r="E13" i="9"/>
  <c r="D12" i="9"/>
  <c r="F12" i="9" a="1"/>
  <c r="F12" i="9"/>
  <c r="E12" i="9" a="1"/>
  <c r="E12" i="9"/>
  <c r="D11" i="9"/>
  <c r="F11" i="9" a="1"/>
  <c r="F11" i="9"/>
  <c r="E11" i="9" a="1"/>
  <c r="E11" i="9"/>
  <c r="D10" i="9"/>
  <c r="F10" i="9" a="1"/>
  <c r="F10" i="9"/>
  <c r="E10" i="9" a="1"/>
  <c r="E10" i="9"/>
  <c r="D9" i="9"/>
  <c r="F9" i="9" a="1"/>
  <c r="F9" i="9"/>
  <c r="E9" i="9" a="1"/>
  <c r="E9" i="9"/>
  <c r="D8" i="9"/>
  <c r="F8" i="9" a="1"/>
  <c r="F8" i="9"/>
  <c r="E8" i="9" a="1"/>
  <c r="E8" i="9"/>
  <c r="D7" i="9"/>
  <c r="F7" i="9" a="1"/>
  <c r="F7" i="9"/>
  <c r="E7" i="9" a="1"/>
  <c r="E7" i="9"/>
  <c r="D6" i="9"/>
  <c r="F6" i="9" a="1"/>
  <c r="F6" i="9"/>
  <c r="E6" i="9" a="1"/>
  <c r="E6" i="9"/>
  <c r="D5" i="9"/>
  <c r="F5" i="9" a="1"/>
  <c r="F5" i="9"/>
  <c r="E5" i="9" a="1"/>
  <c r="E5" i="9"/>
  <c r="D4" i="9"/>
  <c r="F4" i="9" a="1"/>
  <c r="F4" i="9"/>
  <c r="E4" i="9" a="1"/>
  <c r="E4" i="9"/>
  <c r="A4" i="9" a="1"/>
  <c r="A4" i="9"/>
  <c r="A5" i="9"/>
  <c r="A6" i="9"/>
  <c r="A7" i="9"/>
  <c r="A8" i="9"/>
  <c r="A9" i="9"/>
  <c r="D87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J13" i="9"/>
  <c r="I13" i="9"/>
  <c r="K13" i="9"/>
  <c r="I6" i="9"/>
  <c r="I7" i="9"/>
  <c r="I10" i="9"/>
  <c r="I5" i="9"/>
  <c r="I9" i="9"/>
  <c r="I8" i="9"/>
  <c r="I11" i="9"/>
  <c r="I12" i="9"/>
  <c r="J5" i="9"/>
  <c r="J6" i="9"/>
  <c r="J7" i="9"/>
  <c r="J12" i="9"/>
  <c r="K12" i="9"/>
  <c r="N11" i="9"/>
  <c r="J11" i="9"/>
  <c r="K11" i="9"/>
  <c r="L11" i="9"/>
  <c r="M11" i="9"/>
  <c r="N10" i="9"/>
  <c r="J10" i="9"/>
  <c r="K10" i="9"/>
  <c r="L10" i="9"/>
  <c r="M10" i="9"/>
  <c r="N9" i="9"/>
  <c r="J9" i="9"/>
  <c r="K9" i="9"/>
  <c r="L9" i="9"/>
  <c r="M9" i="9"/>
  <c r="N8" i="9"/>
  <c r="J8" i="9"/>
  <c r="K8" i="9"/>
  <c r="L8" i="9"/>
  <c r="M8" i="9"/>
  <c r="N7" i="9"/>
  <c r="K7" i="9"/>
  <c r="L7" i="9"/>
  <c r="M7" i="9"/>
  <c r="N6" i="9"/>
  <c r="K6" i="9"/>
  <c r="L6" i="9"/>
  <c r="M6" i="9"/>
  <c r="N5" i="9"/>
  <c r="K5" i="9"/>
  <c r="L5" i="9"/>
  <c r="M5" i="9"/>
  <c r="H37" i="8"/>
  <c r="G37" i="8"/>
  <c r="F37" i="8"/>
  <c r="E37" i="8"/>
  <c r="D37" i="8"/>
  <c r="C37" i="8"/>
  <c r="B37" i="8"/>
  <c r="A37" i="8"/>
  <c r="H36" i="8"/>
  <c r="G36" i="8"/>
  <c r="F36" i="8"/>
  <c r="E36" i="8"/>
  <c r="D36" i="8"/>
  <c r="C36" i="8"/>
  <c r="B36" i="8"/>
  <c r="A36" i="8"/>
  <c r="H35" i="8"/>
  <c r="G35" i="8"/>
  <c r="F35" i="8"/>
  <c r="E35" i="8"/>
  <c r="D35" i="8"/>
  <c r="C35" i="8"/>
  <c r="B35" i="8"/>
  <c r="A35" i="8"/>
  <c r="H34" i="8"/>
  <c r="G34" i="8"/>
  <c r="F34" i="8"/>
  <c r="E34" i="8"/>
  <c r="D34" i="8"/>
  <c r="C34" i="8"/>
  <c r="B34" i="8"/>
  <c r="A34" i="8"/>
  <c r="H33" i="8"/>
  <c r="G33" i="8"/>
  <c r="F33" i="8"/>
  <c r="E33" i="8"/>
  <c r="D33" i="8"/>
  <c r="C33" i="8"/>
  <c r="B33" i="8"/>
  <c r="A33" i="8"/>
  <c r="H32" i="8"/>
  <c r="G32" i="8"/>
  <c r="F32" i="8"/>
  <c r="E32" i="8"/>
  <c r="D32" i="8"/>
  <c r="C32" i="8"/>
  <c r="B32" i="8"/>
  <c r="A32" i="8"/>
  <c r="H31" i="8"/>
  <c r="G31" i="8"/>
  <c r="F31" i="8"/>
  <c r="E31" i="8"/>
  <c r="D31" i="8"/>
  <c r="C31" i="8"/>
  <c r="B31" i="8"/>
  <c r="A31" i="8"/>
  <c r="H30" i="8"/>
  <c r="G30" i="8"/>
  <c r="F30" i="8"/>
  <c r="E30" i="8"/>
  <c r="D30" i="8"/>
  <c r="C30" i="8"/>
  <c r="B30" i="8"/>
  <c r="A30" i="8"/>
  <c r="H29" i="8"/>
  <c r="G29" i="8"/>
  <c r="F29" i="8"/>
  <c r="E29" i="8"/>
  <c r="D29" i="8"/>
  <c r="C29" i="8"/>
  <c r="B29" i="8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A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A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A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A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H2" i="8"/>
  <c r="G2" i="8"/>
  <c r="F2" i="8"/>
  <c r="E2" i="8"/>
  <c r="D2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Q35" i="8"/>
  <c r="P35" i="8"/>
  <c r="O35" i="8"/>
  <c r="N35" i="8"/>
  <c r="M35" i="8"/>
  <c r="L35" i="8"/>
  <c r="K35" i="8"/>
  <c r="J35" i="8"/>
  <c r="M34" i="8"/>
  <c r="L34" i="8"/>
  <c r="K34" i="8"/>
  <c r="J34" i="8"/>
  <c r="M33" i="8"/>
  <c r="L33" i="8"/>
  <c r="K33" i="8"/>
  <c r="J33" i="8"/>
  <c r="U32" i="8"/>
  <c r="T32" i="8"/>
  <c r="S32" i="8"/>
  <c r="R32" i="8"/>
  <c r="Q32" i="8"/>
  <c r="P32" i="8"/>
  <c r="O32" i="8"/>
  <c r="N32" i="8"/>
  <c r="M32" i="8"/>
  <c r="L32" i="8"/>
  <c r="K32" i="8"/>
  <c r="J32" i="8"/>
  <c r="M31" i="8"/>
  <c r="L31" i="8"/>
  <c r="K31" i="8"/>
  <c r="J31" i="8"/>
  <c r="M30" i="8"/>
  <c r="L30" i="8"/>
  <c r="K30" i="8"/>
  <c r="J30" i="8"/>
  <c r="Q29" i="8"/>
  <c r="P29" i="8"/>
  <c r="O29" i="8"/>
  <c r="N29" i="8"/>
  <c r="M29" i="8"/>
  <c r="L29" i="8"/>
  <c r="K29" i="8"/>
  <c r="J29" i="8"/>
  <c r="M28" i="8"/>
  <c r="L28" i="8"/>
  <c r="K28" i="8"/>
  <c r="J28" i="8"/>
  <c r="M27" i="8"/>
  <c r="L27" i="8"/>
  <c r="K27" i="8"/>
  <c r="J27" i="8"/>
  <c r="U26" i="8"/>
  <c r="T26" i="8"/>
  <c r="S26" i="8"/>
  <c r="R26" i="8"/>
  <c r="Q26" i="8"/>
  <c r="P26" i="8"/>
  <c r="O26" i="8"/>
  <c r="N26" i="8"/>
  <c r="M26" i="8"/>
  <c r="L26" i="8"/>
  <c r="K26" i="8"/>
  <c r="J26" i="8"/>
  <c r="M25" i="8"/>
  <c r="L25" i="8"/>
  <c r="K25" i="8"/>
  <c r="J25" i="8"/>
  <c r="M24" i="8"/>
  <c r="L24" i="8"/>
  <c r="K24" i="8"/>
  <c r="J24" i="8"/>
  <c r="Q23" i="8"/>
  <c r="P23" i="8"/>
  <c r="O23" i="8"/>
  <c r="N23" i="8"/>
  <c r="M23" i="8"/>
  <c r="L23" i="8"/>
  <c r="K23" i="8"/>
  <c r="J23" i="8"/>
  <c r="M22" i="8"/>
  <c r="L22" i="8"/>
  <c r="K22" i="8"/>
  <c r="J22" i="8"/>
  <c r="M21" i="8"/>
  <c r="L21" i="8"/>
  <c r="K21" i="8"/>
  <c r="J21" i="8"/>
  <c r="U20" i="8"/>
  <c r="T20" i="8"/>
  <c r="S20" i="8"/>
  <c r="R20" i="8"/>
  <c r="Q20" i="8"/>
  <c r="P20" i="8"/>
  <c r="O20" i="8"/>
  <c r="N20" i="8"/>
  <c r="M20" i="8"/>
  <c r="L20" i="8"/>
  <c r="K20" i="8"/>
  <c r="J20" i="8"/>
  <c r="M19" i="8"/>
  <c r="L19" i="8"/>
  <c r="K19" i="8"/>
  <c r="J19" i="8"/>
  <c r="M18" i="8"/>
  <c r="L18" i="8"/>
  <c r="K18" i="8"/>
  <c r="J18" i="8"/>
  <c r="Q17" i="8"/>
  <c r="P17" i="8"/>
  <c r="O17" i="8"/>
  <c r="N17" i="8"/>
  <c r="M17" i="8"/>
  <c r="L17" i="8"/>
  <c r="K17" i="8"/>
  <c r="J17" i="8"/>
  <c r="M16" i="8"/>
  <c r="L16" i="8"/>
  <c r="K16" i="8"/>
  <c r="J16" i="8"/>
  <c r="M15" i="8"/>
  <c r="L15" i="8"/>
  <c r="K15" i="8"/>
  <c r="J15" i="8"/>
  <c r="U14" i="8"/>
  <c r="T14" i="8"/>
  <c r="S14" i="8"/>
  <c r="R14" i="8"/>
  <c r="Q14" i="8"/>
  <c r="P14" i="8"/>
  <c r="O14" i="8"/>
  <c r="N14" i="8"/>
  <c r="M14" i="8"/>
  <c r="L14" i="8"/>
  <c r="K14" i="8"/>
  <c r="J14" i="8"/>
  <c r="M13" i="8"/>
  <c r="L13" i="8"/>
  <c r="K13" i="8"/>
  <c r="J13" i="8"/>
  <c r="M12" i="8"/>
  <c r="L12" i="8"/>
  <c r="K12" i="8"/>
  <c r="J12" i="8"/>
  <c r="Q11" i="8"/>
  <c r="P11" i="8"/>
  <c r="O11" i="8"/>
  <c r="N11" i="8"/>
  <c r="M11" i="8"/>
  <c r="L11" i="8"/>
  <c r="K11" i="8"/>
  <c r="J11" i="8"/>
  <c r="M10" i="8"/>
  <c r="L10" i="8"/>
  <c r="K10" i="8"/>
  <c r="J10" i="8"/>
  <c r="M9" i="8"/>
  <c r="L9" i="8"/>
  <c r="K9" i="8"/>
  <c r="J9" i="8"/>
  <c r="U8" i="8"/>
  <c r="T8" i="8"/>
  <c r="S8" i="8"/>
  <c r="R8" i="8"/>
  <c r="Q8" i="8"/>
  <c r="P8" i="8"/>
  <c r="O8" i="8"/>
  <c r="N8" i="8"/>
  <c r="M8" i="8"/>
  <c r="L8" i="8"/>
  <c r="K8" i="8"/>
  <c r="J8" i="8"/>
  <c r="AG7" i="8"/>
  <c r="AF7" i="8"/>
  <c r="AE7" i="8"/>
  <c r="M7" i="8"/>
  <c r="L7" i="8"/>
  <c r="K7" i="8"/>
  <c r="J7" i="8"/>
  <c r="AG6" i="8"/>
  <c r="AF6" i="8"/>
  <c r="AE6" i="8"/>
  <c r="M6" i="8"/>
  <c r="L6" i="8"/>
  <c r="K6" i="8"/>
  <c r="J6" i="8"/>
  <c r="AG5" i="8"/>
  <c r="AF5" i="8"/>
  <c r="AE5" i="8"/>
  <c r="Q5" i="8"/>
  <c r="P5" i="8"/>
  <c r="O5" i="8"/>
  <c r="N5" i="8"/>
  <c r="M5" i="8"/>
  <c r="L5" i="8"/>
  <c r="K5" i="8"/>
  <c r="J5" i="8"/>
  <c r="AG4" i="8"/>
  <c r="AF4" i="8"/>
  <c r="AE4" i="8"/>
  <c r="X4" i="8" a="1"/>
  <c r="X4" i="8"/>
  <c r="M4" i="8"/>
  <c r="L4" i="8"/>
  <c r="K4" i="8"/>
  <c r="J4" i="8"/>
  <c r="AG3" i="8"/>
  <c r="AF3" i="8"/>
  <c r="AE3" i="8"/>
  <c r="M3" i="8"/>
  <c r="L3" i="8"/>
  <c r="K3" i="8"/>
  <c r="J3" i="8"/>
  <c r="T2" i="8"/>
  <c r="AG2" i="8"/>
  <c r="S2" i="8"/>
  <c r="AF2" i="8"/>
  <c r="R2" i="8"/>
  <c r="AE2" i="8"/>
  <c r="X2" i="8" a="1"/>
  <c r="X2" i="8"/>
  <c r="U2" i="8"/>
  <c r="Q2" i="8"/>
  <c r="P2" i="8"/>
  <c r="O2" i="8"/>
  <c r="N2" i="8"/>
  <c r="M2" i="8"/>
  <c r="L2" i="8"/>
  <c r="K2" i="8"/>
  <c r="J2" i="8"/>
  <c r="AG1" i="8"/>
  <c r="AF1" i="8"/>
  <c r="N18" i="7"/>
  <c r="N17" i="7"/>
  <c r="N16" i="7"/>
  <c r="N7" i="7"/>
  <c r="N5" i="7"/>
  <c r="N6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F31" i="7"/>
  <c r="E31" i="7"/>
  <c r="D31" i="7"/>
  <c r="C31" i="7"/>
  <c r="B31" i="7"/>
  <c r="G30" i="7"/>
  <c r="F30" i="7"/>
  <c r="E30" i="7"/>
  <c r="D30" i="7"/>
  <c r="C30" i="7"/>
  <c r="B30" i="7"/>
  <c r="G29" i="7"/>
  <c r="F29" i="7"/>
  <c r="E29" i="7"/>
  <c r="D29" i="7"/>
  <c r="C29" i="7"/>
  <c r="B29" i="7"/>
  <c r="G28" i="7"/>
  <c r="F28" i="7"/>
  <c r="E28" i="7"/>
  <c r="D28" i="7"/>
  <c r="C28" i="7"/>
  <c r="B28" i="7"/>
  <c r="G27" i="7"/>
  <c r="F27" i="7"/>
  <c r="E27" i="7"/>
  <c r="D27" i="7"/>
  <c r="C27" i="7"/>
  <c r="B27" i="7"/>
  <c r="G26" i="7"/>
  <c r="F26" i="7"/>
  <c r="E26" i="7"/>
  <c r="D26" i="7"/>
  <c r="C26" i="7"/>
  <c r="B26" i="7"/>
  <c r="G25" i="7"/>
  <c r="F25" i="7"/>
  <c r="E25" i="7"/>
  <c r="D25" i="7"/>
  <c r="C25" i="7"/>
  <c r="B25" i="7"/>
  <c r="G24" i="7"/>
  <c r="F24" i="7"/>
  <c r="E24" i="7"/>
  <c r="D24" i="7"/>
  <c r="C24" i="7"/>
  <c r="B24" i="7"/>
  <c r="G23" i="7"/>
  <c r="F23" i="7"/>
  <c r="E23" i="7"/>
  <c r="D23" i="7"/>
  <c r="C23" i="7"/>
  <c r="B23" i="7"/>
  <c r="G22" i="7"/>
  <c r="F22" i="7"/>
  <c r="E22" i="7"/>
  <c r="D22" i="7"/>
  <c r="C22" i="7"/>
  <c r="B22" i="7"/>
  <c r="G21" i="7"/>
  <c r="F21" i="7"/>
  <c r="E21" i="7"/>
  <c r="D21" i="7"/>
  <c r="C21" i="7"/>
  <c r="B21" i="7"/>
  <c r="G20" i="7"/>
  <c r="F20" i="7"/>
  <c r="E20" i="7"/>
  <c r="D20" i="7"/>
  <c r="C20" i="7"/>
  <c r="B20" i="7"/>
  <c r="G19" i="7"/>
  <c r="F19" i="7"/>
  <c r="E19" i="7"/>
  <c r="D19" i="7"/>
  <c r="C19" i="7"/>
  <c r="B19" i="7"/>
  <c r="G18" i="7"/>
  <c r="F18" i="7"/>
  <c r="E18" i="7"/>
  <c r="D18" i="7"/>
  <c r="C18" i="7"/>
  <c r="B18" i="7"/>
  <c r="G17" i="7"/>
  <c r="F17" i="7"/>
  <c r="E17" i="7"/>
  <c r="D17" i="7"/>
  <c r="C17" i="7"/>
  <c r="B17" i="7"/>
  <c r="G16" i="7"/>
  <c r="F16" i="7"/>
  <c r="E16" i="7"/>
  <c r="D16" i="7"/>
  <c r="C16" i="7"/>
  <c r="B16" i="7"/>
  <c r="G15" i="7"/>
  <c r="F15" i="7"/>
  <c r="E15" i="7"/>
  <c r="D15" i="7"/>
  <c r="C15" i="7"/>
  <c r="B15" i="7"/>
  <c r="G14" i="7"/>
  <c r="F14" i="7"/>
  <c r="E14" i="7"/>
  <c r="D14" i="7"/>
  <c r="C14" i="7"/>
  <c r="B14" i="7"/>
  <c r="G13" i="7"/>
  <c r="F13" i="7"/>
  <c r="E13" i="7"/>
  <c r="D13" i="7"/>
  <c r="C13" i="7"/>
  <c r="B13" i="7"/>
  <c r="G12" i="7"/>
  <c r="F12" i="7"/>
  <c r="E12" i="7"/>
  <c r="D12" i="7"/>
  <c r="C12" i="7"/>
  <c r="B12" i="7"/>
  <c r="G11" i="7"/>
  <c r="F11" i="7"/>
  <c r="E11" i="7"/>
  <c r="D11" i="7"/>
  <c r="C11" i="7"/>
  <c r="B11" i="7"/>
  <c r="G10" i="7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B5" i="7"/>
  <c r="G4" i="7"/>
  <c r="F4" i="7"/>
  <c r="E4" i="7"/>
  <c r="D4" i="7"/>
  <c r="C4" i="7"/>
  <c r="B4" i="7"/>
  <c r="O20" i="7"/>
  <c r="N20" i="7"/>
  <c r="M20" i="7"/>
  <c r="L20" i="7"/>
  <c r="K20" i="7"/>
  <c r="J20" i="7"/>
  <c r="O19" i="7"/>
  <c r="N19" i="7"/>
  <c r="M19" i="7"/>
  <c r="L19" i="7"/>
  <c r="K19" i="7"/>
  <c r="J19" i="7"/>
  <c r="O18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N9" i="7"/>
  <c r="M9" i="7"/>
  <c r="L9" i="7"/>
  <c r="K9" i="7"/>
  <c r="J9" i="7"/>
  <c r="O8" i="7"/>
  <c r="N8" i="7"/>
  <c r="M8" i="7"/>
  <c r="L8" i="7"/>
  <c r="K8" i="7"/>
  <c r="J8" i="7"/>
  <c r="O7" i="7"/>
  <c r="M7" i="7"/>
  <c r="L7" i="7"/>
  <c r="K7" i="7"/>
  <c r="J7" i="7"/>
  <c r="O6" i="7"/>
  <c r="M6" i="7"/>
  <c r="L6" i="7"/>
  <c r="K6" i="7"/>
  <c r="J6" i="7"/>
  <c r="O5" i="7"/>
  <c r="M5" i="7"/>
  <c r="L5" i="7"/>
  <c r="K5" i="7"/>
  <c r="J5" i="7"/>
  <c r="O4" i="7"/>
  <c r="N4" i="7"/>
  <c r="M4" i="7"/>
  <c r="L4" i="7"/>
  <c r="K4" i="7"/>
  <c r="J4" i="7"/>
  <c r="B54" i="4"/>
  <c r="T45" i="4"/>
  <c r="S44" i="4"/>
  <c r="T44" i="4"/>
  <c r="S43" i="4"/>
  <c r="T43" i="4"/>
  <c r="U43" i="4"/>
  <c r="U44" i="4"/>
  <c r="U45" i="4"/>
  <c r="U46" i="4"/>
  <c r="R43" i="4"/>
  <c r="R42" i="4"/>
  <c r="S42" i="4"/>
  <c r="T42" i="4"/>
  <c r="U42" i="4"/>
  <c r="Q42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B89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W111" i="4"/>
  <c r="W112" i="4"/>
  <c r="W113" i="4"/>
  <c r="W114" i="4"/>
  <c r="W115" i="4"/>
  <c r="W116" i="4"/>
  <c r="W117" i="4"/>
  <c r="W118" i="4"/>
  <c r="W119" i="4"/>
  <c r="W120" i="4"/>
  <c r="W121" i="4"/>
  <c r="X112" i="4"/>
  <c r="X113" i="4"/>
  <c r="X114" i="4"/>
  <c r="X115" i="4"/>
  <c r="X116" i="4"/>
  <c r="X117" i="4"/>
  <c r="X118" i="4"/>
  <c r="X119" i="4"/>
  <c r="X120" i="4"/>
  <c r="X121" i="4"/>
  <c r="Y113" i="4"/>
  <c r="Y114" i="4"/>
  <c r="Y115" i="4"/>
  <c r="Y116" i="4"/>
  <c r="Y117" i="4"/>
  <c r="Y118" i="4"/>
  <c r="Y119" i="4"/>
  <c r="Y120" i="4"/>
  <c r="Y121" i="4"/>
  <c r="Z114" i="4"/>
  <c r="Z115" i="4"/>
  <c r="Z116" i="4"/>
  <c r="Z117" i="4"/>
  <c r="Z118" i="4"/>
  <c r="Z119" i="4"/>
  <c r="Z120" i="4"/>
  <c r="Z121" i="4"/>
  <c r="AA115" i="4"/>
  <c r="AA116" i="4"/>
  <c r="AA117" i="4"/>
  <c r="AA118" i="4"/>
  <c r="AA119" i="4"/>
  <c r="AA120" i="4"/>
  <c r="AA121" i="4"/>
  <c r="AB116" i="4"/>
  <c r="AB117" i="4"/>
  <c r="AB118" i="4"/>
  <c r="AB119" i="4"/>
  <c r="AB120" i="4"/>
  <c r="AB121" i="4"/>
  <c r="AC117" i="4"/>
  <c r="AC118" i="4"/>
  <c r="AC119" i="4"/>
  <c r="AC120" i="4"/>
  <c r="AC121" i="4"/>
  <c r="AD118" i="4"/>
  <c r="AD119" i="4"/>
  <c r="AD120" i="4"/>
  <c r="AD121" i="4"/>
  <c r="AE119" i="4"/>
  <c r="AE120" i="4"/>
  <c r="AE121" i="4"/>
  <c r="AF120" i="4"/>
  <c r="AF121" i="4"/>
  <c r="AG121" i="4"/>
  <c r="B124" i="4"/>
  <c r="N46" i="4"/>
  <c r="N45" i="4"/>
  <c r="M45" i="4"/>
  <c r="M44" i="4"/>
  <c r="N44" i="4"/>
  <c r="L44" i="4"/>
  <c r="L43" i="4"/>
  <c r="M43" i="4"/>
  <c r="N43" i="4"/>
  <c r="K43" i="4"/>
  <c r="K42" i="4"/>
  <c r="L42" i="4"/>
  <c r="M42" i="4"/>
  <c r="N42" i="4"/>
  <c r="J42" i="4"/>
  <c r="D32" i="4"/>
  <c r="E32" i="4"/>
  <c r="F32" i="4"/>
  <c r="G32" i="4"/>
  <c r="H32" i="4"/>
  <c r="D33" i="4"/>
  <c r="E33" i="4"/>
  <c r="F33" i="4"/>
  <c r="G33" i="4"/>
  <c r="H33" i="4"/>
  <c r="D34" i="4"/>
  <c r="E34" i="4"/>
  <c r="F34" i="4"/>
  <c r="G34" i="4"/>
  <c r="H34" i="4"/>
  <c r="D35" i="4"/>
  <c r="E35" i="4"/>
  <c r="F35" i="4"/>
  <c r="G35" i="4"/>
  <c r="H35" i="4"/>
  <c r="D36" i="4"/>
  <c r="E36" i="4"/>
  <c r="F36" i="4"/>
  <c r="G36" i="4"/>
  <c r="H36" i="4"/>
  <c r="D37" i="4"/>
  <c r="E37" i="4"/>
  <c r="F37" i="4"/>
  <c r="G37" i="4"/>
  <c r="H37" i="4"/>
  <c r="T32" i="4"/>
  <c r="AG7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D29" i="4"/>
  <c r="E29" i="4"/>
  <c r="F29" i="4"/>
  <c r="G29" i="4"/>
  <c r="H29" i="4"/>
  <c r="D30" i="4"/>
  <c r="E30" i="4"/>
  <c r="F30" i="4"/>
  <c r="G30" i="4"/>
  <c r="H30" i="4"/>
  <c r="D31" i="4"/>
  <c r="E31" i="4"/>
  <c r="F31" i="4"/>
  <c r="G31" i="4"/>
  <c r="H31" i="4"/>
  <c r="T26" i="4"/>
  <c r="AG3" i="4"/>
  <c r="D20" i="4"/>
  <c r="E20" i="4"/>
  <c r="F20" i="4"/>
  <c r="G20" i="4"/>
  <c r="H20" i="4"/>
  <c r="D21" i="4"/>
  <c r="E21" i="4"/>
  <c r="F21" i="4"/>
  <c r="G21" i="4"/>
  <c r="H21" i="4"/>
  <c r="D23" i="4"/>
  <c r="E23" i="4"/>
  <c r="F23" i="4"/>
  <c r="G23" i="4"/>
  <c r="H23" i="4"/>
  <c r="D24" i="4"/>
  <c r="E24" i="4"/>
  <c r="F24" i="4"/>
  <c r="G24" i="4"/>
  <c r="H24" i="4"/>
  <c r="T20" i="4"/>
  <c r="AG5" i="4"/>
  <c r="D14" i="4"/>
  <c r="E14" i="4"/>
  <c r="F14" i="4"/>
  <c r="G14" i="4"/>
  <c r="H14" i="4"/>
  <c r="D15" i="4"/>
  <c r="E15" i="4"/>
  <c r="F15" i="4"/>
  <c r="G15" i="4"/>
  <c r="H15" i="4"/>
  <c r="D16" i="4"/>
  <c r="E16" i="4"/>
  <c r="F16" i="4"/>
  <c r="G16" i="4"/>
  <c r="H16" i="4"/>
  <c r="D17" i="4"/>
  <c r="E17" i="4"/>
  <c r="F17" i="4"/>
  <c r="G17" i="4"/>
  <c r="H17" i="4"/>
  <c r="D18" i="4"/>
  <c r="E18" i="4"/>
  <c r="F18" i="4"/>
  <c r="G18" i="4"/>
  <c r="H18" i="4"/>
  <c r="D19" i="4"/>
  <c r="E19" i="4"/>
  <c r="F19" i="4"/>
  <c r="G19" i="4"/>
  <c r="H19" i="4"/>
  <c r="T14" i="4"/>
  <c r="AG6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D11" i="4"/>
  <c r="E11" i="4"/>
  <c r="F11" i="4"/>
  <c r="G11" i="4"/>
  <c r="H11" i="4"/>
  <c r="D12" i="4"/>
  <c r="E12" i="4"/>
  <c r="F12" i="4"/>
  <c r="G12" i="4"/>
  <c r="H12" i="4"/>
  <c r="D13" i="4"/>
  <c r="E13" i="4"/>
  <c r="F13" i="4"/>
  <c r="G13" i="4"/>
  <c r="H13" i="4"/>
  <c r="T8" i="4"/>
  <c r="AG4" i="4"/>
  <c r="D2" i="4"/>
  <c r="E2" i="4"/>
  <c r="F2" i="4"/>
  <c r="G2" i="4"/>
  <c r="H2" i="4"/>
  <c r="D3" i="4"/>
  <c r="E3" i="4"/>
  <c r="F3" i="4"/>
  <c r="G3" i="4"/>
  <c r="H3" i="4"/>
  <c r="D4" i="4"/>
  <c r="E4" i="4"/>
  <c r="F4" i="4"/>
  <c r="G4" i="4"/>
  <c r="H4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T2" i="4"/>
  <c r="AG2" i="4"/>
  <c r="S32" i="4"/>
  <c r="AF7" i="4"/>
  <c r="S26" i="4"/>
  <c r="AF3" i="4"/>
  <c r="S20" i="4"/>
  <c r="AF5" i="4"/>
  <c r="S14" i="4"/>
  <c r="AF6" i="4"/>
  <c r="S8" i="4"/>
  <c r="AF4" i="4"/>
  <c r="S2" i="4"/>
  <c r="AF2" i="4"/>
  <c r="A32" i="4"/>
  <c r="R32" i="4"/>
  <c r="AE7" i="4"/>
  <c r="A26" i="4"/>
  <c r="R26" i="4"/>
  <c r="AE3" i="4"/>
  <c r="A20" i="4"/>
  <c r="R20" i="4"/>
  <c r="AE5" i="4"/>
  <c r="A14" i="4"/>
  <c r="R14" i="4"/>
  <c r="AE6" i="4"/>
  <c r="A8" i="4"/>
  <c r="R8" i="4"/>
  <c r="AE4" i="4"/>
  <c r="A2" i="4"/>
  <c r="R2" i="4"/>
  <c r="AE2" i="4"/>
  <c r="AG1" i="4"/>
  <c r="AF1" i="4"/>
  <c r="A35" i="4"/>
  <c r="B35" i="4"/>
  <c r="N35" i="4"/>
  <c r="B32" i="4"/>
  <c r="N32" i="4"/>
  <c r="A29" i="4"/>
  <c r="B29" i="4"/>
  <c r="N29" i="4"/>
  <c r="B26" i="4"/>
  <c r="N26" i="4"/>
  <c r="A23" i="4"/>
  <c r="B23" i="4"/>
  <c r="N23" i="4"/>
  <c r="B20" i="4"/>
  <c r="N20" i="4"/>
  <c r="A17" i="4"/>
  <c r="B17" i="4"/>
  <c r="N17" i="4"/>
  <c r="B14" i="4"/>
  <c r="N14" i="4"/>
  <c r="A11" i="4"/>
  <c r="B11" i="4"/>
  <c r="N11" i="4"/>
  <c r="B8" i="4"/>
  <c r="N8" i="4"/>
  <c r="A5" i="4"/>
  <c r="B5" i="4"/>
  <c r="N5" i="4"/>
  <c r="B2" i="4"/>
  <c r="N2" i="4"/>
  <c r="K21" i="4"/>
  <c r="K23" i="4"/>
  <c r="M21" i="4"/>
  <c r="M23" i="4"/>
  <c r="K24" i="4"/>
  <c r="M24" i="4"/>
  <c r="K26" i="4"/>
  <c r="M26" i="4"/>
  <c r="K27" i="4"/>
  <c r="M27" i="4"/>
  <c r="K28" i="4"/>
  <c r="M28" i="4"/>
  <c r="K29" i="4"/>
  <c r="M29" i="4"/>
  <c r="K30" i="4"/>
  <c r="M30" i="4"/>
  <c r="K31" i="4"/>
  <c r="M31" i="4"/>
  <c r="K32" i="4"/>
  <c r="M32" i="4"/>
  <c r="K33" i="4"/>
  <c r="M33" i="4"/>
  <c r="K34" i="4"/>
  <c r="M34" i="4"/>
  <c r="K35" i="4"/>
  <c r="M35" i="4"/>
  <c r="K36" i="4"/>
  <c r="M36" i="4"/>
  <c r="K37" i="4"/>
  <c r="M37" i="4"/>
  <c r="K20" i="4"/>
  <c r="M20" i="4"/>
  <c r="K19" i="4"/>
  <c r="M19" i="4"/>
  <c r="K18" i="4"/>
  <c r="M18" i="4"/>
  <c r="K17" i="4"/>
  <c r="M17" i="4"/>
  <c r="K16" i="4"/>
  <c r="M16" i="4"/>
  <c r="K15" i="4"/>
  <c r="M15" i="4"/>
  <c r="K14" i="4"/>
  <c r="M14" i="4"/>
  <c r="K13" i="4"/>
  <c r="M13" i="4"/>
  <c r="K12" i="4"/>
  <c r="M12" i="4"/>
  <c r="K11" i="4"/>
  <c r="M11" i="4"/>
  <c r="K10" i="4"/>
  <c r="M10" i="4"/>
  <c r="K9" i="4"/>
  <c r="M9" i="4"/>
  <c r="K8" i="4"/>
  <c r="M8" i="4"/>
  <c r="K7" i="4"/>
  <c r="M7" i="4"/>
  <c r="K6" i="4"/>
  <c r="M6" i="4"/>
  <c r="K5" i="4"/>
  <c r="M5" i="4"/>
  <c r="K4" i="4"/>
  <c r="M4" i="4"/>
  <c r="K3" i="4"/>
  <c r="M3" i="4"/>
  <c r="K2" i="4"/>
  <c r="M2" i="4"/>
  <c r="B53" i="4"/>
  <c r="U2" i="4"/>
  <c r="B42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U32" i="4"/>
  <c r="G47" i="4"/>
  <c r="U26" i="4"/>
  <c r="G46" i="4"/>
  <c r="F46" i="4"/>
  <c r="U14" i="4"/>
  <c r="F44" i="4"/>
  <c r="G44" i="4"/>
  <c r="U8" i="4"/>
  <c r="G43" i="4"/>
  <c r="F43" i="4"/>
  <c r="D44" i="4"/>
  <c r="D43" i="4"/>
  <c r="D42" i="4"/>
  <c r="C42" i="4"/>
  <c r="C43" i="4"/>
  <c r="G42" i="4"/>
  <c r="F42" i="4"/>
  <c r="X4" i="4" a="1"/>
  <c r="X4" i="4"/>
  <c r="X2" i="4" a="1"/>
  <c r="X2" i="4"/>
  <c r="U20" i="4"/>
  <c r="Q23" i="4"/>
  <c r="Q20" i="4"/>
  <c r="Q35" i="4"/>
  <c r="Q32" i="4"/>
  <c r="Q29" i="4"/>
  <c r="Q26" i="4"/>
  <c r="Q17" i="4"/>
  <c r="Q14" i="4"/>
  <c r="Q11" i="4"/>
  <c r="Q8" i="4"/>
  <c r="Q5" i="4"/>
  <c r="Q2" i="4"/>
  <c r="D22" i="4"/>
  <c r="E22" i="4"/>
  <c r="F22" i="4"/>
  <c r="G22" i="4"/>
  <c r="H22" i="4"/>
  <c r="M22" i="4"/>
  <c r="D25" i="4"/>
  <c r="E25" i="4"/>
  <c r="F25" i="4"/>
  <c r="G25" i="4"/>
  <c r="H25" i="4"/>
  <c r="M25" i="4"/>
  <c r="P2" i="4"/>
  <c r="O2" i="4"/>
  <c r="P23" i="4"/>
  <c r="P20" i="4"/>
  <c r="P35" i="4"/>
  <c r="P32" i="4"/>
  <c r="P29" i="4"/>
  <c r="P26" i="4"/>
  <c r="P17" i="4"/>
  <c r="P14" i="4"/>
  <c r="P11" i="4"/>
  <c r="P8" i="4"/>
  <c r="P5" i="4"/>
  <c r="O23" i="4"/>
  <c r="O20" i="4"/>
  <c r="O35" i="4"/>
  <c r="O32" i="4"/>
  <c r="O29" i="4"/>
  <c r="O26" i="4"/>
  <c r="O17" i="4"/>
  <c r="O14" i="4"/>
  <c r="O11" i="4"/>
  <c r="O8" i="4"/>
  <c r="O5" i="4"/>
  <c r="J2" i="4"/>
  <c r="A66" i="6" a="1"/>
  <c r="E51" i="5"/>
  <c r="K2" i="6"/>
  <c r="B67" i="6"/>
  <c r="E57" i="5"/>
  <c r="K3" i="6"/>
  <c r="C67" i="6"/>
  <c r="E63" i="5"/>
  <c r="K4" i="6"/>
  <c r="D67" i="6"/>
  <c r="E69" i="5"/>
  <c r="K5" i="6"/>
  <c r="E67" i="6"/>
  <c r="E75" i="5"/>
  <c r="K6" i="6"/>
  <c r="F67" i="6"/>
  <c r="E81" i="5"/>
  <c r="K7" i="6"/>
  <c r="G67" i="6"/>
  <c r="E52" i="5"/>
  <c r="L2" i="6"/>
  <c r="B68" i="6"/>
  <c r="E58" i="5"/>
  <c r="L3" i="6"/>
  <c r="C68" i="6"/>
  <c r="E64" i="5"/>
  <c r="L4" i="6"/>
  <c r="D68" i="6"/>
  <c r="E70" i="5"/>
  <c r="L5" i="6"/>
  <c r="E68" i="6"/>
  <c r="E76" i="5"/>
  <c r="L6" i="6"/>
  <c r="F68" i="6"/>
  <c r="E82" i="5"/>
  <c r="L7" i="6"/>
  <c r="G68" i="6"/>
  <c r="E53" i="5"/>
  <c r="M2" i="6"/>
  <c r="B69" i="6"/>
  <c r="E59" i="5"/>
  <c r="M3" i="6"/>
  <c r="C69" i="6"/>
  <c r="E65" i="5"/>
  <c r="M4" i="6"/>
  <c r="D69" i="6"/>
  <c r="E71" i="5"/>
  <c r="M5" i="6"/>
  <c r="E69" i="6"/>
  <c r="E77" i="5"/>
  <c r="M6" i="6"/>
  <c r="F69" i="6"/>
  <c r="E83" i="5"/>
  <c r="M7" i="6"/>
  <c r="G69" i="6"/>
  <c r="E54" i="5"/>
  <c r="N2" i="6"/>
  <c r="B70" i="6"/>
  <c r="E60" i="5"/>
  <c r="N3" i="6"/>
  <c r="C70" i="6"/>
  <c r="E66" i="5"/>
  <c r="N4" i="6"/>
  <c r="D70" i="6"/>
  <c r="E72" i="5"/>
  <c r="N5" i="6"/>
  <c r="E70" i="6"/>
  <c r="E78" i="5"/>
  <c r="N6" i="6"/>
  <c r="F70" i="6"/>
  <c r="E84" i="5"/>
  <c r="N7" i="6"/>
  <c r="G70" i="6"/>
  <c r="E55" i="5"/>
  <c r="O2" i="6"/>
  <c r="B71" i="6"/>
  <c r="E61" i="5"/>
  <c r="O3" i="6"/>
  <c r="C71" i="6"/>
  <c r="E67" i="5"/>
  <c r="O4" i="6"/>
  <c r="D71" i="6"/>
  <c r="E73" i="5"/>
  <c r="O5" i="6"/>
  <c r="E71" i="6"/>
  <c r="E79" i="5"/>
  <c r="O6" i="6"/>
  <c r="F71" i="6"/>
  <c r="E85" i="5"/>
  <c r="O7" i="6"/>
  <c r="G71" i="6"/>
  <c r="E56" i="5"/>
  <c r="P2" i="6"/>
  <c r="B72" i="6"/>
  <c r="E62" i="5"/>
  <c r="P3" i="6"/>
  <c r="C72" i="6"/>
  <c r="E68" i="5"/>
  <c r="P4" i="6"/>
  <c r="D72" i="6"/>
  <c r="E74" i="5"/>
  <c r="P5" i="6"/>
  <c r="E72" i="6"/>
  <c r="E80" i="5"/>
  <c r="P6" i="6"/>
  <c r="F72" i="6"/>
  <c r="E86" i="5"/>
  <c r="P7" i="6"/>
  <c r="G72" i="6"/>
  <c r="K74" i="6"/>
  <c r="J68" i="6"/>
  <c r="J70" i="6"/>
  <c r="K78" i="6"/>
  <c r="L78" i="6"/>
  <c r="L74" i="6"/>
  <c r="J69" i="6"/>
  <c r="J71" i="6"/>
  <c r="J72" i="6"/>
  <c r="J73" i="6"/>
  <c r="M74" i="6"/>
  <c r="N74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77" i="6"/>
  <c r="L77" i="6"/>
  <c r="P77" i="6"/>
  <c r="O77" i="6"/>
  <c r="N77" i="6"/>
  <c r="M77" i="6"/>
  <c r="A66" i="6"/>
  <c r="B66" i="6"/>
  <c r="C66" i="6"/>
  <c r="D66" i="6"/>
  <c r="E66" i="6"/>
  <c r="F66" i="6"/>
  <c r="G66" i="6"/>
  <c r="A67" i="6"/>
  <c r="A68" i="6"/>
  <c r="A69" i="6"/>
  <c r="A70" i="6"/>
  <c r="A71" i="6"/>
  <c r="A72" i="6"/>
  <c r="A38" i="6" a="1"/>
  <c r="A4" i="5" a="1"/>
  <c r="A4" i="5"/>
  <c r="A27" i="5"/>
  <c r="C12" i="5" a="1"/>
  <c r="C12" i="5"/>
  <c r="C27" i="5"/>
  <c r="A51" i="5"/>
  <c r="C51" i="5"/>
  <c r="D51" i="5"/>
  <c r="A52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27" i="5"/>
  <c r="E27" i="5" a="1"/>
  <c r="E27" i="5"/>
  <c r="F2" i="6"/>
  <c r="B39" i="6"/>
  <c r="A28" i="5"/>
  <c r="C13" i="5"/>
  <c r="C28" i="5"/>
  <c r="D28" i="5"/>
  <c r="E28" i="5" a="1"/>
  <c r="E28" i="5"/>
  <c r="G2" i="6"/>
  <c r="B40" i="6"/>
  <c r="A29" i="5"/>
  <c r="C14" i="5"/>
  <c r="C29" i="5"/>
  <c r="D29" i="5"/>
  <c r="E29" i="5" a="1"/>
  <c r="E29" i="5"/>
  <c r="H2" i="6"/>
  <c r="B41" i="6"/>
  <c r="J40" i="6"/>
  <c r="A6" i="5"/>
  <c r="A33" i="5"/>
  <c r="C33" i="5"/>
  <c r="D33" i="5"/>
  <c r="E33" i="5" a="1"/>
  <c r="E33" i="5"/>
  <c r="F4" i="6"/>
  <c r="D39" i="6"/>
  <c r="A34" i="5"/>
  <c r="C34" i="5"/>
  <c r="D34" i="5"/>
  <c r="E34" i="5" a="1"/>
  <c r="E34" i="5"/>
  <c r="G4" i="6"/>
  <c r="D40" i="6"/>
  <c r="A35" i="5"/>
  <c r="C35" i="5"/>
  <c r="D35" i="5"/>
  <c r="E35" i="5" a="1"/>
  <c r="E35" i="5"/>
  <c r="H4" i="6"/>
  <c r="D41" i="6"/>
  <c r="J42" i="6"/>
  <c r="K50" i="6"/>
  <c r="A5" i="5"/>
  <c r="A30" i="5"/>
  <c r="C30" i="5"/>
  <c r="D30" i="5"/>
  <c r="E30" i="5" a="1"/>
  <c r="E30" i="5"/>
  <c r="F3" i="6"/>
  <c r="C39" i="6"/>
  <c r="A7" i="5"/>
  <c r="A36" i="5"/>
  <c r="C36" i="5"/>
  <c r="D36" i="5"/>
  <c r="E36" i="5" a="1"/>
  <c r="E36" i="5"/>
  <c r="F5" i="6"/>
  <c r="E39" i="6"/>
  <c r="A8" i="5"/>
  <c r="A39" i="5"/>
  <c r="C39" i="5"/>
  <c r="D39" i="5"/>
  <c r="E39" i="5" a="1"/>
  <c r="E39" i="5"/>
  <c r="F6" i="6"/>
  <c r="F39" i="6"/>
  <c r="A9" i="5"/>
  <c r="A42" i="5"/>
  <c r="C42" i="5"/>
  <c r="D42" i="5"/>
  <c r="E42" i="5" a="1"/>
  <c r="E42" i="5"/>
  <c r="F7" i="6"/>
  <c r="G39" i="6"/>
  <c r="A31" i="5"/>
  <c r="C31" i="5"/>
  <c r="D31" i="5"/>
  <c r="E31" i="5" a="1"/>
  <c r="E31" i="5"/>
  <c r="G3" i="6"/>
  <c r="C40" i="6"/>
  <c r="A37" i="5"/>
  <c r="C37" i="5"/>
  <c r="D37" i="5"/>
  <c r="E37" i="5" a="1"/>
  <c r="E37" i="5"/>
  <c r="G5" i="6"/>
  <c r="E40" i="6"/>
  <c r="A40" i="5"/>
  <c r="C40" i="5"/>
  <c r="D40" i="5"/>
  <c r="E40" i="5" a="1"/>
  <c r="E40" i="5"/>
  <c r="G6" i="6"/>
  <c r="F40" i="6"/>
  <c r="A43" i="5"/>
  <c r="C43" i="5"/>
  <c r="D43" i="5"/>
  <c r="E43" i="5" a="1"/>
  <c r="E43" i="5"/>
  <c r="G7" i="6"/>
  <c r="G40" i="6"/>
  <c r="A32" i="5"/>
  <c r="C32" i="5"/>
  <c r="D32" i="5"/>
  <c r="E32" i="5" a="1"/>
  <c r="E32" i="5"/>
  <c r="H3" i="6"/>
  <c r="C41" i="6"/>
  <c r="A38" i="5"/>
  <c r="C38" i="5"/>
  <c r="D38" i="5"/>
  <c r="E38" i="5" a="1"/>
  <c r="E38" i="5"/>
  <c r="H5" i="6"/>
  <c r="E41" i="6"/>
  <c r="A41" i="5"/>
  <c r="C41" i="5"/>
  <c r="D41" i="5"/>
  <c r="E41" i="5" a="1"/>
  <c r="E41" i="5"/>
  <c r="H6" i="6"/>
  <c r="F41" i="6"/>
  <c r="A44" i="5"/>
  <c r="C44" i="5"/>
  <c r="D44" i="5"/>
  <c r="E44" i="5" a="1"/>
  <c r="E44" i="5"/>
  <c r="H7" i="6"/>
  <c r="G41" i="6"/>
  <c r="K46" i="6"/>
  <c r="L50" i="6"/>
  <c r="J41" i="6"/>
  <c r="J43" i="6"/>
  <c r="J44" i="6"/>
  <c r="J45" i="6"/>
  <c r="L46" i="6"/>
  <c r="M46" i="6"/>
  <c r="N46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49" i="6"/>
  <c r="L49" i="6"/>
  <c r="P49" i="6"/>
  <c r="O49" i="6"/>
  <c r="N49" i="6"/>
  <c r="M49" i="6"/>
  <c r="A38" i="6"/>
  <c r="B38" i="6"/>
  <c r="C38" i="6"/>
  <c r="D38" i="6"/>
  <c r="E38" i="6"/>
  <c r="F38" i="6"/>
  <c r="G38" i="6"/>
  <c r="A39" i="6"/>
  <c r="A40" i="6"/>
  <c r="A41" i="6"/>
  <c r="A10" i="6" a="1"/>
  <c r="A15" i="5"/>
  <c r="B10" i="5" a="1"/>
  <c r="B10" i="5"/>
  <c r="B15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D15" i="5"/>
  <c r="E15" i="5" a="1"/>
  <c r="E15" i="5"/>
  <c r="B2" i="6"/>
  <c r="B11" i="6"/>
  <c r="A16" i="5"/>
  <c r="B11" i="5"/>
  <c r="B16" i="5"/>
  <c r="D16" i="5"/>
  <c r="E16" i="5" a="1"/>
  <c r="E16" i="5"/>
  <c r="C2" i="6"/>
  <c r="B12" i="6"/>
  <c r="J12" i="6"/>
  <c r="A19" i="5"/>
  <c r="B19" i="5"/>
  <c r="D19" i="5"/>
  <c r="E19" i="5" a="1"/>
  <c r="E19" i="5"/>
  <c r="B4" i="6"/>
  <c r="D11" i="6"/>
  <c r="A20" i="5"/>
  <c r="B20" i="5"/>
  <c r="D20" i="5"/>
  <c r="E20" i="5" a="1"/>
  <c r="E20" i="5"/>
  <c r="C4" i="6"/>
  <c r="D12" i="6"/>
  <c r="J14" i="6"/>
  <c r="K22" i="6"/>
  <c r="A17" i="5"/>
  <c r="B17" i="5"/>
  <c r="D17" i="5"/>
  <c r="E17" i="5" a="1"/>
  <c r="E17" i="5"/>
  <c r="B3" i="6"/>
  <c r="C11" i="6"/>
  <c r="A21" i="5"/>
  <c r="B21" i="5"/>
  <c r="D21" i="5"/>
  <c r="E21" i="5" a="1"/>
  <c r="E21" i="5"/>
  <c r="B5" i="6"/>
  <c r="E11" i="6"/>
  <c r="A23" i="5"/>
  <c r="B23" i="5"/>
  <c r="D23" i="5"/>
  <c r="E23" i="5" a="1"/>
  <c r="E23" i="5"/>
  <c r="B6" i="6"/>
  <c r="F11" i="6"/>
  <c r="A25" i="5"/>
  <c r="B25" i="5"/>
  <c r="D25" i="5"/>
  <c r="E25" i="5" a="1"/>
  <c r="E25" i="5"/>
  <c r="B7" i="6"/>
  <c r="G11" i="6"/>
  <c r="A18" i="5"/>
  <c r="B18" i="5"/>
  <c r="D18" i="5"/>
  <c r="E18" i="5" a="1"/>
  <c r="E18" i="5"/>
  <c r="C3" i="6"/>
  <c r="C12" i="6"/>
  <c r="A22" i="5"/>
  <c r="B22" i="5"/>
  <c r="D22" i="5"/>
  <c r="E22" i="5" a="1"/>
  <c r="E22" i="5"/>
  <c r="C5" i="6"/>
  <c r="E12" i="6"/>
  <c r="A24" i="5"/>
  <c r="B24" i="5"/>
  <c r="D24" i="5"/>
  <c r="E24" i="5" a="1"/>
  <c r="E24" i="5"/>
  <c r="C6" i="6"/>
  <c r="F12" i="6"/>
  <c r="A26" i="5"/>
  <c r="B26" i="5"/>
  <c r="D26" i="5"/>
  <c r="E26" i="5" a="1"/>
  <c r="E26" i="5"/>
  <c r="C7" i="6"/>
  <c r="G12" i="6"/>
  <c r="K18" i="6"/>
  <c r="L22" i="6"/>
  <c r="J13" i="6"/>
  <c r="J15" i="6"/>
  <c r="J16" i="6"/>
  <c r="J17" i="6"/>
  <c r="L18" i="6"/>
  <c r="M18" i="6"/>
  <c r="N18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21" i="6"/>
  <c r="L21" i="6"/>
  <c r="P21" i="6"/>
  <c r="O21" i="6"/>
  <c r="N21" i="6"/>
  <c r="M21" i="6"/>
  <c r="A10" i="6"/>
  <c r="B10" i="6"/>
  <c r="C10" i="6"/>
  <c r="D10" i="6"/>
  <c r="E10" i="6"/>
  <c r="F10" i="6"/>
  <c r="G10" i="6"/>
  <c r="A11" i="6"/>
  <c r="A12" i="6"/>
  <c r="C29" i="3"/>
  <c r="C30" i="3"/>
  <c r="C31" i="3"/>
  <c r="C32" i="3"/>
  <c r="C33" i="3"/>
  <c r="K20" i="3"/>
  <c r="D29" i="3"/>
  <c r="D30" i="3"/>
  <c r="D31" i="3"/>
  <c r="D32" i="3"/>
  <c r="D33" i="3"/>
  <c r="L20" i="3"/>
  <c r="E29" i="3"/>
  <c r="E30" i="3"/>
  <c r="E31" i="3"/>
  <c r="E32" i="3"/>
  <c r="E33" i="3"/>
  <c r="M20" i="3"/>
  <c r="F29" i="3"/>
  <c r="F30" i="3"/>
  <c r="F31" i="3"/>
  <c r="F32" i="3"/>
  <c r="F33" i="3"/>
  <c r="N20" i="3"/>
  <c r="G29" i="3"/>
  <c r="G30" i="3"/>
  <c r="G31" i="3"/>
  <c r="G32" i="3"/>
  <c r="G33" i="3"/>
  <c r="O20" i="3"/>
  <c r="B29" i="3"/>
  <c r="B30" i="3"/>
  <c r="B31" i="3"/>
  <c r="B32" i="3"/>
  <c r="B33" i="3"/>
  <c r="J20" i="3"/>
  <c r="C24" i="3"/>
  <c r="C25" i="3"/>
  <c r="C26" i="3"/>
  <c r="C27" i="3"/>
  <c r="C28" i="3"/>
  <c r="K19" i="3"/>
  <c r="D24" i="3"/>
  <c r="D25" i="3"/>
  <c r="D26" i="3"/>
  <c r="D27" i="3"/>
  <c r="D28" i="3"/>
  <c r="L19" i="3"/>
  <c r="E24" i="3"/>
  <c r="E25" i="3"/>
  <c r="E26" i="3"/>
  <c r="E27" i="3"/>
  <c r="E28" i="3"/>
  <c r="M19" i="3"/>
  <c r="F24" i="3"/>
  <c r="F25" i="3"/>
  <c r="F26" i="3"/>
  <c r="F27" i="3"/>
  <c r="F28" i="3"/>
  <c r="N19" i="3"/>
  <c r="G24" i="3"/>
  <c r="G25" i="3"/>
  <c r="G26" i="3"/>
  <c r="G27" i="3"/>
  <c r="G28" i="3"/>
  <c r="O19" i="3"/>
  <c r="B24" i="3"/>
  <c r="B25" i="3"/>
  <c r="B26" i="3"/>
  <c r="B27" i="3"/>
  <c r="B28" i="3"/>
  <c r="J19" i="3"/>
  <c r="G19" i="3"/>
  <c r="G20" i="3"/>
  <c r="G21" i="3"/>
  <c r="G22" i="3"/>
  <c r="G23" i="3"/>
  <c r="O18" i="3"/>
  <c r="D19" i="3"/>
  <c r="D20" i="3"/>
  <c r="D21" i="3"/>
  <c r="D22" i="3"/>
  <c r="D23" i="3"/>
  <c r="L18" i="3"/>
  <c r="C19" i="3"/>
  <c r="C20" i="3"/>
  <c r="C21" i="3"/>
  <c r="C22" i="3"/>
  <c r="C23" i="3"/>
  <c r="K18" i="3"/>
  <c r="E19" i="3"/>
  <c r="E20" i="3"/>
  <c r="E21" i="3"/>
  <c r="E22" i="3"/>
  <c r="E23" i="3"/>
  <c r="M18" i="3"/>
  <c r="F19" i="3"/>
  <c r="F20" i="3"/>
  <c r="F21" i="3"/>
  <c r="F22" i="3"/>
  <c r="F23" i="3"/>
  <c r="N18" i="3"/>
  <c r="B19" i="3"/>
  <c r="B20" i="3"/>
  <c r="B21" i="3"/>
  <c r="B22" i="3"/>
  <c r="B23" i="3"/>
  <c r="J18" i="3"/>
  <c r="C14" i="3"/>
  <c r="C15" i="3"/>
  <c r="C16" i="3"/>
  <c r="C17" i="3"/>
  <c r="C18" i="3"/>
  <c r="K17" i="3"/>
  <c r="D14" i="3"/>
  <c r="D15" i="3"/>
  <c r="D16" i="3"/>
  <c r="D17" i="3"/>
  <c r="D18" i="3"/>
  <c r="L17" i="3"/>
  <c r="E14" i="3"/>
  <c r="E15" i="3"/>
  <c r="E16" i="3"/>
  <c r="E17" i="3"/>
  <c r="E18" i="3"/>
  <c r="M17" i="3"/>
  <c r="F14" i="3"/>
  <c r="F15" i="3"/>
  <c r="F16" i="3"/>
  <c r="F17" i="3"/>
  <c r="F18" i="3"/>
  <c r="N17" i="3"/>
  <c r="G14" i="3"/>
  <c r="G15" i="3"/>
  <c r="G16" i="3"/>
  <c r="G17" i="3"/>
  <c r="G18" i="3"/>
  <c r="O17" i="3"/>
  <c r="B14" i="3"/>
  <c r="B15" i="3"/>
  <c r="B16" i="3"/>
  <c r="B17" i="3"/>
  <c r="B18" i="3"/>
  <c r="J17" i="3"/>
  <c r="C9" i="3"/>
  <c r="C10" i="3"/>
  <c r="C11" i="3"/>
  <c r="C12" i="3"/>
  <c r="C13" i="3"/>
  <c r="K16" i="3"/>
  <c r="D9" i="3"/>
  <c r="D10" i="3"/>
  <c r="D11" i="3"/>
  <c r="D12" i="3"/>
  <c r="D13" i="3"/>
  <c r="L16" i="3"/>
  <c r="E9" i="3"/>
  <c r="E10" i="3"/>
  <c r="E11" i="3"/>
  <c r="E12" i="3"/>
  <c r="E13" i="3"/>
  <c r="M16" i="3"/>
  <c r="F9" i="3"/>
  <c r="F10" i="3"/>
  <c r="F11" i="3"/>
  <c r="F12" i="3"/>
  <c r="F13" i="3"/>
  <c r="N16" i="3"/>
  <c r="G9" i="3"/>
  <c r="G10" i="3"/>
  <c r="G11" i="3"/>
  <c r="G12" i="3"/>
  <c r="G13" i="3"/>
  <c r="O16" i="3"/>
  <c r="B9" i="3"/>
  <c r="B10" i="3"/>
  <c r="B11" i="3"/>
  <c r="B12" i="3"/>
  <c r="B13" i="3"/>
  <c r="J16" i="3"/>
  <c r="C4" i="3"/>
  <c r="C5" i="3"/>
  <c r="C6" i="3"/>
  <c r="C7" i="3"/>
  <c r="C8" i="3"/>
  <c r="K15" i="3"/>
  <c r="D4" i="3"/>
  <c r="D5" i="3"/>
  <c r="D6" i="3"/>
  <c r="D7" i="3"/>
  <c r="D8" i="3"/>
  <c r="L15" i="3"/>
  <c r="E4" i="3"/>
  <c r="E5" i="3"/>
  <c r="E6" i="3"/>
  <c r="E7" i="3"/>
  <c r="E8" i="3"/>
  <c r="M15" i="3"/>
  <c r="F4" i="3"/>
  <c r="F5" i="3"/>
  <c r="F6" i="3"/>
  <c r="F7" i="3"/>
  <c r="F8" i="3"/>
  <c r="N15" i="3"/>
  <c r="G4" i="3"/>
  <c r="G5" i="3"/>
  <c r="G6" i="3"/>
  <c r="G7" i="3"/>
  <c r="G8" i="3"/>
  <c r="O15" i="3"/>
  <c r="B4" i="3"/>
  <c r="B5" i="3"/>
  <c r="B6" i="3"/>
  <c r="B7" i="3"/>
  <c r="B8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J22" i="4"/>
  <c r="K22" i="4"/>
  <c r="L22" i="4"/>
  <c r="J25" i="4"/>
  <c r="K25" i="4"/>
  <c r="L25" i="4"/>
  <c r="F87" i="5"/>
  <c r="D87" i="5"/>
  <c r="J13" i="5"/>
  <c r="I13" i="5"/>
  <c r="B45" i="5"/>
  <c r="C45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L35" i="4"/>
  <c r="J36" i="4"/>
  <c r="L36" i="4"/>
  <c r="J37" i="4"/>
  <c r="L37" i="4"/>
  <c r="J3" i="4"/>
  <c r="L3" i="4"/>
  <c r="J4" i="4"/>
  <c r="L4" i="4"/>
  <c r="J5" i="4"/>
  <c r="L5" i="4"/>
  <c r="J6" i="4"/>
  <c r="L6" i="4"/>
  <c r="J7" i="4"/>
  <c r="L7" i="4"/>
  <c r="J8" i="4"/>
  <c r="L8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4" i="4"/>
  <c r="L24" i="4"/>
  <c r="J26" i="4"/>
  <c r="L26" i="4"/>
  <c r="J27" i="4"/>
  <c r="L27" i="4"/>
  <c r="J28" i="4"/>
  <c r="L28" i="4"/>
  <c r="J29" i="4"/>
  <c r="L29" i="4"/>
  <c r="J30" i="4"/>
  <c r="L30" i="4"/>
  <c r="J31" i="4"/>
  <c r="L31" i="4"/>
  <c r="J32" i="4"/>
  <c r="L32" i="4"/>
  <c r="J33" i="4"/>
  <c r="L33" i="4"/>
  <c r="J34" i="4"/>
  <c r="L34" i="4"/>
  <c r="L2" i="4"/>
  <c r="I12" i="6" a="1"/>
  <c r="I12" i="6"/>
  <c r="I21" i="6"/>
  <c r="I13" i="6"/>
  <c r="J21" i="6"/>
  <c r="I22" i="6"/>
  <c r="I14" i="6"/>
  <c r="J22" i="6"/>
  <c r="I23" i="6"/>
  <c r="I15" i="6"/>
  <c r="J23" i="6"/>
  <c r="I24" i="6"/>
  <c r="I16" i="6"/>
  <c r="J24" i="6"/>
  <c r="I25" i="6"/>
  <c r="I17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40" i="6" a="1"/>
  <c r="I40" i="6"/>
  <c r="I49" i="6"/>
  <c r="I41" i="6"/>
  <c r="J49" i="6"/>
  <c r="I50" i="6"/>
  <c r="I42" i="6"/>
  <c r="J50" i="6"/>
  <c r="I51" i="6"/>
  <c r="I43" i="6"/>
  <c r="J51" i="6"/>
  <c r="I52" i="6"/>
  <c r="I44" i="6"/>
  <c r="J52" i="6"/>
  <c r="I53" i="6"/>
  <c r="I45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8" i="6" a="1"/>
  <c r="I68" i="6"/>
  <c r="I77" i="6"/>
  <c r="I69" i="6"/>
  <c r="J77" i="6"/>
  <c r="I78" i="6"/>
  <c r="I70" i="6"/>
  <c r="J78" i="6"/>
  <c r="I79" i="6"/>
  <c r="I71" i="6"/>
  <c r="J79" i="6"/>
  <c r="I80" i="6"/>
  <c r="I72" i="6"/>
  <c r="J80" i="6"/>
  <c r="I81" i="6"/>
  <c r="I73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  <c r="E42" i="4"/>
  <c r="E43" i="4"/>
  <c r="E44" i="4"/>
  <c r="E45" i="4"/>
  <c r="F45" i="4"/>
  <c r="G45" i="4"/>
  <c r="C54" i="4"/>
  <c r="AI86" i="4"/>
  <c r="AH85" i="4"/>
  <c r="AG84" i="4"/>
  <c r="AF83" i="4"/>
  <c r="AE82" i="4"/>
  <c r="AD81" i="4"/>
  <c r="AC80" i="4"/>
  <c r="AB79" i="4"/>
  <c r="AA78" i="4"/>
  <c r="Z77" i="4"/>
  <c r="Y76" i="4"/>
  <c r="X75" i="4"/>
  <c r="W74" i="4"/>
  <c r="V73" i="4"/>
  <c r="U72" i="4"/>
  <c r="T71" i="4"/>
  <c r="S70" i="4"/>
  <c r="R69" i="4"/>
  <c r="Q68" i="4"/>
  <c r="P67" i="4"/>
  <c r="O66" i="4"/>
  <c r="N65" i="4"/>
  <c r="M64" i="4"/>
  <c r="L63" i="4"/>
  <c r="K62" i="4"/>
  <c r="J61" i="4"/>
  <c r="I60" i="4"/>
  <c r="H59" i="4"/>
  <c r="G58" i="4"/>
  <c r="F57" i="4"/>
  <c r="E56" i="4"/>
  <c r="D55" i="4"/>
  <c r="C55" i="4"/>
  <c r="C56" i="4"/>
  <c r="D56" i="4"/>
  <c r="D91" i="4"/>
  <c r="C57" i="4"/>
  <c r="D57" i="4"/>
  <c r="E57" i="4"/>
  <c r="E92" i="4"/>
  <c r="C58" i="4"/>
  <c r="D58" i="4"/>
  <c r="E58" i="4"/>
  <c r="F58" i="4"/>
  <c r="F93" i="4"/>
  <c r="C59" i="4"/>
  <c r="D59" i="4"/>
  <c r="E59" i="4"/>
  <c r="F59" i="4"/>
  <c r="G59" i="4"/>
  <c r="G94" i="4"/>
  <c r="C60" i="4"/>
  <c r="D60" i="4"/>
  <c r="E60" i="4"/>
  <c r="F60" i="4"/>
  <c r="G60" i="4"/>
  <c r="H60" i="4"/>
  <c r="H95" i="4"/>
  <c r="C61" i="4"/>
  <c r="D61" i="4"/>
  <c r="E61" i="4"/>
  <c r="F61" i="4"/>
  <c r="G61" i="4"/>
  <c r="H61" i="4"/>
  <c r="I61" i="4"/>
  <c r="I96" i="4"/>
  <c r="C62" i="4"/>
  <c r="D62" i="4"/>
  <c r="E62" i="4"/>
  <c r="F62" i="4"/>
  <c r="G62" i="4"/>
  <c r="H62" i="4"/>
  <c r="I62" i="4"/>
  <c r="J62" i="4"/>
  <c r="J97" i="4"/>
  <c r="C63" i="4"/>
  <c r="D63" i="4"/>
  <c r="E63" i="4"/>
  <c r="F63" i="4"/>
  <c r="G63" i="4"/>
  <c r="H63" i="4"/>
  <c r="I63" i="4"/>
  <c r="J63" i="4"/>
  <c r="K63" i="4"/>
  <c r="K98" i="4"/>
  <c r="C64" i="4"/>
  <c r="D64" i="4"/>
  <c r="E64" i="4"/>
  <c r="F64" i="4"/>
  <c r="G64" i="4"/>
  <c r="H64" i="4"/>
  <c r="I64" i="4"/>
  <c r="J64" i="4"/>
  <c r="K64" i="4"/>
  <c r="L64" i="4"/>
  <c r="L99" i="4"/>
  <c r="C65" i="4"/>
  <c r="D65" i="4"/>
  <c r="E65" i="4"/>
  <c r="F65" i="4"/>
  <c r="G65" i="4"/>
  <c r="H65" i="4"/>
  <c r="I65" i="4"/>
  <c r="J65" i="4"/>
  <c r="K65" i="4"/>
  <c r="L65" i="4"/>
  <c r="M65" i="4"/>
  <c r="M100" i="4"/>
  <c r="C66" i="4"/>
  <c r="D66" i="4"/>
  <c r="E66" i="4"/>
  <c r="F66" i="4"/>
  <c r="G66" i="4"/>
  <c r="H66" i="4"/>
  <c r="I66" i="4"/>
  <c r="J66" i="4"/>
  <c r="K66" i="4"/>
  <c r="L66" i="4"/>
  <c r="M66" i="4"/>
  <c r="N66" i="4"/>
  <c r="N101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O102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P103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Q104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R105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S106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T107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U108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V109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W110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X111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Y112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Z113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A114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B115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C116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D117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E118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F119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G120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H121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125" i="4"/>
  <c r="C125" i="4"/>
  <c r="B126" i="4"/>
  <c r="C126" i="4"/>
  <c r="D126" i="4"/>
  <c r="B127" i="4"/>
  <c r="C127" i="4"/>
  <c r="D127" i="4"/>
  <c r="E127" i="4"/>
  <c r="B128" i="4"/>
  <c r="C128" i="4"/>
  <c r="D128" i="4"/>
  <c r="E128" i="4"/>
  <c r="F128" i="4"/>
  <c r="B129" i="4"/>
  <c r="C129" i="4"/>
  <c r="D129" i="4"/>
  <c r="E129" i="4"/>
  <c r="F129" i="4"/>
  <c r="G129" i="4"/>
  <c r="B130" i="4"/>
  <c r="C130" i="4"/>
  <c r="D130" i="4"/>
  <c r="E130" i="4"/>
  <c r="F130" i="4"/>
  <c r="G130" i="4"/>
  <c r="H130" i="4"/>
  <c r="B131" i="4"/>
  <c r="C131" i="4"/>
  <c r="D131" i="4"/>
  <c r="E131" i="4"/>
  <c r="F131" i="4"/>
  <c r="G131" i="4"/>
  <c r="H131" i="4"/>
  <c r="I131" i="4"/>
  <c r="B132" i="4"/>
  <c r="C132" i="4"/>
  <c r="D132" i="4"/>
  <c r="E132" i="4"/>
  <c r="F132" i="4"/>
  <c r="G132" i="4"/>
  <c r="H132" i="4"/>
  <c r="I132" i="4"/>
  <c r="J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L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B42" i="8"/>
  <c r="C42" i="8"/>
  <c r="J42" i="8"/>
  <c r="D42" i="8"/>
  <c r="K42" i="8"/>
  <c r="E42" i="8"/>
  <c r="L42" i="8"/>
  <c r="F42" i="8"/>
  <c r="M42" i="8"/>
  <c r="G42" i="8"/>
  <c r="N42" i="8"/>
  <c r="D43" i="8"/>
  <c r="K43" i="8"/>
  <c r="E43" i="8"/>
  <c r="L43" i="8"/>
  <c r="F43" i="8"/>
  <c r="M43" i="8"/>
  <c r="G43" i="8"/>
  <c r="N43" i="8"/>
  <c r="E44" i="8"/>
  <c r="L44" i="8"/>
  <c r="F44" i="8"/>
  <c r="M44" i="8"/>
  <c r="G44" i="8"/>
  <c r="N44" i="8"/>
  <c r="F45" i="8"/>
  <c r="M45" i="8"/>
  <c r="G45" i="8"/>
  <c r="N45" i="8"/>
  <c r="G46" i="8"/>
  <c r="N46" i="8"/>
  <c r="Q42" i="8"/>
  <c r="R42" i="8"/>
  <c r="S42" i="8"/>
  <c r="T42" i="8"/>
  <c r="U42" i="8"/>
  <c r="C43" i="8"/>
  <c r="R43" i="8"/>
  <c r="S43" i="8"/>
  <c r="T43" i="8"/>
  <c r="U43" i="8"/>
  <c r="D44" i="8"/>
  <c r="S44" i="8"/>
  <c r="T44" i="8"/>
  <c r="U44" i="8"/>
  <c r="E45" i="8"/>
  <c r="T45" i="8"/>
  <c r="U45" i="8"/>
  <c r="F46" i="8"/>
  <c r="U46" i="8"/>
  <c r="G47" i="8"/>
  <c r="B53" i="8"/>
  <c r="C54" i="8"/>
  <c r="D55" i="8"/>
  <c r="E56" i="8"/>
  <c r="F57" i="8"/>
  <c r="G58" i="8"/>
  <c r="H59" i="8"/>
  <c r="I60" i="8"/>
  <c r="J61" i="8"/>
  <c r="K62" i="8"/>
  <c r="L63" i="8"/>
  <c r="M64" i="8"/>
  <c r="N65" i="8"/>
  <c r="O66" i="8"/>
  <c r="P67" i="8"/>
  <c r="Q68" i="8"/>
  <c r="R69" i="8"/>
  <c r="S70" i="8"/>
  <c r="T71" i="8"/>
  <c r="U72" i="8"/>
  <c r="V73" i="8"/>
  <c r="W74" i="8"/>
  <c r="X75" i="8"/>
  <c r="Y76" i="8"/>
  <c r="Z77" i="8"/>
  <c r="AA78" i="8"/>
  <c r="AB79" i="8"/>
  <c r="AC80" i="8"/>
  <c r="AD81" i="8"/>
  <c r="AE82" i="8"/>
  <c r="AF83" i="8"/>
  <c r="AG84" i="8"/>
  <c r="AH85" i="8"/>
  <c r="AI86" i="8"/>
  <c r="B54" i="8"/>
  <c r="B89" i="8"/>
  <c r="B55" i="8"/>
  <c r="B90" i="8"/>
  <c r="C55" i="8"/>
  <c r="C90" i="8"/>
  <c r="B56" i="8"/>
  <c r="B91" i="8"/>
  <c r="C56" i="8"/>
  <c r="C91" i="8"/>
  <c r="D56" i="8"/>
  <c r="D91" i="8"/>
  <c r="B57" i="8"/>
  <c r="B92" i="8"/>
  <c r="C57" i="8"/>
  <c r="C92" i="8"/>
  <c r="D57" i="8"/>
  <c r="D92" i="8"/>
  <c r="E57" i="8"/>
  <c r="E92" i="8"/>
  <c r="B58" i="8"/>
  <c r="B93" i="8"/>
  <c r="C58" i="8"/>
  <c r="C93" i="8"/>
  <c r="D58" i="8"/>
  <c r="D93" i="8"/>
  <c r="E58" i="8"/>
  <c r="E93" i="8"/>
  <c r="F58" i="8"/>
  <c r="F93" i="8"/>
  <c r="B59" i="8"/>
  <c r="B94" i="8"/>
  <c r="C59" i="8"/>
  <c r="C94" i="8"/>
  <c r="D59" i="8"/>
  <c r="D94" i="8"/>
  <c r="E59" i="8"/>
  <c r="E94" i="8"/>
  <c r="F59" i="8"/>
  <c r="F94" i="8"/>
  <c r="G59" i="8"/>
  <c r="G94" i="8"/>
  <c r="B60" i="8"/>
  <c r="B95" i="8"/>
  <c r="C60" i="8"/>
  <c r="C95" i="8"/>
  <c r="D60" i="8"/>
  <c r="D95" i="8"/>
  <c r="E60" i="8"/>
  <c r="E95" i="8"/>
  <c r="F60" i="8"/>
  <c r="F95" i="8"/>
  <c r="G60" i="8"/>
  <c r="G95" i="8"/>
  <c r="H60" i="8"/>
  <c r="H95" i="8"/>
  <c r="B61" i="8"/>
  <c r="B96" i="8"/>
  <c r="C61" i="8"/>
  <c r="C96" i="8"/>
  <c r="D61" i="8"/>
  <c r="D96" i="8"/>
  <c r="E61" i="8"/>
  <c r="E96" i="8"/>
  <c r="F61" i="8"/>
  <c r="F96" i="8"/>
  <c r="G61" i="8"/>
  <c r="G96" i="8"/>
  <c r="H61" i="8"/>
  <c r="H96" i="8"/>
  <c r="I61" i="8"/>
  <c r="I96" i="8"/>
  <c r="B62" i="8"/>
  <c r="B97" i="8"/>
  <c r="C62" i="8"/>
  <c r="C97" i="8"/>
  <c r="D62" i="8"/>
  <c r="D97" i="8"/>
  <c r="E62" i="8"/>
  <c r="E97" i="8"/>
  <c r="F62" i="8"/>
  <c r="F97" i="8"/>
  <c r="G62" i="8"/>
  <c r="G97" i="8"/>
  <c r="H62" i="8"/>
  <c r="H97" i="8"/>
  <c r="I62" i="8"/>
  <c r="I97" i="8"/>
  <c r="J62" i="8"/>
  <c r="J97" i="8"/>
  <c r="B63" i="8"/>
  <c r="B98" i="8"/>
  <c r="C63" i="8"/>
  <c r="C98" i="8"/>
  <c r="D63" i="8"/>
  <c r="D98" i="8"/>
  <c r="E63" i="8"/>
  <c r="E98" i="8"/>
  <c r="F63" i="8"/>
  <c r="F98" i="8"/>
  <c r="G63" i="8"/>
  <c r="G98" i="8"/>
  <c r="H63" i="8"/>
  <c r="H98" i="8"/>
  <c r="I63" i="8"/>
  <c r="I98" i="8"/>
  <c r="J63" i="8"/>
  <c r="J98" i="8"/>
  <c r="K63" i="8"/>
  <c r="K98" i="8"/>
  <c r="B64" i="8"/>
  <c r="B99" i="8"/>
  <c r="C64" i="8"/>
  <c r="C99" i="8"/>
  <c r="D64" i="8"/>
  <c r="D99" i="8"/>
  <c r="E64" i="8"/>
  <c r="E99" i="8"/>
  <c r="F64" i="8"/>
  <c r="F99" i="8"/>
  <c r="G64" i="8"/>
  <c r="G99" i="8"/>
  <c r="H64" i="8"/>
  <c r="H99" i="8"/>
  <c r="I64" i="8"/>
  <c r="I99" i="8"/>
  <c r="J64" i="8"/>
  <c r="J99" i="8"/>
  <c r="K64" i="8"/>
  <c r="K99" i="8"/>
  <c r="L64" i="8"/>
  <c r="L99" i="8"/>
  <c r="B65" i="8"/>
  <c r="B100" i="8"/>
  <c r="C65" i="8"/>
  <c r="C100" i="8"/>
  <c r="D65" i="8"/>
  <c r="D100" i="8"/>
  <c r="E65" i="8"/>
  <c r="E100" i="8"/>
  <c r="F65" i="8"/>
  <c r="F100" i="8"/>
  <c r="G65" i="8"/>
  <c r="G100" i="8"/>
  <c r="H65" i="8"/>
  <c r="H100" i="8"/>
  <c r="I65" i="8"/>
  <c r="I100" i="8"/>
  <c r="J65" i="8"/>
  <c r="J100" i="8"/>
  <c r="K65" i="8"/>
  <c r="K100" i="8"/>
  <c r="L65" i="8"/>
  <c r="L100" i="8"/>
  <c r="M65" i="8"/>
  <c r="M100" i="8"/>
  <c r="B66" i="8"/>
  <c r="B101" i="8"/>
  <c r="C66" i="8"/>
  <c r="C101" i="8"/>
  <c r="D66" i="8"/>
  <c r="D101" i="8"/>
  <c r="E66" i="8"/>
  <c r="E101" i="8"/>
  <c r="F66" i="8"/>
  <c r="F101" i="8"/>
  <c r="G66" i="8"/>
  <c r="G101" i="8"/>
  <c r="H66" i="8"/>
  <c r="H101" i="8"/>
  <c r="I66" i="8"/>
  <c r="I101" i="8"/>
  <c r="J66" i="8"/>
  <c r="J101" i="8"/>
  <c r="K66" i="8"/>
  <c r="K101" i="8"/>
  <c r="L66" i="8"/>
  <c r="L101" i="8"/>
  <c r="M66" i="8"/>
  <c r="M101" i="8"/>
  <c r="N66" i="8"/>
  <c r="N101" i="8"/>
  <c r="B67" i="8"/>
  <c r="B102" i="8"/>
  <c r="C67" i="8"/>
  <c r="C102" i="8"/>
  <c r="D67" i="8"/>
  <c r="D102" i="8"/>
  <c r="E67" i="8"/>
  <c r="E102" i="8"/>
  <c r="F67" i="8"/>
  <c r="F102" i="8"/>
  <c r="G67" i="8"/>
  <c r="G102" i="8"/>
  <c r="H67" i="8"/>
  <c r="H102" i="8"/>
  <c r="I67" i="8"/>
  <c r="I102" i="8"/>
  <c r="J67" i="8"/>
  <c r="J102" i="8"/>
  <c r="K67" i="8"/>
  <c r="K102" i="8"/>
  <c r="L67" i="8"/>
  <c r="L102" i="8"/>
  <c r="M67" i="8"/>
  <c r="M102" i="8"/>
  <c r="N67" i="8"/>
  <c r="N102" i="8"/>
  <c r="O67" i="8"/>
  <c r="O102" i="8"/>
  <c r="B68" i="8"/>
  <c r="B103" i="8"/>
  <c r="C68" i="8"/>
  <c r="C103" i="8"/>
  <c r="D68" i="8"/>
  <c r="D103" i="8"/>
  <c r="E68" i="8"/>
  <c r="E103" i="8"/>
  <c r="F68" i="8"/>
  <c r="F103" i="8"/>
  <c r="G68" i="8"/>
  <c r="G103" i="8"/>
  <c r="H68" i="8"/>
  <c r="H103" i="8"/>
  <c r="I68" i="8"/>
  <c r="I103" i="8"/>
  <c r="J68" i="8"/>
  <c r="J103" i="8"/>
  <c r="K68" i="8"/>
  <c r="K103" i="8"/>
  <c r="L68" i="8"/>
  <c r="L103" i="8"/>
  <c r="M68" i="8"/>
  <c r="M103" i="8"/>
  <c r="N68" i="8"/>
  <c r="N103" i="8"/>
  <c r="O68" i="8"/>
  <c r="O103" i="8"/>
  <c r="P68" i="8"/>
  <c r="P103" i="8"/>
  <c r="B69" i="8"/>
  <c r="B104" i="8"/>
  <c r="C69" i="8"/>
  <c r="C104" i="8"/>
  <c r="D69" i="8"/>
  <c r="D104" i="8"/>
  <c r="E69" i="8"/>
  <c r="E104" i="8"/>
  <c r="F69" i="8"/>
  <c r="F104" i="8"/>
  <c r="G69" i="8"/>
  <c r="G104" i="8"/>
  <c r="H69" i="8"/>
  <c r="H104" i="8"/>
  <c r="I69" i="8"/>
  <c r="I104" i="8"/>
  <c r="J69" i="8"/>
  <c r="J104" i="8"/>
  <c r="K69" i="8"/>
  <c r="K104" i="8"/>
  <c r="L69" i="8"/>
  <c r="L104" i="8"/>
  <c r="M69" i="8"/>
  <c r="M104" i="8"/>
  <c r="N69" i="8"/>
  <c r="N104" i="8"/>
  <c r="O69" i="8"/>
  <c r="O104" i="8"/>
  <c r="P69" i="8"/>
  <c r="P104" i="8"/>
  <c r="Q69" i="8"/>
  <c r="Q104" i="8"/>
  <c r="B70" i="8"/>
  <c r="B105" i="8"/>
  <c r="C70" i="8"/>
  <c r="C105" i="8"/>
  <c r="D70" i="8"/>
  <c r="D105" i="8"/>
  <c r="E70" i="8"/>
  <c r="E105" i="8"/>
  <c r="F70" i="8"/>
  <c r="F105" i="8"/>
  <c r="G70" i="8"/>
  <c r="G105" i="8"/>
  <c r="H70" i="8"/>
  <c r="H105" i="8"/>
  <c r="I70" i="8"/>
  <c r="I105" i="8"/>
  <c r="J70" i="8"/>
  <c r="J105" i="8"/>
  <c r="K70" i="8"/>
  <c r="K105" i="8"/>
  <c r="L70" i="8"/>
  <c r="L105" i="8"/>
  <c r="M70" i="8"/>
  <c r="M105" i="8"/>
  <c r="N70" i="8"/>
  <c r="N105" i="8"/>
  <c r="O70" i="8"/>
  <c r="O105" i="8"/>
  <c r="P70" i="8"/>
  <c r="P105" i="8"/>
  <c r="Q70" i="8"/>
  <c r="Q105" i="8"/>
  <c r="R70" i="8"/>
  <c r="R105" i="8"/>
  <c r="B71" i="8"/>
  <c r="B106" i="8"/>
  <c r="C71" i="8"/>
  <c r="C106" i="8"/>
  <c r="D71" i="8"/>
  <c r="D106" i="8"/>
  <c r="E71" i="8"/>
  <c r="E106" i="8"/>
  <c r="F71" i="8"/>
  <c r="F106" i="8"/>
  <c r="G71" i="8"/>
  <c r="G106" i="8"/>
  <c r="H71" i="8"/>
  <c r="H106" i="8"/>
  <c r="I71" i="8"/>
  <c r="I106" i="8"/>
  <c r="J71" i="8"/>
  <c r="J106" i="8"/>
  <c r="K71" i="8"/>
  <c r="K106" i="8"/>
  <c r="L71" i="8"/>
  <c r="L106" i="8"/>
  <c r="M71" i="8"/>
  <c r="M106" i="8"/>
  <c r="N71" i="8"/>
  <c r="N106" i="8"/>
  <c r="O71" i="8"/>
  <c r="O106" i="8"/>
  <c r="P71" i="8"/>
  <c r="P106" i="8"/>
  <c r="Q71" i="8"/>
  <c r="Q106" i="8"/>
  <c r="R71" i="8"/>
  <c r="R106" i="8"/>
  <c r="S71" i="8"/>
  <c r="S106" i="8"/>
  <c r="B72" i="8"/>
  <c r="B107" i="8"/>
  <c r="C72" i="8"/>
  <c r="C107" i="8"/>
  <c r="D72" i="8"/>
  <c r="D107" i="8"/>
  <c r="E72" i="8"/>
  <c r="E107" i="8"/>
  <c r="F72" i="8"/>
  <c r="F107" i="8"/>
  <c r="G72" i="8"/>
  <c r="G107" i="8"/>
  <c r="H72" i="8"/>
  <c r="H107" i="8"/>
  <c r="I72" i="8"/>
  <c r="I107" i="8"/>
  <c r="J72" i="8"/>
  <c r="J107" i="8"/>
  <c r="K72" i="8"/>
  <c r="K107" i="8"/>
  <c r="L72" i="8"/>
  <c r="L107" i="8"/>
  <c r="M72" i="8"/>
  <c r="M107" i="8"/>
  <c r="N72" i="8"/>
  <c r="N107" i="8"/>
  <c r="O72" i="8"/>
  <c r="O107" i="8"/>
  <c r="P72" i="8"/>
  <c r="P107" i="8"/>
  <c r="Q72" i="8"/>
  <c r="Q107" i="8"/>
  <c r="R72" i="8"/>
  <c r="R107" i="8"/>
  <c r="S72" i="8"/>
  <c r="S107" i="8"/>
  <c r="T72" i="8"/>
  <c r="T107" i="8"/>
  <c r="B73" i="8"/>
  <c r="B108" i="8"/>
  <c r="C73" i="8"/>
  <c r="C108" i="8"/>
  <c r="D73" i="8"/>
  <c r="D108" i="8"/>
  <c r="E73" i="8"/>
  <c r="E108" i="8"/>
  <c r="F73" i="8"/>
  <c r="F108" i="8"/>
  <c r="G73" i="8"/>
  <c r="G108" i="8"/>
  <c r="H73" i="8"/>
  <c r="H108" i="8"/>
  <c r="I73" i="8"/>
  <c r="I108" i="8"/>
  <c r="J73" i="8"/>
  <c r="J108" i="8"/>
  <c r="K73" i="8"/>
  <c r="K108" i="8"/>
  <c r="L73" i="8"/>
  <c r="L108" i="8"/>
  <c r="M73" i="8"/>
  <c r="M108" i="8"/>
  <c r="N73" i="8"/>
  <c r="N108" i="8"/>
  <c r="O73" i="8"/>
  <c r="O108" i="8"/>
  <c r="P73" i="8"/>
  <c r="P108" i="8"/>
  <c r="Q73" i="8"/>
  <c r="Q108" i="8"/>
  <c r="R73" i="8"/>
  <c r="R108" i="8"/>
  <c r="S73" i="8"/>
  <c r="S108" i="8"/>
  <c r="T73" i="8"/>
  <c r="T108" i="8"/>
  <c r="U73" i="8"/>
  <c r="U108" i="8"/>
  <c r="B74" i="8"/>
  <c r="B109" i="8"/>
  <c r="C74" i="8"/>
  <c r="C109" i="8"/>
  <c r="D74" i="8"/>
  <c r="D109" i="8"/>
  <c r="E74" i="8"/>
  <c r="E109" i="8"/>
  <c r="F74" i="8"/>
  <c r="F109" i="8"/>
  <c r="G74" i="8"/>
  <c r="G109" i="8"/>
  <c r="H74" i="8"/>
  <c r="H109" i="8"/>
  <c r="I74" i="8"/>
  <c r="I109" i="8"/>
  <c r="J74" i="8"/>
  <c r="J109" i="8"/>
  <c r="K74" i="8"/>
  <c r="K109" i="8"/>
  <c r="L74" i="8"/>
  <c r="L109" i="8"/>
  <c r="M74" i="8"/>
  <c r="M109" i="8"/>
  <c r="N74" i="8"/>
  <c r="N109" i="8"/>
  <c r="O74" i="8"/>
  <c r="O109" i="8"/>
  <c r="P74" i="8"/>
  <c r="P109" i="8"/>
  <c r="Q74" i="8"/>
  <c r="Q109" i="8"/>
  <c r="R74" i="8"/>
  <c r="R109" i="8"/>
  <c r="S74" i="8"/>
  <c r="S109" i="8"/>
  <c r="T74" i="8"/>
  <c r="T109" i="8"/>
  <c r="U74" i="8"/>
  <c r="U109" i="8"/>
  <c r="V74" i="8"/>
  <c r="V109" i="8"/>
  <c r="B75" i="8"/>
  <c r="B110" i="8"/>
  <c r="C75" i="8"/>
  <c r="C110" i="8"/>
  <c r="D75" i="8"/>
  <c r="D110" i="8"/>
  <c r="E75" i="8"/>
  <c r="E110" i="8"/>
  <c r="F75" i="8"/>
  <c r="F110" i="8"/>
  <c r="G75" i="8"/>
  <c r="G110" i="8"/>
  <c r="H75" i="8"/>
  <c r="H110" i="8"/>
  <c r="I75" i="8"/>
  <c r="I110" i="8"/>
  <c r="J75" i="8"/>
  <c r="J110" i="8"/>
  <c r="K75" i="8"/>
  <c r="K110" i="8"/>
  <c r="L75" i="8"/>
  <c r="L110" i="8"/>
  <c r="M75" i="8"/>
  <c r="M110" i="8"/>
  <c r="N75" i="8"/>
  <c r="N110" i="8"/>
  <c r="O75" i="8"/>
  <c r="O110" i="8"/>
  <c r="P75" i="8"/>
  <c r="P110" i="8"/>
  <c r="Q75" i="8"/>
  <c r="Q110" i="8"/>
  <c r="R75" i="8"/>
  <c r="R110" i="8"/>
  <c r="S75" i="8"/>
  <c r="S110" i="8"/>
  <c r="T75" i="8"/>
  <c r="T110" i="8"/>
  <c r="U75" i="8"/>
  <c r="U110" i="8"/>
  <c r="V75" i="8"/>
  <c r="V110" i="8"/>
  <c r="W75" i="8"/>
  <c r="W110" i="8"/>
  <c r="B76" i="8"/>
  <c r="B111" i="8"/>
  <c r="C76" i="8"/>
  <c r="C111" i="8"/>
  <c r="D76" i="8"/>
  <c r="D111" i="8"/>
  <c r="E76" i="8"/>
  <c r="E111" i="8"/>
  <c r="F76" i="8"/>
  <c r="F111" i="8"/>
  <c r="G76" i="8"/>
  <c r="G111" i="8"/>
  <c r="H76" i="8"/>
  <c r="H111" i="8"/>
  <c r="I76" i="8"/>
  <c r="I111" i="8"/>
  <c r="J76" i="8"/>
  <c r="J111" i="8"/>
  <c r="K76" i="8"/>
  <c r="K111" i="8"/>
  <c r="L76" i="8"/>
  <c r="L111" i="8"/>
  <c r="M76" i="8"/>
  <c r="M111" i="8"/>
  <c r="N76" i="8"/>
  <c r="N111" i="8"/>
  <c r="O76" i="8"/>
  <c r="O111" i="8"/>
  <c r="P76" i="8"/>
  <c r="P111" i="8"/>
  <c r="Q76" i="8"/>
  <c r="Q111" i="8"/>
  <c r="R76" i="8"/>
  <c r="R111" i="8"/>
  <c r="S76" i="8"/>
  <c r="S111" i="8"/>
  <c r="T76" i="8"/>
  <c r="T111" i="8"/>
  <c r="U76" i="8"/>
  <c r="U111" i="8"/>
  <c r="V76" i="8"/>
  <c r="V111" i="8"/>
  <c r="W76" i="8"/>
  <c r="W111" i="8"/>
  <c r="X76" i="8"/>
  <c r="X111" i="8"/>
  <c r="B77" i="8"/>
  <c r="B112" i="8"/>
  <c r="C77" i="8"/>
  <c r="C112" i="8"/>
  <c r="D77" i="8"/>
  <c r="D112" i="8"/>
  <c r="E77" i="8"/>
  <c r="E112" i="8"/>
  <c r="F77" i="8"/>
  <c r="F112" i="8"/>
  <c r="G77" i="8"/>
  <c r="G112" i="8"/>
  <c r="H77" i="8"/>
  <c r="H112" i="8"/>
  <c r="I77" i="8"/>
  <c r="I112" i="8"/>
  <c r="J77" i="8"/>
  <c r="J112" i="8"/>
  <c r="K77" i="8"/>
  <c r="K112" i="8"/>
  <c r="L77" i="8"/>
  <c r="L112" i="8"/>
  <c r="M77" i="8"/>
  <c r="M112" i="8"/>
  <c r="N77" i="8"/>
  <c r="N112" i="8"/>
  <c r="O77" i="8"/>
  <c r="O112" i="8"/>
  <c r="P77" i="8"/>
  <c r="P112" i="8"/>
  <c r="Q77" i="8"/>
  <c r="Q112" i="8"/>
  <c r="R77" i="8"/>
  <c r="R112" i="8"/>
  <c r="S77" i="8"/>
  <c r="S112" i="8"/>
  <c r="T77" i="8"/>
  <c r="T112" i="8"/>
  <c r="U77" i="8"/>
  <c r="U112" i="8"/>
  <c r="V77" i="8"/>
  <c r="V112" i="8"/>
  <c r="W77" i="8"/>
  <c r="W112" i="8"/>
  <c r="X77" i="8"/>
  <c r="X112" i="8"/>
  <c r="Y77" i="8"/>
  <c r="Y112" i="8"/>
  <c r="B78" i="8"/>
  <c r="B113" i="8"/>
  <c r="C78" i="8"/>
  <c r="C113" i="8"/>
  <c r="D78" i="8"/>
  <c r="D113" i="8"/>
  <c r="E78" i="8"/>
  <c r="E113" i="8"/>
  <c r="F78" i="8"/>
  <c r="F113" i="8"/>
  <c r="G78" i="8"/>
  <c r="G113" i="8"/>
  <c r="H78" i="8"/>
  <c r="H113" i="8"/>
  <c r="I78" i="8"/>
  <c r="I113" i="8"/>
  <c r="J78" i="8"/>
  <c r="J113" i="8"/>
  <c r="K78" i="8"/>
  <c r="K113" i="8"/>
  <c r="L78" i="8"/>
  <c r="L113" i="8"/>
  <c r="M78" i="8"/>
  <c r="M113" i="8"/>
  <c r="N78" i="8"/>
  <c r="N113" i="8"/>
  <c r="O78" i="8"/>
  <c r="O113" i="8"/>
  <c r="P78" i="8"/>
  <c r="P113" i="8"/>
  <c r="Q78" i="8"/>
  <c r="Q113" i="8"/>
  <c r="R78" i="8"/>
  <c r="R113" i="8"/>
  <c r="S78" i="8"/>
  <c r="S113" i="8"/>
  <c r="T78" i="8"/>
  <c r="T113" i="8"/>
  <c r="U78" i="8"/>
  <c r="U113" i="8"/>
  <c r="V78" i="8"/>
  <c r="V113" i="8"/>
  <c r="W78" i="8"/>
  <c r="W113" i="8"/>
  <c r="X78" i="8"/>
  <c r="X113" i="8"/>
  <c r="Y78" i="8"/>
  <c r="Y113" i="8"/>
  <c r="Z78" i="8"/>
  <c r="Z113" i="8"/>
  <c r="B79" i="8"/>
  <c r="B114" i="8"/>
  <c r="C79" i="8"/>
  <c r="C114" i="8"/>
  <c r="D79" i="8"/>
  <c r="D114" i="8"/>
  <c r="E79" i="8"/>
  <c r="E114" i="8"/>
  <c r="F79" i="8"/>
  <c r="F114" i="8"/>
  <c r="G79" i="8"/>
  <c r="G114" i="8"/>
  <c r="H79" i="8"/>
  <c r="H114" i="8"/>
  <c r="I79" i="8"/>
  <c r="I114" i="8"/>
  <c r="J79" i="8"/>
  <c r="J114" i="8"/>
  <c r="K79" i="8"/>
  <c r="K114" i="8"/>
  <c r="L79" i="8"/>
  <c r="L114" i="8"/>
  <c r="M79" i="8"/>
  <c r="M114" i="8"/>
  <c r="N79" i="8"/>
  <c r="N114" i="8"/>
  <c r="O79" i="8"/>
  <c r="O114" i="8"/>
  <c r="P79" i="8"/>
  <c r="P114" i="8"/>
  <c r="Q79" i="8"/>
  <c r="Q114" i="8"/>
  <c r="R79" i="8"/>
  <c r="R114" i="8"/>
  <c r="S79" i="8"/>
  <c r="S114" i="8"/>
  <c r="T79" i="8"/>
  <c r="T114" i="8"/>
  <c r="U79" i="8"/>
  <c r="U114" i="8"/>
  <c r="V79" i="8"/>
  <c r="V114" i="8"/>
  <c r="W79" i="8"/>
  <c r="W114" i="8"/>
  <c r="X79" i="8"/>
  <c r="X114" i="8"/>
  <c r="Y79" i="8"/>
  <c r="Y114" i="8"/>
  <c r="Z79" i="8"/>
  <c r="Z114" i="8"/>
  <c r="AA79" i="8"/>
  <c r="AA114" i="8"/>
  <c r="B80" i="8"/>
  <c r="B115" i="8"/>
  <c r="C80" i="8"/>
  <c r="C115" i="8"/>
  <c r="D80" i="8"/>
  <c r="D115" i="8"/>
  <c r="E80" i="8"/>
  <c r="E115" i="8"/>
  <c r="F80" i="8"/>
  <c r="F115" i="8"/>
  <c r="G80" i="8"/>
  <c r="G115" i="8"/>
  <c r="H80" i="8"/>
  <c r="H115" i="8"/>
  <c r="I80" i="8"/>
  <c r="I115" i="8"/>
  <c r="J80" i="8"/>
  <c r="J115" i="8"/>
  <c r="K80" i="8"/>
  <c r="K115" i="8"/>
  <c r="L80" i="8"/>
  <c r="L115" i="8"/>
  <c r="M80" i="8"/>
  <c r="M115" i="8"/>
  <c r="N80" i="8"/>
  <c r="N115" i="8"/>
  <c r="O80" i="8"/>
  <c r="O115" i="8"/>
  <c r="P80" i="8"/>
  <c r="P115" i="8"/>
  <c r="Q80" i="8"/>
  <c r="Q115" i="8"/>
  <c r="R80" i="8"/>
  <c r="R115" i="8"/>
  <c r="S80" i="8"/>
  <c r="S115" i="8"/>
  <c r="T80" i="8"/>
  <c r="T115" i="8"/>
  <c r="U80" i="8"/>
  <c r="U115" i="8"/>
  <c r="V80" i="8"/>
  <c r="V115" i="8"/>
  <c r="W80" i="8"/>
  <c r="W115" i="8"/>
  <c r="X80" i="8"/>
  <c r="X115" i="8"/>
  <c r="Y80" i="8"/>
  <c r="Y115" i="8"/>
  <c r="Z80" i="8"/>
  <c r="Z115" i="8"/>
  <c r="AA80" i="8"/>
  <c r="AA115" i="8"/>
  <c r="AB80" i="8"/>
  <c r="AB115" i="8"/>
  <c r="B81" i="8"/>
  <c r="B116" i="8"/>
  <c r="C81" i="8"/>
  <c r="C116" i="8"/>
  <c r="D81" i="8"/>
  <c r="D116" i="8"/>
  <c r="E81" i="8"/>
  <c r="E116" i="8"/>
  <c r="F81" i="8"/>
  <c r="F116" i="8"/>
  <c r="G81" i="8"/>
  <c r="G116" i="8"/>
  <c r="H81" i="8"/>
  <c r="H116" i="8"/>
  <c r="I81" i="8"/>
  <c r="I116" i="8"/>
  <c r="J81" i="8"/>
  <c r="J116" i="8"/>
  <c r="K81" i="8"/>
  <c r="K116" i="8"/>
  <c r="L81" i="8"/>
  <c r="L116" i="8"/>
  <c r="M81" i="8"/>
  <c r="M116" i="8"/>
  <c r="N81" i="8"/>
  <c r="N116" i="8"/>
  <c r="O81" i="8"/>
  <c r="O116" i="8"/>
  <c r="P81" i="8"/>
  <c r="P116" i="8"/>
  <c r="Q81" i="8"/>
  <c r="Q116" i="8"/>
  <c r="R81" i="8"/>
  <c r="R116" i="8"/>
  <c r="S81" i="8"/>
  <c r="S116" i="8"/>
  <c r="T81" i="8"/>
  <c r="T116" i="8"/>
  <c r="U81" i="8"/>
  <c r="U116" i="8"/>
  <c r="V81" i="8"/>
  <c r="V116" i="8"/>
  <c r="W81" i="8"/>
  <c r="W116" i="8"/>
  <c r="X81" i="8"/>
  <c r="X116" i="8"/>
  <c r="Y81" i="8"/>
  <c r="Y116" i="8"/>
  <c r="Z81" i="8"/>
  <c r="Z116" i="8"/>
  <c r="AA81" i="8"/>
  <c r="AA116" i="8"/>
  <c r="AB81" i="8"/>
  <c r="AB116" i="8"/>
  <c r="AC81" i="8"/>
  <c r="AC116" i="8"/>
  <c r="B82" i="8"/>
  <c r="B117" i="8"/>
  <c r="C82" i="8"/>
  <c r="C117" i="8"/>
  <c r="D82" i="8"/>
  <c r="D117" i="8"/>
  <c r="E82" i="8"/>
  <c r="E117" i="8"/>
  <c r="F82" i="8"/>
  <c r="F117" i="8"/>
  <c r="G82" i="8"/>
  <c r="G117" i="8"/>
  <c r="H82" i="8"/>
  <c r="H117" i="8"/>
  <c r="I82" i="8"/>
  <c r="I117" i="8"/>
  <c r="J82" i="8"/>
  <c r="J117" i="8"/>
  <c r="K82" i="8"/>
  <c r="K117" i="8"/>
  <c r="L82" i="8"/>
  <c r="L117" i="8"/>
  <c r="M82" i="8"/>
  <c r="M117" i="8"/>
  <c r="N82" i="8"/>
  <c r="N117" i="8"/>
  <c r="O82" i="8"/>
  <c r="O117" i="8"/>
  <c r="P82" i="8"/>
  <c r="P117" i="8"/>
  <c r="Q82" i="8"/>
  <c r="Q117" i="8"/>
  <c r="R82" i="8"/>
  <c r="R117" i="8"/>
  <c r="S82" i="8"/>
  <c r="S117" i="8"/>
  <c r="T82" i="8"/>
  <c r="T117" i="8"/>
  <c r="U82" i="8"/>
  <c r="U117" i="8"/>
  <c r="V82" i="8"/>
  <c r="V117" i="8"/>
  <c r="W82" i="8"/>
  <c r="W117" i="8"/>
  <c r="X82" i="8"/>
  <c r="X117" i="8"/>
  <c r="Y82" i="8"/>
  <c r="Y117" i="8"/>
  <c r="Z82" i="8"/>
  <c r="Z117" i="8"/>
  <c r="AA82" i="8"/>
  <c r="AA117" i="8"/>
  <c r="AB82" i="8"/>
  <c r="AB117" i="8"/>
  <c r="AC82" i="8"/>
  <c r="AC117" i="8"/>
  <c r="AD82" i="8"/>
  <c r="AD117" i="8"/>
  <c r="B83" i="8"/>
  <c r="B118" i="8"/>
  <c r="C83" i="8"/>
  <c r="C118" i="8"/>
  <c r="D83" i="8"/>
  <c r="D118" i="8"/>
  <c r="E83" i="8"/>
  <c r="E118" i="8"/>
  <c r="F83" i="8"/>
  <c r="F118" i="8"/>
  <c r="G83" i="8"/>
  <c r="G118" i="8"/>
  <c r="H83" i="8"/>
  <c r="H118" i="8"/>
  <c r="I83" i="8"/>
  <c r="I118" i="8"/>
  <c r="J83" i="8"/>
  <c r="J118" i="8"/>
  <c r="K83" i="8"/>
  <c r="K118" i="8"/>
  <c r="L83" i="8"/>
  <c r="L118" i="8"/>
  <c r="M83" i="8"/>
  <c r="M118" i="8"/>
  <c r="N83" i="8"/>
  <c r="N118" i="8"/>
  <c r="O83" i="8"/>
  <c r="O118" i="8"/>
  <c r="P83" i="8"/>
  <c r="P118" i="8"/>
  <c r="Q83" i="8"/>
  <c r="Q118" i="8"/>
  <c r="R83" i="8"/>
  <c r="R118" i="8"/>
  <c r="S83" i="8"/>
  <c r="S118" i="8"/>
  <c r="T83" i="8"/>
  <c r="T118" i="8"/>
  <c r="U83" i="8"/>
  <c r="U118" i="8"/>
  <c r="V83" i="8"/>
  <c r="V118" i="8"/>
  <c r="W83" i="8"/>
  <c r="W118" i="8"/>
  <c r="X83" i="8"/>
  <c r="X118" i="8"/>
  <c r="Y83" i="8"/>
  <c r="Y118" i="8"/>
  <c r="Z83" i="8"/>
  <c r="Z118" i="8"/>
  <c r="AA83" i="8"/>
  <c r="AA118" i="8"/>
  <c r="AB83" i="8"/>
  <c r="AB118" i="8"/>
  <c r="AC83" i="8"/>
  <c r="AC118" i="8"/>
  <c r="AD83" i="8"/>
  <c r="AD118" i="8"/>
  <c r="AE83" i="8"/>
  <c r="AE118" i="8"/>
  <c r="B84" i="8"/>
  <c r="B119" i="8"/>
  <c r="C84" i="8"/>
  <c r="C119" i="8"/>
  <c r="D84" i="8"/>
  <c r="D119" i="8"/>
  <c r="E84" i="8"/>
  <c r="E119" i="8"/>
  <c r="F84" i="8"/>
  <c r="F119" i="8"/>
  <c r="G84" i="8"/>
  <c r="G119" i="8"/>
  <c r="H84" i="8"/>
  <c r="H119" i="8"/>
  <c r="I84" i="8"/>
  <c r="I119" i="8"/>
  <c r="J84" i="8"/>
  <c r="J119" i="8"/>
  <c r="K84" i="8"/>
  <c r="K119" i="8"/>
  <c r="L84" i="8"/>
  <c r="L119" i="8"/>
  <c r="M84" i="8"/>
  <c r="M119" i="8"/>
  <c r="N84" i="8"/>
  <c r="N119" i="8"/>
  <c r="O84" i="8"/>
  <c r="O119" i="8"/>
  <c r="P84" i="8"/>
  <c r="P119" i="8"/>
  <c r="Q84" i="8"/>
  <c r="Q119" i="8"/>
  <c r="R84" i="8"/>
  <c r="R119" i="8"/>
  <c r="S84" i="8"/>
  <c r="S119" i="8"/>
  <c r="T84" i="8"/>
  <c r="T119" i="8"/>
  <c r="U84" i="8"/>
  <c r="U119" i="8"/>
  <c r="V84" i="8"/>
  <c r="V119" i="8"/>
  <c r="W84" i="8"/>
  <c r="W119" i="8"/>
  <c r="X84" i="8"/>
  <c r="X119" i="8"/>
  <c r="Y84" i="8"/>
  <c r="Y119" i="8"/>
  <c r="Z84" i="8"/>
  <c r="Z119" i="8"/>
  <c r="AA84" i="8"/>
  <c r="AA119" i="8"/>
  <c r="AB84" i="8"/>
  <c r="AB119" i="8"/>
  <c r="AC84" i="8"/>
  <c r="AC119" i="8"/>
  <c r="AD84" i="8"/>
  <c r="AD119" i="8"/>
  <c r="AE84" i="8"/>
  <c r="AE119" i="8"/>
  <c r="AF84" i="8"/>
  <c r="AF119" i="8"/>
  <c r="B85" i="8"/>
  <c r="B120" i="8"/>
  <c r="C85" i="8"/>
  <c r="C120" i="8"/>
  <c r="D85" i="8"/>
  <c r="D120" i="8"/>
  <c r="E85" i="8"/>
  <c r="E120" i="8"/>
  <c r="F85" i="8"/>
  <c r="F120" i="8"/>
  <c r="G85" i="8"/>
  <c r="G120" i="8"/>
  <c r="H85" i="8"/>
  <c r="H120" i="8"/>
  <c r="I85" i="8"/>
  <c r="I120" i="8"/>
  <c r="J85" i="8"/>
  <c r="J120" i="8"/>
  <c r="K85" i="8"/>
  <c r="K120" i="8"/>
  <c r="L85" i="8"/>
  <c r="L120" i="8"/>
  <c r="M85" i="8"/>
  <c r="M120" i="8"/>
  <c r="N85" i="8"/>
  <c r="N120" i="8"/>
  <c r="O85" i="8"/>
  <c r="O120" i="8"/>
  <c r="P85" i="8"/>
  <c r="P120" i="8"/>
  <c r="Q85" i="8"/>
  <c r="Q120" i="8"/>
  <c r="R85" i="8"/>
  <c r="R120" i="8"/>
  <c r="S85" i="8"/>
  <c r="S120" i="8"/>
  <c r="T85" i="8"/>
  <c r="T120" i="8"/>
  <c r="U85" i="8"/>
  <c r="U120" i="8"/>
  <c r="V85" i="8"/>
  <c r="V120" i="8"/>
  <c r="W85" i="8"/>
  <c r="W120" i="8"/>
  <c r="X85" i="8"/>
  <c r="X120" i="8"/>
  <c r="Y85" i="8"/>
  <c r="Y120" i="8"/>
  <c r="Z85" i="8"/>
  <c r="Z120" i="8"/>
  <c r="AA85" i="8"/>
  <c r="AA120" i="8"/>
  <c r="AB85" i="8"/>
  <c r="AB120" i="8"/>
  <c r="AC85" i="8"/>
  <c r="AC120" i="8"/>
  <c r="AD85" i="8"/>
  <c r="AD120" i="8"/>
  <c r="AE85" i="8"/>
  <c r="AE120" i="8"/>
  <c r="AF85" i="8"/>
  <c r="AF120" i="8"/>
  <c r="AG85" i="8"/>
  <c r="AG120" i="8"/>
  <c r="B86" i="8"/>
  <c r="B121" i="8"/>
  <c r="C86" i="8"/>
  <c r="C121" i="8"/>
  <c r="D86" i="8"/>
  <c r="D121" i="8"/>
  <c r="E86" i="8"/>
  <c r="E121" i="8"/>
  <c r="F86" i="8"/>
  <c r="F121" i="8"/>
  <c r="G86" i="8"/>
  <c r="G121" i="8"/>
  <c r="H86" i="8"/>
  <c r="H121" i="8"/>
  <c r="I86" i="8"/>
  <c r="I121" i="8"/>
  <c r="J86" i="8"/>
  <c r="J121" i="8"/>
  <c r="K86" i="8"/>
  <c r="K121" i="8"/>
  <c r="L86" i="8"/>
  <c r="L121" i="8"/>
  <c r="M86" i="8"/>
  <c r="M121" i="8"/>
  <c r="N86" i="8"/>
  <c r="N121" i="8"/>
  <c r="O86" i="8"/>
  <c r="O121" i="8"/>
  <c r="P86" i="8"/>
  <c r="P121" i="8"/>
  <c r="Q86" i="8"/>
  <c r="Q121" i="8"/>
  <c r="R86" i="8"/>
  <c r="R121" i="8"/>
  <c r="S86" i="8"/>
  <c r="S121" i="8"/>
  <c r="T86" i="8"/>
  <c r="T121" i="8"/>
  <c r="U86" i="8"/>
  <c r="U121" i="8"/>
  <c r="V86" i="8"/>
  <c r="V121" i="8"/>
  <c r="W86" i="8"/>
  <c r="W121" i="8"/>
  <c r="X86" i="8"/>
  <c r="X121" i="8"/>
  <c r="Y86" i="8"/>
  <c r="Y121" i="8"/>
  <c r="Z86" i="8"/>
  <c r="Z121" i="8"/>
  <c r="AA86" i="8"/>
  <c r="AA121" i="8"/>
  <c r="AB86" i="8"/>
  <c r="AB121" i="8"/>
  <c r="AC86" i="8"/>
  <c r="AC121" i="8"/>
  <c r="AD86" i="8"/>
  <c r="AD121" i="8"/>
  <c r="AE86" i="8"/>
  <c r="AE121" i="8"/>
  <c r="AF86" i="8"/>
  <c r="AF121" i="8"/>
  <c r="AG86" i="8"/>
  <c r="AG121" i="8"/>
  <c r="AH86" i="8"/>
  <c r="AH121" i="8"/>
  <c r="B124" i="8"/>
  <c r="B125" i="8"/>
  <c r="C125" i="8"/>
  <c r="B126" i="8"/>
  <c r="C126" i="8"/>
  <c r="D126" i="8"/>
  <c r="B127" i="8"/>
  <c r="C127" i="8"/>
  <c r="D127" i="8"/>
  <c r="E127" i="8"/>
  <c r="B128" i="8"/>
  <c r="C128" i="8"/>
  <c r="D128" i="8"/>
  <c r="E128" i="8"/>
  <c r="F128" i="8"/>
  <c r="B129" i="8"/>
  <c r="C129" i="8"/>
  <c r="D129" i="8"/>
  <c r="E129" i="8"/>
  <c r="F129" i="8"/>
  <c r="G129" i="8"/>
  <c r="B130" i="8"/>
  <c r="C130" i="8"/>
  <c r="D130" i="8"/>
  <c r="E130" i="8"/>
  <c r="F130" i="8"/>
  <c r="G130" i="8"/>
  <c r="H130" i="8"/>
  <c r="B131" i="8"/>
  <c r="C131" i="8"/>
  <c r="D131" i="8"/>
  <c r="E131" i="8"/>
  <c r="F131" i="8"/>
  <c r="G131" i="8"/>
  <c r="H131" i="8"/>
  <c r="I131" i="8"/>
  <c r="B132" i="8"/>
  <c r="C132" i="8"/>
  <c r="D132" i="8"/>
  <c r="E132" i="8"/>
  <c r="F132" i="8"/>
  <c r="G132" i="8"/>
  <c r="H132" i="8"/>
  <c r="I132" i="8"/>
  <c r="J132" i="8"/>
  <c r="B133" i="8"/>
  <c r="C133" i="8"/>
  <c r="D133" i="8"/>
  <c r="E133" i="8"/>
  <c r="F133" i="8"/>
  <c r="G133" i="8"/>
  <c r="H133" i="8"/>
  <c r="I133" i="8"/>
  <c r="J133" i="8"/>
  <c r="K133" i="8"/>
  <c r="B134" i="8"/>
  <c r="C134" i="8"/>
  <c r="D134" i="8"/>
  <c r="E134" i="8"/>
  <c r="F134" i="8"/>
  <c r="G134" i="8"/>
  <c r="H134" i="8"/>
  <c r="I134" i="8"/>
  <c r="J134" i="8"/>
  <c r="K134" i="8"/>
  <c r="L134" i="8"/>
  <c r="B135" i="8"/>
  <c r="C135" i="8"/>
  <c r="D135" i="8"/>
  <c r="E135" i="8"/>
  <c r="F135" i="8"/>
  <c r="G135" i="8"/>
  <c r="H135" i="8"/>
  <c r="I135" i="8"/>
  <c r="J135" i="8"/>
  <c r="K135" i="8"/>
  <c r="L135" i="8"/>
  <c r="M135" i="8"/>
  <c r="B136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B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B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B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B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B143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U143" i="8"/>
  <c r="B144" i="8"/>
  <c r="C144" i="8"/>
  <c r="D144" i="8"/>
  <c r="E144" i="8"/>
  <c r="F144" i="8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T144" i="8"/>
  <c r="U144" i="8"/>
  <c r="V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U145" i="8"/>
  <c r="V145" i="8"/>
  <c r="W145" i="8"/>
  <c r="B146" i="8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T146" i="8"/>
  <c r="U146" i="8"/>
  <c r="V146" i="8"/>
  <c r="W146" i="8"/>
  <c r="X146" i="8"/>
  <c r="B147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B148" i="8"/>
  <c r="C148" i="8"/>
  <c r="D148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B149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B150" i="8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T150" i="8"/>
  <c r="U150" i="8"/>
  <c r="V150" i="8"/>
  <c r="W150" i="8"/>
  <c r="X150" i="8"/>
  <c r="Y150" i="8"/>
  <c r="Z150" i="8"/>
  <c r="AA150" i="8"/>
  <c r="AB150" i="8"/>
  <c r="B151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U151" i="8"/>
  <c r="V151" i="8"/>
  <c r="W151" i="8"/>
  <c r="X151" i="8"/>
  <c r="Y151" i="8"/>
  <c r="Z151" i="8"/>
  <c r="AA151" i="8"/>
  <c r="AB151" i="8"/>
  <c r="AC151" i="8"/>
  <c r="B152" i="8"/>
  <c r="C152" i="8"/>
  <c r="D152" i="8"/>
  <c r="E152" i="8"/>
  <c r="F152" i="8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T152" i="8"/>
  <c r="U152" i="8"/>
  <c r="V152" i="8"/>
  <c r="W152" i="8"/>
  <c r="X152" i="8"/>
  <c r="Y152" i="8"/>
  <c r="Z152" i="8"/>
  <c r="AA152" i="8"/>
  <c r="AB152" i="8"/>
  <c r="AC152" i="8"/>
  <c r="AD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B154" i="8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B155" i="8"/>
  <c r="C155" i="8"/>
  <c r="D155" i="8"/>
  <c r="E155" i="8"/>
  <c r="F155" i="8"/>
  <c r="G155" i="8"/>
  <c r="H155" i="8"/>
  <c r="I155" i="8"/>
  <c r="J155" i="8"/>
  <c r="K155" i="8"/>
  <c r="L155" i="8"/>
  <c r="M155" i="8"/>
  <c r="N155" i="8"/>
  <c r="O155" i="8"/>
  <c r="P155" i="8"/>
  <c r="Q155" i="8"/>
  <c r="R155" i="8"/>
  <c r="S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B156" i="8"/>
  <c r="C156" i="8"/>
  <c r="D156" i="8"/>
  <c r="E156" i="8"/>
  <c r="F156" i="8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I12" i="10" a="1"/>
  <c r="I12" i="10"/>
  <c r="I21" i="10"/>
  <c r="I13" i="10"/>
  <c r="J21" i="10"/>
  <c r="I22" i="10"/>
  <c r="I14" i="10"/>
  <c r="J22" i="10"/>
  <c r="I23" i="10"/>
  <c r="I15" i="10"/>
  <c r="J23" i="10"/>
  <c r="I24" i="10"/>
  <c r="I16" i="10"/>
  <c r="J24" i="10"/>
  <c r="I25" i="10"/>
  <c r="I17" i="10"/>
  <c r="J25" i="10"/>
  <c r="I26" i="10"/>
  <c r="J26" i="10"/>
  <c r="I27" i="10"/>
  <c r="J27" i="10"/>
  <c r="I28" i="10"/>
  <c r="J28" i="10"/>
  <c r="I29" i="10"/>
  <c r="J29" i="10"/>
  <c r="I30" i="10"/>
  <c r="J30" i="10"/>
  <c r="I31" i="10"/>
  <c r="J31" i="10"/>
  <c r="I32" i="10"/>
  <c r="J32" i="10"/>
  <c r="I33" i="10"/>
  <c r="J33" i="10"/>
  <c r="I34" i="10"/>
  <c r="J34" i="10"/>
  <c r="I35" i="10"/>
  <c r="J35" i="10"/>
  <c r="I40" i="10" a="1"/>
  <c r="I40" i="10"/>
  <c r="I49" i="10"/>
  <c r="I41" i="10"/>
  <c r="J49" i="10"/>
  <c r="I50" i="10"/>
  <c r="I42" i="10"/>
  <c r="J50" i="10"/>
  <c r="I51" i="10"/>
  <c r="I43" i="10"/>
  <c r="J51" i="10"/>
  <c r="I52" i="10"/>
  <c r="I44" i="10"/>
  <c r="J52" i="10"/>
  <c r="I53" i="10"/>
  <c r="I45" i="10"/>
  <c r="J53" i="10"/>
  <c r="I54" i="10"/>
  <c r="J54" i="10"/>
  <c r="I55" i="10"/>
  <c r="J55" i="10"/>
  <c r="I56" i="10"/>
  <c r="J56" i="10"/>
  <c r="I57" i="10"/>
  <c r="J57" i="10"/>
  <c r="I58" i="10"/>
  <c r="J58" i="10"/>
  <c r="I59" i="10"/>
  <c r="J59" i="10"/>
  <c r="I60" i="10"/>
  <c r="J60" i="10"/>
  <c r="I61" i="10"/>
  <c r="J61" i="10"/>
  <c r="I62" i="10"/>
  <c r="J62" i="10"/>
  <c r="I63" i="10"/>
  <c r="J63" i="10"/>
  <c r="I68" i="10" a="1"/>
  <c r="I68" i="10"/>
  <c r="I77" i="10"/>
  <c r="I69" i="10"/>
  <c r="J77" i="10"/>
  <c r="I78" i="10"/>
  <c r="I70" i="10"/>
  <c r="J78" i="10"/>
  <c r="I79" i="10"/>
  <c r="I71" i="10"/>
  <c r="J79" i="10"/>
  <c r="I80" i="10"/>
  <c r="I72" i="10"/>
  <c r="J80" i="10"/>
  <c r="I81" i="10"/>
  <c r="I73" i="10"/>
  <c r="J81" i="10"/>
  <c r="I82" i="10"/>
  <c r="J82" i="10"/>
  <c r="I83" i="10"/>
  <c r="J83" i="10"/>
  <c r="I84" i="10"/>
  <c r="J84" i="10"/>
  <c r="I85" i="10"/>
  <c r="J85" i="10"/>
  <c r="I86" i="10"/>
  <c r="J86" i="10"/>
  <c r="I87" i="10"/>
  <c r="J87" i="10"/>
  <c r="I88" i="10"/>
  <c r="J88" i="10"/>
  <c r="I89" i="10"/>
  <c r="J89" i="10"/>
  <c r="I90" i="10"/>
  <c r="J90" i="10"/>
  <c r="I91" i="10"/>
  <c r="J91" i="10"/>
  <c r="B42" i="12"/>
  <c r="C42" i="12"/>
  <c r="J42" i="12"/>
  <c r="D42" i="12"/>
  <c r="K42" i="12"/>
  <c r="E42" i="12"/>
  <c r="L42" i="12"/>
  <c r="F42" i="12"/>
  <c r="M42" i="12"/>
  <c r="G42" i="12"/>
  <c r="N42" i="12"/>
  <c r="D43" i="12"/>
  <c r="K43" i="12"/>
  <c r="E43" i="12"/>
  <c r="L43" i="12"/>
  <c r="F43" i="12"/>
  <c r="M43" i="12"/>
  <c r="G43" i="12"/>
  <c r="N43" i="12"/>
  <c r="E44" i="12"/>
  <c r="L44" i="12"/>
  <c r="F44" i="12"/>
  <c r="M44" i="12"/>
  <c r="G44" i="12"/>
  <c r="N44" i="12"/>
  <c r="F45" i="12"/>
  <c r="M45" i="12"/>
  <c r="G45" i="12"/>
  <c r="N45" i="12"/>
  <c r="G46" i="12"/>
  <c r="N46" i="12"/>
  <c r="Q42" i="12"/>
  <c r="R42" i="12"/>
  <c r="S42" i="12"/>
  <c r="T42" i="12"/>
  <c r="U42" i="12"/>
  <c r="C43" i="12"/>
  <c r="R43" i="12"/>
  <c r="S43" i="12"/>
  <c r="T43" i="12"/>
  <c r="U43" i="12"/>
  <c r="D44" i="12"/>
  <c r="S44" i="12"/>
  <c r="T44" i="12"/>
  <c r="U44" i="12"/>
  <c r="E45" i="12"/>
  <c r="T45" i="12"/>
  <c r="U45" i="12"/>
  <c r="F46" i="12"/>
  <c r="U46" i="12"/>
  <c r="G47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G84" i="12"/>
  <c r="AH85" i="12"/>
  <c r="AI86" i="12"/>
  <c r="B54" i="12"/>
  <c r="B89" i="12"/>
  <c r="B55" i="12"/>
  <c r="B90" i="12"/>
  <c r="C55" i="12"/>
  <c r="C90" i="12"/>
  <c r="B56" i="12"/>
  <c r="B91" i="12"/>
  <c r="C56" i="12"/>
  <c r="C91" i="12"/>
  <c r="D56" i="12"/>
  <c r="D91" i="12"/>
  <c r="B57" i="12"/>
  <c r="B92" i="12"/>
  <c r="C57" i="12"/>
  <c r="C92" i="12"/>
  <c r="D57" i="12"/>
  <c r="D92" i="12"/>
  <c r="E57" i="12"/>
  <c r="E92" i="12"/>
  <c r="B58" i="12"/>
  <c r="B93" i="12"/>
  <c r="C58" i="12"/>
  <c r="C93" i="12"/>
  <c r="D58" i="12"/>
  <c r="D93" i="12"/>
  <c r="E58" i="12"/>
  <c r="E93" i="12"/>
  <c r="F58" i="12"/>
  <c r="F93" i="12"/>
  <c r="B59" i="12"/>
  <c r="B94" i="12"/>
  <c r="C59" i="12"/>
  <c r="C94" i="12"/>
  <c r="D59" i="12"/>
  <c r="D94" i="12"/>
  <c r="E59" i="12"/>
  <c r="E94" i="12"/>
  <c r="F59" i="12"/>
  <c r="F94" i="12"/>
  <c r="G59" i="12"/>
  <c r="G94" i="12"/>
  <c r="B60" i="12"/>
  <c r="B95" i="12"/>
  <c r="C60" i="12"/>
  <c r="C95" i="12"/>
  <c r="D60" i="12"/>
  <c r="D95" i="12"/>
  <c r="E60" i="12"/>
  <c r="E95" i="12"/>
  <c r="F60" i="12"/>
  <c r="F95" i="12"/>
  <c r="G60" i="12"/>
  <c r="G95" i="12"/>
  <c r="H60" i="12"/>
  <c r="H95" i="12"/>
  <c r="B61" i="12"/>
  <c r="B96" i="12"/>
  <c r="C61" i="12"/>
  <c r="C96" i="12"/>
  <c r="D61" i="12"/>
  <c r="D96" i="12"/>
  <c r="E61" i="12"/>
  <c r="E96" i="12"/>
  <c r="F61" i="12"/>
  <c r="F96" i="12"/>
  <c r="G61" i="12"/>
  <c r="G96" i="12"/>
  <c r="H61" i="12"/>
  <c r="H96" i="12"/>
  <c r="I61" i="12"/>
  <c r="I96" i="12"/>
  <c r="B62" i="12"/>
  <c r="B97" i="12"/>
  <c r="C62" i="12"/>
  <c r="C97" i="12"/>
  <c r="D62" i="12"/>
  <c r="D97" i="12"/>
  <c r="E62" i="12"/>
  <c r="E97" i="12"/>
  <c r="F62" i="12"/>
  <c r="F97" i="12"/>
  <c r="G62" i="12"/>
  <c r="G97" i="12"/>
  <c r="H62" i="12"/>
  <c r="H97" i="12"/>
  <c r="I62" i="12"/>
  <c r="I97" i="12"/>
  <c r="J62" i="12"/>
  <c r="J97" i="12"/>
  <c r="B63" i="12"/>
  <c r="B98" i="12"/>
  <c r="C63" i="12"/>
  <c r="C98" i="12"/>
  <c r="D63" i="12"/>
  <c r="D98" i="12"/>
  <c r="E63" i="12"/>
  <c r="E98" i="12"/>
  <c r="F63" i="12"/>
  <c r="F98" i="12"/>
  <c r="G63" i="12"/>
  <c r="G98" i="12"/>
  <c r="H63" i="12"/>
  <c r="H98" i="12"/>
  <c r="I63" i="12"/>
  <c r="I98" i="12"/>
  <c r="J63" i="12"/>
  <c r="J98" i="12"/>
  <c r="K63" i="12"/>
  <c r="K98" i="12"/>
  <c r="B64" i="12"/>
  <c r="B99" i="12"/>
  <c r="C64" i="12"/>
  <c r="C99" i="12"/>
  <c r="D64" i="12"/>
  <c r="D99" i="12"/>
  <c r="E64" i="12"/>
  <c r="E99" i="12"/>
  <c r="F64" i="12"/>
  <c r="F99" i="12"/>
  <c r="G64" i="12"/>
  <c r="G99" i="12"/>
  <c r="H64" i="12"/>
  <c r="H99" i="12"/>
  <c r="I64" i="12"/>
  <c r="I99" i="12"/>
  <c r="J64" i="12"/>
  <c r="J99" i="12"/>
  <c r="K64" i="12"/>
  <c r="K99" i="12"/>
  <c r="L64" i="12"/>
  <c r="L99" i="12"/>
  <c r="B65" i="12"/>
  <c r="B100" i="12"/>
  <c r="C65" i="12"/>
  <c r="C100" i="12"/>
  <c r="D65" i="12"/>
  <c r="D100" i="12"/>
  <c r="E65" i="12"/>
  <c r="E100" i="12"/>
  <c r="F65" i="12"/>
  <c r="F100" i="12"/>
  <c r="G65" i="12"/>
  <c r="G100" i="12"/>
  <c r="H65" i="12"/>
  <c r="H100" i="12"/>
  <c r="I65" i="12"/>
  <c r="I100" i="12"/>
  <c r="J65" i="12"/>
  <c r="J100" i="12"/>
  <c r="K65" i="12"/>
  <c r="K100" i="12"/>
  <c r="L65" i="12"/>
  <c r="L100" i="12"/>
  <c r="M65" i="12"/>
  <c r="M100" i="12"/>
  <c r="B66" i="12"/>
  <c r="B101" i="12"/>
  <c r="C66" i="12"/>
  <c r="C101" i="12"/>
  <c r="D66" i="12"/>
  <c r="D101" i="12"/>
  <c r="E66" i="12"/>
  <c r="E101" i="12"/>
  <c r="F66" i="12"/>
  <c r="F101" i="12"/>
  <c r="G66" i="12"/>
  <c r="G101" i="12"/>
  <c r="H66" i="12"/>
  <c r="H101" i="12"/>
  <c r="I66" i="12"/>
  <c r="I101" i="12"/>
  <c r="J66" i="12"/>
  <c r="J101" i="12"/>
  <c r="K66" i="12"/>
  <c r="K101" i="12"/>
  <c r="L66" i="12"/>
  <c r="L101" i="12"/>
  <c r="M66" i="12"/>
  <c r="M101" i="12"/>
  <c r="N66" i="12"/>
  <c r="N101" i="12"/>
  <c r="B67" i="12"/>
  <c r="B102" i="12"/>
  <c r="C67" i="12"/>
  <c r="C102" i="12"/>
  <c r="D67" i="12"/>
  <c r="D102" i="12"/>
  <c r="E67" i="12"/>
  <c r="E102" i="12"/>
  <c r="F67" i="12"/>
  <c r="F102" i="12"/>
  <c r="G67" i="12"/>
  <c r="G102" i="12"/>
  <c r="H67" i="12"/>
  <c r="H102" i="12"/>
  <c r="I67" i="12"/>
  <c r="I102" i="12"/>
  <c r="J67" i="12"/>
  <c r="J102" i="12"/>
  <c r="K67" i="12"/>
  <c r="K102" i="12"/>
  <c r="L67" i="12"/>
  <c r="L102" i="12"/>
  <c r="M67" i="12"/>
  <c r="M102" i="12"/>
  <c r="N67" i="12"/>
  <c r="N102" i="12"/>
  <c r="O67" i="12"/>
  <c r="O102" i="12"/>
  <c r="B68" i="12"/>
  <c r="B103" i="12"/>
  <c r="C68" i="12"/>
  <c r="C103" i="12"/>
  <c r="D68" i="12"/>
  <c r="D103" i="12"/>
  <c r="E68" i="12"/>
  <c r="E103" i="12"/>
  <c r="F68" i="12"/>
  <c r="F103" i="12"/>
  <c r="G68" i="12"/>
  <c r="G103" i="12"/>
  <c r="H68" i="12"/>
  <c r="H103" i="12"/>
  <c r="I68" i="12"/>
  <c r="I103" i="12"/>
  <c r="J68" i="12"/>
  <c r="J103" i="12"/>
  <c r="K68" i="12"/>
  <c r="K103" i="12"/>
  <c r="L68" i="12"/>
  <c r="L103" i="12"/>
  <c r="M68" i="12"/>
  <c r="M103" i="12"/>
  <c r="N68" i="12"/>
  <c r="N103" i="12"/>
  <c r="O68" i="12"/>
  <c r="O103" i="12"/>
  <c r="P68" i="12"/>
  <c r="P103" i="12"/>
  <c r="B69" i="12"/>
  <c r="B104" i="12"/>
  <c r="C69" i="12"/>
  <c r="C104" i="12"/>
  <c r="D69" i="12"/>
  <c r="D104" i="12"/>
  <c r="E69" i="12"/>
  <c r="E104" i="12"/>
  <c r="F69" i="12"/>
  <c r="F104" i="12"/>
  <c r="G69" i="12"/>
  <c r="G104" i="12"/>
  <c r="H69" i="12"/>
  <c r="H104" i="12"/>
  <c r="I69" i="12"/>
  <c r="I104" i="12"/>
  <c r="J69" i="12"/>
  <c r="J104" i="12"/>
  <c r="K69" i="12"/>
  <c r="K104" i="12"/>
  <c r="L69" i="12"/>
  <c r="L104" i="12"/>
  <c r="M69" i="12"/>
  <c r="M104" i="12"/>
  <c r="N69" i="12"/>
  <c r="N104" i="12"/>
  <c r="O69" i="12"/>
  <c r="O104" i="12"/>
  <c r="P69" i="12"/>
  <c r="P104" i="12"/>
  <c r="Q69" i="12"/>
  <c r="Q104" i="12"/>
  <c r="B70" i="12"/>
  <c r="B105" i="12"/>
  <c r="C70" i="12"/>
  <c r="C105" i="12"/>
  <c r="D70" i="12"/>
  <c r="D105" i="12"/>
  <c r="E70" i="12"/>
  <c r="E105" i="12"/>
  <c r="F70" i="12"/>
  <c r="F105" i="12"/>
  <c r="G70" i="12"/>
  <c r="G105" i="12"/>
  <c r="H70" i="12"/>
  <c r="H105" i="12"/>
  <c r="I70" i="12"/>
  <c r="I105" i="12"/>
  <c r="J70" i="12"/>
  <c r="J105" i="12"/>
  <c r="K70" i="12"/>
  <c r="K105" i="12"/>
  <c r="L70" i="12"/>
  <c r="L105" i="12"/>
  <c r="M70" i="12"/>
  <c r="M105" i="12"/>
  <c r="N70" i="12"/>
  <c r="N105" i="12"/>
  <c r="O70" i="12"/>
  <c r="O105" i="12"/>
  <c r="P70" i="12"/>
  <c r="P105" i="12"/>
  <c r="Q70" i="12"/>
  <c r="Q105" i="12"/>
  <c r="R70" i="12"/>
  <c r="R105" i="12"/>
  <c r="B71" i="12"/>
  <c r="B106" i="12"/>
  <c r="C71" i="12"/>
  <c r="C106" i="12"/>
  <c r="D71" i="12"/>
  <c r="D106" i="12"/>
  <c r="E71" i="12"/>
  <c r="E106" i="12"/>
  <c r="F71" i="12"/>
  <c r="F106" i="12"/>
  <c r="G71" i="12"/>
  <c r="G106" i="12"/>
  <c r="H71" i="12"/>
  <c r="H106" i="12"/>
  <c r="I71" i="12"/>
  <c r="I106" i="12"/>
  <c r="J71" i="12"/>
  <c r="J106" i="12"/>
  <c r="K71" i="12"/>
  <c r="K106" i="12"/>
  <c r="L71" i="12"/>
  <c r="L106" i="12"/>
  <c r="M71" i="12"/>
  <c r="M106" i="12"/>
  <c r="N71" i="12"/>
  <c r="N106" i="12"/>
  <c r="O71" i="12"/>
  <c r="O106" i="12"/>
  <c r="P71" i="12"/>
  <c r="P106" i="12"/>
  <c r="Q71" i="12"/>
  <c r="Q106" i="12"/>
  <c r="R71" i="12"/>
  <c r="R106" i="12"/>
  <c r="S71" i="12"/>
  <c r="S106" i="12"/>
  <c r="B72" i="12"/>
  <c r="B107" i="12"/>
  <c r="C72" i="12"/>
  <c r="C107" i="12"/>
  <c r="D72" i="12"/>
  <c r="D107" i="12"/>
  <c r="E72" i="12"/>
  <c r="E107" i="12"/>
  <c r="F72" i="12"/>
  <c r="F107" i="12"/>
  <c r="G72" i="12"/>
  <c r="G107" i="12"/>
  <c r="H72" i="12"/>
  <c r="H107" i="12"/>
  <c r="I72" i="12"/>
  <c r="I107" i="12"/>
  <c r="J72" i="12"/>
  <c r="J107" i="12"/>
  <c r="K72" i="12"/>
  <c r="K107" i="12"/>
  <c r="L72" i="12"/>
  <c r="L107" i="12"/>
  <c r="M72" i="12"/>
  <c r="M107" i="12"/>
  <c r="N72" i="12"/>
  <c r="N107" i="12"/>
  <c r="O72" i="12"/>
  <c r="O107" i="12"/>
  <c r="P72" i="12"/>
  <c r="P107" i="12"/>
  <c r="Q72" i="12"/>
  <c r="Q107" i="12"/>
  <c r="R72" i="12"/>
  <c r="R107" i="12"/>
  <c r="S72" i="12"/>
  <c r="S107" i="12"/>
  <c r="T72" i="12"/>
  <c r="T107" i="12"/>
  <c r="B73" i="12"/>
  <c r="B108" i="12"/>
  <c r="C73" i="12"/>
  <c r="C108" i="12"/>
  <c r="D73" i="12"/>
  <c r="D108" i="12"/>
  <c r="E73" i="12"/>
  <c r="E108" i="12"/>
  <c r="F73" i="12"/>
  <c r="F108" i="12"/>
  <c r="G73" i="12"/>
  <c r="G108" i="12"/>
  <c r="H73" i="12"/>
  <c r="H108" i="12"/>
  <c r="I73" i="12"/>
  <c r="I108" i="12"/>
  <c r="J73" i="12"/>
  <c r="J108" i="12"/>
  <c r="K73" i="12"/>
  <c r="K108" i="12"/>
  <c r="L73" i="12"/>
  <c r="L108" i="12"/>
  <c r="M73" i="12"/>
  <c r="M108" i="12"/>
  <c r="N73" i="12"/>
  <c r="N108" i="12"/>
  <c r="O73" i="12"/>
  <c r="O108" i="12"/>
  <c r="P73" i="12"/>
  <c r="P108" i="12"/>
  <c r="Q73" i="12"/>
  <c r="Q108" i="12"/>
  <c r="R73" i="12"/>
  <c r="R108" i="12"/>
  <c r="S73" i="12"/>
  <c r="S108" i="12"/>
  <c r="T73" i="12"/>
  <c r="T108" i="12"/>
  <c r="U73" i="12"/>
  <c r="U108" i="12"/>
  <c r="B74" i="12"/>
  <c r="B109" i="12"/>
  <c r="C74" i="12"/>
  <c r="C109" i="12"/>
  <c r="D74" i="12"/>
  <c r="D109" i="12"/>
  <c r="E74" i="12"/>
  <c r="E109" i="12"/>
  <c r="F74" i="12"/>
  <c r="F109" i="12"/>
  <c r="G74" i="12"/>
  <c r="G109" i="12"/>
  <c r="H74" i="12"/>
  <c r="H109" i="12"/>
  <c r="I74" i="12"/>
  <c r="I109" i="12"/>
  <c r="J74" i="12"/>
  <c r="J109" i="12"/>
  <c r="K74" i="12"/>
  <c r="K109" i="12"/>
  <c r="L74" i="12"/>
  <c r="L109" i="12"/>
  <c r="M74" i="12"/>
  <c r="M109" i="12"/>
  <c r="N74" i="12"/>
  <c r="N109" i="12"/>
  <c r="O74" i="12"/>
  <c r="O109" i="12"/>
  <c r="P74" i="12"/>
  <c r="P109" i="12"/>
  <c r="Q74" i="12"/>
  <c r="Q109" i="12"/>
  <c r="R74" i="12"/>
  <c r="R109" i="12"/>
  <c r="S74" i="12"/>
  <c r="S109" i="12"/>
  <c r="T74" i="12"/>
  <c r="T109" i="12"/>
  <c r="U74" i="12"/>
  <c r="U109" i="12"/>
  <c r="V74" i="12"/>
  <c r="V109" i="12"/>
  <c r="B75" i="12"/>
  <c r="B110" i="12"/>
  <c r="C75" i="12"/>
  <c r="C110" i="12"/>
  <c r="D75" i="12"/>
  <c r="D110" i="12"/>
  <c r="E75" i="12"/>
  <c r="E110" i="12"/>
  <c r="F75" i="12"/>
  <c r="F110" i="12"/>
  <c r="G75" i="12"/>
  <c r="G110" i="12"/>
  <c r="H75" i="12"/>
  <c r="H110" i="12"/>
  <c r="I75" i="12"/>
  <c r="I110" i="12"/>
  <c r="J75" i="12"/>
  <c r="J110" i="12"/>
  <c r="K75" i="12"/>
  <c r="K110" i="12"/>
  <c r="L75" i="12"/>
  <c r="L110" i="12"/>
  <c r="M75" i="12"/>
  <c r="M110" i="12"/>
  <c r="N75" i="12"/>
  <c r="N110" i="12"/>
  <c r="O75" i="12"/>
  <c r="O110" i="12"/>
  <c r="P75" i="12"/>
  <c r="P110" i="12"/>
  <c r="Q75" i="12"/>
  <c r="Q110" i="12"/>
  <c r="R75" i="12"/>
  <c r="R110" i="12"/>
  <c r="S75" i="12"/>
  <c r="S110" i="12"/>
  <c r="T75" i="12"/>
  <c r="T110" i="12"/>
  <c r="U75" i="12"/>
  <c r="U110" i="12"/>
  <c r="V75" i="12"/>
  <c r="V110" i="12"/>
  <c r="W75" i="12"/>
  <c r="W110" i="12"/>
  <c r="B76" i="12"/>
  <c r="B111" i="12"/>
  <c r="C76" i="12"/>
  <c r="C111" i="12"/>
  <c r="D76" i="12"/>
  <c r="D111" i="12"/>
  <c r="E76" i="12"/>
  <c r="E111" i="12"/>
  <c r="F76" i="12"/>
  <c r="F111" i="12"/>
  <c r="G76" i="12"/>
  <c r="G111" i="12"/>
  <c r="H76" i="12"/>
  <c r="H111" i="12"/>
  <c r="I76" i="12"/>
  <c r="I111" i="12"/>
  <c r="J76" i="12"/>
  <c r="J111" i="12"/>
  <c r="K76" i="12"/>
  <c r="K111" i="12"/>
  <c r="L76" i="12"/>
  <c r="L111" i="12"/>
  <c r="M76" i="12"/>
  <c r="M111" i="12"/>
  <c r="N76" i="12"/>
  <c r="N111" i="12"/>
  <c r="O76" i="12"/>
  <c r="O111" i="12"/>
  <c r="P76" i="12"/>
  <c r="P111" i="12"/>
  <c r="Q76" i="12"/>
  <c r="Q111" i="12"/>
  <c r="R76" i="12"/>
  <c r="R111" i="12"/>
  <c r="S76" i="12"/>
  <c r="S111" i="12"/>
  <c r="T76" i="12"/>
  <c r="T111" i="12"/>
  <c r="U76" i="12"/>
  <c r="U111" i="12"/>
  <c r="V76" i="12"/>
  <c r="V111" i="12"/>
  <c r="W76" i="12"/>
  <c r="W111" i="12"/>
  <c r="X76" i="12"/>
  <c r="X111" i="12"/>
  <c r="B77" i="12"/>
  <c r="B112" i="12"/>
  <c r="C77" i="12"/>
  <c r="C112" i="12"/>
  <c r="D77" i="12"/>
  <c r="D112" i="12"/>
  <c r="E77" i="12"/>
  <c r="E112" i="12"/>
  <c r="F77" i="12"/>
  <c r="F112" i="12"/>
  <c r="G77" i="12"/>
  <c r="G112" i="12"/>
  <c r="H77" i="12"/>
  <c r="H112" i="12"/>
  <c r="I77" i="12"/>
  <c r="I112" i="12"/>
  <c r="J77" i="12"/>
  <c r="J112" i="12"/>
  <c r="K77" i="12"/>
  <c r="K112" i="12"/>
  <c r="L77" i="12"/>
  <c r="L112" i="12"/>
  <c r="M77" i="12"/>
  <c r="M112" i="12"/>
  <c r="N77" i="12"/>
  <c r="N112" i="12"/>
  <c r="O77" i="12"/>
  <c r="O112" i="12"/>
  <c r="P77" i="12"/>
  <c r="P112" i="12"/>
  <c r="Q77" i="12"/>
  <c r="Q112" i="12"/>
  <c r="R77" i="12"/>
  <c r="R112" i="12"/>
  <c r="S77" i="12"/>
  <c r="S112" i="12"/>
  <c r="T77" i="12"/>
  <c r="T112" i="12"/>
  <c r="U77" i="12"/>
  <c r="U112" i="12"/>
  <c r="V77" i="12"/>
  <c r="V112" i="12"/>
  <c r="W77" i="12"/>
  <c r="W112" i="12"/>
  <c r="X77" i="12"/>
  <c r="X112" i="12"/>
  <c r="Y77" i="12"/>
  <c r="Y112" i="12"/>
  <c r="B78" i="12"/>
  <c r="B113" i="12"/>
  <c r="C78" i="12"/>
  <c r="C113" i="12"/>
  <c r="D78" i="12"/>
  <c r="D113" i="12"/>
  <c r="E78" i="12"/>
  <c r="E113" i="12"/>
  <c r="F78" i="12"/>
  <c r="F113" i="12"/>
  <c r="G78" i="12"/>
  <c r="G113" i="12"/>
  <c r="H78" i="12"/>
  <c r="H113" i="12"/>
  <c r="I78" i="12"/>
  <c r="I113" i="12"/>
  <c r="J78" i="12"/>
  <c r="J113" i="12"/>
  <c r="K78" i="12"/>
  <c r="K113" i="12"/>
  <c r="L78" i="12"/>
  <c r="L113" i="12"/>
  <c r="M78" i="12"/>
  <c r="M113" i="12"/>
  <c r="N78" i="12"/>
  <c r="N113" i="12"/>
  <c r="O78" i="12"/>
  <c r="O113" i="12"/>
  <c r="P78" i="12"/>
  <c r="P113" i="12"/>
  <c r="Q78" i="12"/>
  <c r="Q113" i="12"/>
  <c r="R78" i="12"/>
  <c r="R113" i="12"/>
  <c r="S78" i="12"/>
  <c r="S113" i="12"/>
  <c r="T78" i="12"/>
  <c r="T113" i="12"/>
  <c r="U78" i="12"/>
  <c r="U113" i="12"/>
  <c r="V78" i="12"/>
  <c r="V113" i="12"/>
  <c r="W78" i="12"/>
  <c r="W113" i="12"/>
  <c r="X78" i="12"/>
  <c r="X113" i="12"/>
  <c r="Y78" i="12"/>
  <c r="Y113" i="12"/>
  <c r="Z78" i="12"/>
  <c r="Z113" i="12"/>
  <c r="B79" i="12"/>
  <c r="B114" i="12"/>
  <c r="C79" i="12"/>
  <c r="C114" i="12"/>
  <c r="D79" i="12"/>
  <c r="D114" i="12"/>
  <c r="E79" i="12"/>
  <c r="E114" i="12"/>
  <c r="F79" i="12"/>
  <c r="F114" i="12"/>
  <c r="G79" i="12"/>
  <c r="G114" i="12"/>
  <c r="H79" i="12"/>
  <c r="H114" i="12"/>
  <c r="I79" i="12"/>
  <c r="I114" i="12"/>
  <c r="J79" i="12"/>
  <c r="J114" i="12"/>
  <c r="K79" i="12"/>
  <c r="K114" i="12"/>
  <c r="L79" i="12"/>
  <c r="L114" i="12"/>
  <c r="M79" i="12"/>
  <c r="M114" i="12"/>
  <c r="N79" i="12"/>
  <c r="N114" i="12"/>
  <c r="O79" i="12"/>
  <c r="O114" i="12"/>
  <c r="P79" i="12"/>
  <c r="P114" i="12"/>
  <c r="Q79" i="12"/>
  <c r="Q114" i="12"/>
  <c r="R79" i="12"/>
  <c r="R114" i="12"/>
  <c r="S79" i="12"/>
  <c r="S114" i="12"/>
  <c r="T79" i="12"/>
  <c r="T114" i="12"/>
  <c r="U79" i="12"/>
  <c r="U114" i="12"/>
  <c r="V79" i="12"/>
  <c r="V114" i="12"/>
  <c r="W79" i="12"/>
  <c r="W114" i="12"/>
  <c r="X79" i="12"/>
  <c r="X114" i="12"/>
  <c r="Y79" i="12"/>
  <c r="Y114" i="12"/>
  <c r="Z79" i="12"/>
  <c r="Z114" i="12"/>
  <c r="AA79" i="12"/>
  <c r="AA114" i="12"/>
  <c r="B80" i="12"/>
  <c r="B115" i="12"/>
  <c r="C80" i="12"/>
  <c r="C115" i="12"/>
  <c r="D80" i="12"/>
  <c r="D115" i="12"/>
  <c r="E80" i="12"/>
  <c r="E115" i="12"/>
  <c r="F80" i="12"/>
  <c r="F115" i="12"/>
  <c r="G80" i="12"/>
  <c r="G115" i="12"/>
  <c r="H80" i="12"/>
  <c r="H115" i="12"/>
  <c r="I80" i="12"/>
  <c r="I115" i="12"/>
  <c r="J80" i="12"/>
  <c r="J115" i="12"/>
  <c r="K80" i="12"/>
  <c r="K115" i="12"/>
  <c r="L80" i="12"/>
  <c r="L115" i="12"/>
  <c r="M80" i="12"/>
  <c r="M115" i="12"/>
  <c r="N80" i="12"/>
  <c r="N115" i="12"/>
  <c r="O80" i="12"/>
  <c r="O115" i="12"/>
  <c r="P80" i="12"/>
  <c r="P115" i="12"/>
  <c r="Q80" i="12"/>
  <c r="Q115" i="12"/>
  <c r="R80" i="12"/>
  <c r="R115" i="12"/>
  <c r="S80" i="12"/>
  <c r="S115" i="12"/>
  <c r="T80" i="12"/>
  <c r="T115" i="12"/>
  <c r="U80" i="12"/>
  <c r="U115" i="12"/>
  <c r="V80" i="12"/>
  <c r="V115" i="12"/>
  <c r="W80" i="12"/>
  <c r="W115" i="12"/>
  <c r="X80" i="12"/>
  <c r="X115" i="12"/>
  <c r="Y80" i="12"/>
  <c r="Y115" i="12"/>
  <c r="Z80" i="12"/>
  <c r="Z115" i="12"/>
  <c r="AA80" i="12"/>
  <c r="AA115" i="12"/>
  <c r="AB80" i="12"/>
  <c r="AB115" i="12"/>
  <c r="B81" i="12"/>
  <c r="B116" i="12"/>
  <c r="C81" i="12"/>
  <c r="C116" i="12"/>
  <c r="D81" i="12"/>
  <c r="D116" i="12"/>
  <c r="E81" i="12"/>
  <c r="E116" i="12"/>
  <c r="F81" i="12"/>
  <c r="F116" i="12"/>
  <c r="G81" i="12"/>
  <c r="G116" i="12"/>
  <c r="H81" i="12"/>
  <c r="H116" i="12"/>
  <c r="I81" i="12"/>
  <c r="I116" i="12"/>
  <c r="J81" i="12"/>
  <c r="J116" i="12"/>
  <c r="K81" i="12"/>
  <c r="K116" i="12"/>
  <c r="L81" i="12"/>
  <c r="L116" i="12"/>
  <c r="M81" i="12"/>
  <c r="M116" i="12"/>
  <c r="N81" i="12"/>
  <c r="N116" i="12"/>
  <c r="O81" i="12"/>
  <c r="O116" i="12"/>
  <c r="P81" i="12"/>
  <c r="P116" i="12"/>
  <c r="Q81" i="12"/>
  <c r="Q116" i="12"/>
  <c r="R81" i="12"/>
  <c r="R116" i="12"/>
  <c r="S81" i="12"/>
  <c r="S116" i="12"/>
  <c r="T81" i="12"/>
  <c r="T116" i="12"/>
  <c r="U81" i="12"/>
  <c r="U116" i="12"/>
  <c r="V81" i="12"/>
  <c r="V116" i="12"/>
  <c r="W81" i="12"/>
  <c r="W116" i="12"/>
  <c r="X81" i="12"/>
  <c r="X116" i="12"/>
  <c r="Y81" i="12"/>
  <c r="Y116" i="12"/>
  <c r="Z81" i="12"/>
  <c r="Z116" i="12"/>
  <c r="AA81" i="12"/>
  <c r="AA116" i="12"/>
  <c r="AB81" i="12"/>
  <c r="AB116" i="12"/>
  <c r="AC81" i="12"/>
  <c r="AC116" i="12"/>
  <c r="B82" i="12"/>
  <c r="B117" i="12"/>
  <c r="C82" i="12"/>
  <c r="C117" i="12"/>
  <c r="D82" i="12"/>
  <c r="D117" i="12"/>
  <c r="E82" i="12"/>
  <c r="E117" i="12"/>
  <c r="F82" i="12"/>
  <c r="F117" i="12"/>
  <c r="G82" i="12"/>
  <c r="G117" i="12"/>
  <c r="H82" i="12"/>
  <c r="H117" i="12"/>
  <c r="I82" i="12"/>
  <c r="I117" i="12"/>
  <c r="J82" i="12"/>
  <c r="J117" i="12"/>
  <c r="K82" i="12"/>
  <c r="K117" i="12"/>
  <c r="L82" i="12"/>
  <c r="L117" i="12"/>
  <c r="M82" i="12"/>
  <c r="M117" i="12"/>
  <c r="N82" i="12"/>
  <c r="N117" i="12"/>
  <c r="O82" i="12"/>
  <c r="O117" i="12"/>
  <c r="P82" i="12"/>
  <c r="P117" i="12"/>
  <c r="Q82" i="12"/>
  <c r="Q117" i="12"/>
  <c r="R82" i="12"/>
  <c r="R117" i="12"/>
  <c r="S82" i="12"/>
  <c r="S117" i="12"/>
  <c r="T82" i="12"/>
  <c r="T117" i="12"/>
  <c r="U82" i="12"/>
  <c r="U117" i="12"/>
  <c r="V82" i="12"/>
  <c r="V117" i="12"/>
  <c r="W82" i="12"/>
  <c r="W117" i="12"/>
  <c r="X82" i="12"/>
  <c r="X117" i="12"/>
  <c r="Y82" i="12"/>
  <c r="Y117" i="12"/>
  <c r="Z82" i="12"/>
  <c r="Z117" i="12"/>
  <c r="AA82" i="12"/>
  <c r="AA117" i="12"/>
  <c r="AB82" i="12"/>
  <c r="AB117" i="12"/>
  <c r="AC82" i="12"/>
  <c r="AC117" i="12"/>
  <c r="AD82" i="12"/>
  <c r="AD117" i="12"/>
  <c r="B83" i="12"/>
  <c r="B118" i="12"/>
  <c r="C83" i="12"/>
  <c r="C118" i="12"/>
  <c r="D83" i="12"/>
  <c r="D118" i="12"/>
  <c r="E83" i="12"/>
  <c r="E118" i="12"/>
  <c r="F83" i="12"/>
  <c r="F118" i="12"/>
  <c r="G83" i="12"/>
  <c r="G118" i="12"/>
  <c r="H83" i="12"/>
  <c r="H118" i="12"/>
  <c r="I83" i="12"/>
  <c r="I118" i="12"/>
  <c r="J83" i="12"/>
  <c r="J118" i="12"/>
  <c r="K83" i="12"/>
  <c r="K118" i="12"/>
  <c r="L83" i="12"/>
  <c r="L118" i="12"/>
  <c r="M83" i="12"/>
  <c r="M118" i="12"/>
  <c r="N83" i="12"/>
  <c r="N118" i="12"/>
  <c r="O83" i="12"/>
  <c r="O118" i="12"/>
  <c r="P83" i="12"/>
  <c r="P118" i="12"/>
  <c r="Q83" i="12"/>
  <c r="Q118" i="12"/>
  <c r="R83" i="12"/>
  <c r="R118" i="12"/>
  <c r="S83" i="12"/>
  <c r="S118" i="12"/>
  <c r="T83" i="12"/>
  <c r="T118" i="12"/>
  <c r="U83" i="12"/>
  <c r="U118" i="12"/>
  <c r="V83" i="12"/>
  <c r="V118" i="12"/>
  <c r="W83" i="12"/>
  <c r="W118" i="12"/>
  <c r="X83" i="12"/>
  <c r="X118" i="12"/>
  <c r="Y83" i="12"/>
  <c r="Y118" i="12"/>
  <c r="Z83" i="12"/>
  <c r="Z118" i="12"/>
  <c r="AA83" i="12"/>
  <c r="AA118" i="12"/>
  <c r="AB83" i="12"/>
  <c r="AB118" i="12"/>
  <c r="AC83" i="12"/>
  <c r="AC118" i="12"/>
  <c r="AD83" i="12"/>
  <c r="AD118" i="12"/>
  <c r="AE83" i="12"/>
  <c r="AE118" i="12"/>
  <c r="B84" i="12"/>
  <c r="B119" i="12"/>
  <c r="C84" i="12"/>
  <c r="C119" i="12"/>
  <c r="D84" i="12"/>
  <c r="D119" i="12"/>
  <c r="E84" i="12"/>
  <c r="E119" i="12"/>
  <c r="F84" i="12"/>
  <c r="F119" i="12"/>
  <c r="G84" i="12"/>
  <c r="G119" i="12"/>
  <c r="H84" i="12"/>
  <c r="H119" i="12"/>
  <c r="I84" i="12"/>
  <c r="I119" i="12"/>
  <c r="J84" i="12"/>
  <c r="J119" i="12"/>
  <c r="K84" i="12"/>
  <c r="K119" i="12"/>
  <c r="L84" i="12"/>
  <c r="L119" i="12"/>
  <c r="M84" i="12"/>
  <c r="M119" i="12"/>
  <c r="N84" i="12"/>
  <c r="N119" i="12"/>
  <c r="O84" i="12"/>
  <c r="O119" i="12"/>
  <c r="P84" i="12"/>
  <c r="P119" i="12"/>
  <c r="Q84" i="12"/>
  <c r="Q119" i="12"/>
  <c r="R84" i="12"/>
  <c r="R119" i="12"/>
  <c r="S84" i="12"/>
  <c r="S119" i="12"/>
  <c r="T84" i="12"/>
  <c r="T119" i="12"/>
  <c r="U84" i="12"/>
  <c r="U119" i="12"/>
  <c r="V84" i="12"/>
  <c r="V119" i="12"/>
  <c r="W84" i="12"/>
  <c r="W119" i="12"/>
  <c r="X84" i="12"/>
  <c r="X119" i="12"/>
  <c r="Y84" i="12"/>
  <c r="Y119" i="12"/>
  <c r="Z84" i="12"/>
  <c r="Z119" i="12"/>
  <c r="AA84" i="12"/>
  <c r="AA119" i="12"/>
  <c r="AB84" i="12"/>
  <c r="AB119" i="12"/>
  <c r="AC84" i="12"/>
  <c r="AC119" i="12"/>
  <c r="AD84" i="12"/>
  <c r="AD119" i="12"/>
  <c r="AE84" i="12"/>
  <c r="AE119" i="12"/>
  <c r="AF84" i="12"/>
  <c r="AF119" i="12"/>
  <c r="B85" i="12"/>
  <c r="B120" i="12"/>
  <c r="C85" i="12"/>
  <c r="C120" i="12"/>
  <c r="D85" i="12"/>
  <c r="D120" i="12"/>
  <c r="E85" i="12"/>
  <c r="E120" i="12"/>
  <c r="F85" i="12"/>
  <c r="F120" i="12"/>
  <c r="G85" i="12"/>
  <c r="G120" i="12"/>
  <c r="H85" i="12"/>
  <c r="H120" i="12"/>
  <c r="I85" i="12"/>
  <c r="I120" i="12"/>
  <c r="J85" i="12"/>
  <c r="J120" i="12"/>
  <c r="K85" i="12"/>
  <c r="K120" i="12"/>
  <c r="L85" i="12"/>
  <c r="L120" i="12"/>
  <c r="M85" i="12"/>
  <c r="M120" i="12"/>
  <c r="N85" i="12"/>
  <c r="N120" i="12"/>
  <c r="O85" i="12"/>
  <c r="O120" i="12"/>
  <c r="P85" i="12"/>
  <c r="P120" i="12"/>
  <c r="Q85" i="12"/>
  <c r="Q120" i="12"/>
  <c r="R85" i="12"/>
  <c r="R120" i="12"/>
  <c r="S85" i="12"/>
  <c r="S120" i="12"/>
  <c r="T85" i="12"/>
  <c r="T120" i="12"/>
  <c r="U85" i="12"/>
  <c r="U120" i="12"/>
  <c r="V85" i="12"/>
  <c r="V120" i="12"/>
  <c r="W85" i="12"/>
  <c r="W120" i="12"/>
  <c r="X85" i="12"/>
  <c r="X120" i="12"/>
  <c r="Y85" i="12"/>
  <c r="Y120" i="12"/>
  <c r="Z85" i="12"/>
  <c r="Z120" i="12"/>
  <c r="AA85" i="12"/>
  <c r="AA120" i="12"/>
  <c r="AB85" i="12"/>
  <c r="AB120" i="12"/>
  <c r="AC85" i="12"/>
  <c r="AC120" i="12"/>
  <c r="AD85" i="12"/>
  <c r="AD120" i="12"/>
  <c r="AE85" i="12"/>
  <c r="AE120" i="12"/>
  <c r="AF85" i="12"/>
  <c r="AF120" i="12"/>
  <c r="AG85" i="12"/>
  <c r="AG120" i="12"/>
  <c r="B86" i="12"/>
  <c r="B121" i="12"/>
  <c r="C86" i="12"/>
  <c r="C121" i="12"/>
  <c r="D86" i="12"/>
  <c r="D121" i="12"/>
  <c r="E86" i="12"/>
  <c r="E121" i="12"/>
  <c r="F86" i="12"/>
  <c r="F121" i="12"/>
  <c r="G86" i="12"/>
  <c r="G121" i="12"/>
  <c r="H86" i="12"/>
  <c r="H121" i="12"/>
  <c r="I86" i="12"/>
  <c r="I121" i="12"/>
  <c r="J86" i="12"/>
  <c r="J121" i="12"/>
  <c r="K86" i="12"/>
  <c r="K121" i="12"/>
  <c r="L86" i="12"/>
  <c r="L121" i="12"/>
  <c r="M86" i="12"/>
  <c r="M121" i="12"/>
  <c r="N86" i="12"/>
  <c r="N121" i="12"/>
  <c r="O86" i="12"/>
  <c r="O121" i="12"/>
  <c r="P86" i="12"/>
  <c r="P121" i="12"/>
  <c r="Q86" i="12"/>
  <c r="Q121" i="12"/>
  <c r="R86" i="12"/>
  <c r="R121" i="12"/>
  <c r="S86" i="12"/>
  <c r="S121" i="12"/>
  <c r="T86" i="12"/>
  <c r="T121" i="12"/>
  <c r="U86" i="12"/>
  <c r="U121" i="12"/>
  <c r="V86" i="12"/>
  <c r="V121" i="12"/>
  <c r="W86" i="12"/>
  <c r="W121" i="12"/>
  <c r="X86" i="12"/>
  <c r="X121" i="12"/>
  <c r="Y86" i="12"/>
  <c r="Y121" i="12"/>
  <c r="Z86" i="12"/>
  <c r="Z121" i="12"/>
  <c r="AA86" i="12"/>
  <c r="AA121" i="12"/>
  <c r="AB86" i="12"/>
  <c r="AB121" i="12"/>
  <c r="AC86" i="12"/>
  <c r="AC121" i="12"/>
  <c r="AD86" i="12"/>
  <c r="AD121" i="12"/>
  <c r="AE86" i="12"/>
  <c r="AE121" i="12"/>
  <c r="AF86" i="12"/>
  <c r="AF121" i="12"/>
  <c r="AG86" i="12"/>
  <c r="AG121" i="12"/>
  <c r="AH86" i="12"/>
  <c r="AH121" i="12"/>
  <c r="B124" i="12"/>
  <c r="B125" i="12"/>
  <c r="C125" i="12"/>
  <c r="B126" i="12"/>
  <c r="C126" i="12"/>
  <c r="D126" i="12"/>
  <c r="B127" i="12"/>
  <c r="C127" i="12"/>
  <c r="D127" i="12"/>
  <c r="E127" i="12"/>
  <c r="B128" i="12"/>
  <c r="C128" i="12"/>
  <c r="D128" i="12"/>
  <c r="E128" i="12"/>
  <c r="F128" i="12"/>
  <c r="B129" i="12"/>
  <c r="C129" i="12"/>
  <c r="D129" i="12"/>
  <c r="E129" i="12"/>
  <c r="F129" i="12"/>
  <c r="G129" i="12"/>
  <c r="B130" i="12"/>
  <c r="C130" i="12"/>
  <c r="D130" i="12"/>
  <c r="E130" i="12"/>
  <c r="F130" i="12"/>
  <c r="G130" i="12"/>
  <c r="H130" i="12"/>
  <c r="B131" i="12"/>
  <c r="C131" i="12"/>
  <c r="D131" i="12"/>
  <c r="E131" i="12"/>
  <c r="F131" i="12"/>
  <c r="G131" i="12"/>
  <c r="H131" i="12"/>
  <c r="I131" i="12"/>
  <c r="B132" i="12"/>
  <c r="C132" i="12"/>
  <c r="D132" i="12"/>
  <c r="E132" i="12"/>
  <c r="F132" i="12"/>
  <c r="G132" i="12"/>
  <c r="H132" i="12"/>
  <c r="I132" i="12"/>
  <c r="J132" i="12"/>
  <c r="B133" i="12"/>
  <c r="C133" i="12"/>
  <c r="D133" i="12"/>
  <c r="E133" i="12"/>
  <c r="F133" i="12"/>
  <c r="G133" i="12"/>
  <c r="H133" i="12"/>
  <c r="I133" i="12"/>
  <c r="J133" i="12"/>
  <c r="K133" i="12"/>
  <c r="B134" i="12"/>
  <c r="C134" i="12"/>
  <c r="D134" i="12"/>
  <c r="E134" i="12"/>
  <c r="F134" i="12"/>
  <c r="G134" i="12"/>
  <c r="H134" i="12"/>
  <c r="I134" i="12"/>
  <c r="J134" i="12"/>
  <c r="K134" i="12"/>
  <c r="L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U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U144" i="12"/>
  <c r="V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U145" i="12"/>
  <c r="V145" i="12"/>
  <c r="W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U146" i="12"/>
  <c r="V146" i="12"/>
  <c r="W146" i="12"/>
  <c r="X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U147" i="12"/>
  <c r="V147" i="12"/>
  <c r="W147" i="12"/>
  <c r="X147" i="12"/>
  <c r="Y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U148" i="12"/>
  <c r="V148" i="12"/>
  <c r="W148" i="12"/>
  <c r="X148" i="12"/>
  <c r="Y148" i="12"/>
  <c r="Z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U149" i="12"/>
  <c r="V149" i="12"/>
  <c r="W149" i="12"/>
  <c r="X149" i="12"/>
  <c r="Y149" i="12"/>
  <c r="Z149" i="12"/>
  <c r="AA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U150" i="12"/>
  <c r="V150" i="12"/>
  <c r="W150" i="12"/>
  <c r="X150" i="12"/>
  <c r="Y150" i="12"/>
  <c r="Z150" i="12"/>
  <c r="AA150" i="12"/>
  <c r="AB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AC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AB152" i="12"/>
  <c r="AC152" i="12"/>
  <c r="AD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I12" i="14" a="1"/>
  <c r="I12" i="14"/>
  <c r="I21" i="14"/>
  <c r="I13" i="14"/>
  <c r="J21" i="14"/>
  <c r="I22" i="14"/>
  <c r="I14" i="14"/>
  <c r="J22" i="14"/>
  <c r="I23" i="14"/>
  <c r="I15" i="14"/>
  <c r="J23" i="14"/>
  <c r="I24" i="14"/>
  <c r="I16" i="14"/>
  <c r="J24" i="14"/>
  <c r="I25" i="14"/>
  <c r="I17" i="14"/>
  <c r="J25" i="14"/>
  <c r="I26" i="14"/>
  <c r="J26" i="14"/>
  <c r="I27" i="14"/>
  <c r="J27" i="14"/>
  <c r="I28" i="14"/>
  <c r="J28" i="14"/>
  <c r="I29" i="14"/>
  <c r="J29" i="14"/>
  <c r="I30" i="14"/>
  <c r="J30" i="14"/>
  <c r="I31" i="14"/>
  <c r="J31" i="14"/>
  <c r="I32" i="14"/>
  <c r="J32" i="14"/>
  <c r="I33" i="14"/>
  <c r="J33" i="14"/>
  <c r="I34" i="14"/>
  <c r="J34" i="14"/>
  <c r="I35" i="14"/>
  <c r="J35" i="14"/>
  <c r="I40" i="14" a="1"/>
  <c r="I40" i="14"/>
  <c r="I49" i="14"/>
  <c r="I41" i="14"/>
  <c r="J49" i="14"/>
  <c r="I50" i="14"/>
  <c r="I42" i="14"/>
  <c r="J50" i="14"/>
  <c r="I51" i="14"/>
  <c r="I43" i="14"/>
  <c r="J51" i="14"/>
  <c r="I52" i="14"/>
  <c r="I44" i="14"/>
  <c r="J52" i="14"/>
  <c r="I53" i="14"/>
  <c r="I45" i="14"/>
  <c r="J53" i="14"/>
  <c r="I54" i="14"/>
  <c r="J54" i="14"/>
  <c r="I55" i="14"/>
  <c r="J55" i="14"/>
  <c r="I56" i="14"/>
  <c r="J56" i="14"/>
  <c r="I57" i="14"/>
  <c r="J57" i="14"/>
  <c r="I58" i="14"/>
  <c r="J58" i="14"/>
  <c r="I59" i="14"/>
  <c r="J59" i="14"/>
  <c r="I60" i="14"/>
  <c r="J60" i="14"/>
  <c r="I61" i="14"/>
  <c r="J61" i="14"/>
  <c r="I62" i="14"/>
  <c r="J62" i="14"/>
  <c r="I63" i="14"/>
  <c r="J63" i="14"/>
  <c r="I68" i="14" a="1"/>
  <c r="I68" i="14"/>
  <c r="I77" i="14"/>
  <c r="I69" i="14"/>
  <c r="J77" i="14"/>
  <c r="I78" i="14"/>
  <c r="I70" i="14"/>
  <c r="J78" i="14"/>
  <c r="I79" i="14"/>
  <c r="I71" i="14"/>
  <c r="J79" i="14"/>
  <c r="I80" i="14"/>
  <c r="I72" i="14"/>
  <c r="J80" i="14"/>
  <c r="I81" i="14"/>
  <c r="I73" i="14"/>
  <c r="J81" i="14"/>
  <c r="I82" i="14"/>
  <c r="J82" i="14"/>
  <c r="I83" i="14"/>
  <c r="J83" i="14"/>
  <c r="I84" i="14"/>
  <c r="J84" i="14"/>
  <c r="I85" i="14"/>
  <c r="J85" i="14"/>
  <c r="I86" i="14"/>
  <c r="J86" i="14"/>
  <c r="I87" i="14"/>
  <c r="J87" i="14"/>
  <c r="I88" i="14"/>
  <c r="J88" i="14"/>
  <c r="I89" i="14"/>
  <c r="J89" i="14"/>
  <c r="I90" i="14"/>
  <c r="J90" i="14"/>
  <c r="I91" i="14"/>
  <c r="J91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<sst xmlns="http://schemas.openxmlformats.org/spreadsheetml/2006/main" count="1089" uniqueCount="96">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</sst>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3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6.930167506313234E-2</c:v>
                  </c:pt>
                  <c:pt idx="1">
                    <c:v>4.4709223507844641E-2</c:v>
                  </c:pt>
                  <c:pt idx="2">
                    <c:v>4.4408876459501208E-2</c:v>
                  </c:pt>
                  <c:pt idx="3">
                    <c:v>3.5553452435566547E-2</c:v>
                  </c:pt>
                  <c:pt idx="4">
                    <c:v>4.0469695094218015E-2</c:v>
                  </c:pt>
                  <c:pt idx="5">
                    <c:v>4.3089588201391173E-2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0.69395685777228577</c:v>
                </c:pt>
                <c:pt idx="1">
                  <c:v>0.79668889083692629</c:v>
                </c:pt>
                <c:pt idx="2">
                  <c:v>0.82250766499853611</c:v>
                </c:pt>
                <c:pt idx="3">
                  <c:v>0.83414550169472945</c:v>
                </c:pt>
                <c:pt idx="4">
                  <c:v>0.83876340113044034</c:v>
                </c:pt>
                <c:pt idx="5">
                  <c:v>0.84958636402258569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5.4136470755107434E-2</c:v>
                  </c:pt>
                  <c:pt idx="1">
                    <c:v>2.7653849629869401E-2</c:v>
                  </c:pt>
                  <c:pt idx="2">
                    <c:v>4.7787574190354912E-2</c:v>
                  </c:pt>
                  <c:pt idx="3">
                    <c:v>3.1249654517663854E-2</c:v>
                  </c:pt>
                  <c:pt idx="4">
                    <c:v>3.6150954470969901E-2</c:v>
                  </c:pt>
                  <c:pt idx="5">
                    <c:v>4.9763624788050444E-2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0.61381834820407233</c:v>
                </c:pt>
                <c:pt idx="1">
                  <c:v>0.80043468313886978</c:v>
                </c:pt>
                <c:pt idx="2">
                  <c:v>0.84120338595287125</c:v>
                </c:pt>
                <c:pt idx="3">
                  <c:v>0.81322351864561893</c:v>
                </c:pt>
                <c:pt idx="4">
                  <c:v>0.83058796614047137</c:v>
                </c:pt>
                <c:pt idx="5">
                  <c:v>0.84335392358727979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3.8369828265296391E-2</c:v>
                  </c:pt>
                  <c:pt idx="1">
                    <c:v>5.2011969883346908E-2</c:v>
                  </c:pt>
                  <c:pt idx="2">
                    <c:v>2.4437623565076293E-2</c:v>
                  </c:pt>
                  <c:pt idx="3">
                    <c:v>3.7661094846463253E-2</c:v>
                  </c:pt>
                  <c:pt idx="4">
                    <c:v>3.6534076998358582E-2</c:v>
                  </c:pt>
                  <c:pt idx="5">
                    <c:v>3.1115978253177173E-2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0.67600091512239757</c:v>
                </c:pt>
                <c:pt idx="1">
                  <c:v>0.80700068634179822</c:v>
                </c:pt>
                <c:pt idx="2">
                  <c:v>0.84543582704186682</c:v>
                </c:pt>
                <c:pt idx="3">
                  <c:v>0.84548158316174793</c:v>
                </c:pt>
                <c:pt idx="4">
                  <c:v>0.8112331274307939</c:v>
                </c:pt>
                <c:pt idx="5">
                  <c:v>0.85843056508808058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4.8949318785134442E-2</c:v>
                  </c:pt>
                  <c:pt idx="1">
                    <c:v>5.2308391445046246E-2</c:v>
                  </c:pt>
                  <c:pt idx="2">
                    <c:v>3.6323097413061743E-2</c:v>
                  </c:pt>
                  <c:pt idx="3">
                    <c:v>0</c:v>
                  </c:pt>
                  <c:pt idx="4">
                    <c:v>2.6268795245968962E-2</c:v>
                  </c:pt>
                  <c:pt idx="5">
                    <c:v>4.6439508850548879E-2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0.67593228094257607</c:v>
                </c:pt>
                <c:pt idx="1">
                  <c:v>0.79830702356440175</c:v>
                </c:pt>
                <c:pt idx="2">
                  <c:v>0.84118050789293064</c:v>
                </c:pt>
                <c:pt idx="3">
                  <c:v>0</c:v>
                </c:pt>
                <c:pt idx="4">
                  <c:v>0.72537176847403351</c:v>
                </c:pt>
                <c:pt idx="5">
                  <c:v>0.82836879432624111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4.0259951589415109E-2</c:v>
                  </c:pt>
                  <c:pt idx="1">
                    <c:v>4.1808401080233697E-2</c:v>
                  </c:pt>
                  <c:pt idx="2">
                    <c:v>3.906254382047588E-2</c:v>
                  </c:pt>
                  <c:pt idx="3">
                    <c:v>3.3344126826890287E-2</c:v>
                  </c:pt>
                  <c:pt idx="4">
                    <c:v>2.5486569507588621E-2</c:v>
                  </c:pt>
                  <c:pt idx="5">
                    <c:v>3.3671157304828322E-2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0.79178677648135454</c:v>
                </c:pt>
                <c:pt idx="1">
                  <c:v>0.83040494166094714</c:v>
                </c:pt>
                <c:pt idx="2">
                  <c:v>0.83051933196064964</c:v>
                </c:pt>
                <c:pt idx="3">
                  <c:v>0.83468313886982382</c:v>
                </c:pt>
                <c:pt idx="4">
                  <c:v>0.79622512010981483</c:v>
                </c:pt>
                <c:pt idx="5">
                  <c:v>0.84550446122168843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4.1514343746364639E-2</c:v>
                  </c:pt>
                  <c:pt idx="1">
                    <c:v>3.3619073606667084E-2</c:v>
                  </c:pt>
                  <c:pt idx="2">
                    <c:v>4.1298440654402926E-2</c:v>
                  </c:pt>
                  <c:pt idx="3">
                    <c:v>2.6837475818934236E-2</c:v>
                  </c:pt>
                  <c:pt idx="4">
                    <c:v>2.357546057468482E-2</c:v>
                  </c:pt>
                  <c:pt idx="5">
                    <c:v>3.5115698085481609E-2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0.70615419812399927</c:v>
                </c:pt>
                <c:pt idx="1">
                  <c:v>0.84763212079615646</c:v>
                </c:pt>
                <c:pt idx="2">
                  <c:v>0.83697094486387547</c:v>
                </c:pt>
                <c:pt idx="3">
                  <c:v>0.84760924273621596</c:v>
                </c:pt>
                <c:pt idx="4">
                  <c:v>0.79402882635552507</c:v>
                </c:pt>
                <c:pt idx="5">
                  <c:v>0.85621139327385032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4.8480870855271807E-2</c:v>
                  </c:pt>
                  <c:pt idx="1">
                    <c:v>2.4784912210344741E-2</c:v>
                  </c:pt>
                  <c:pt idx="2">
                    <c:v>4.9137705703173405E-2</c:v>
                  </c:pt>
                  <c:pt idx="3">
                    <c:v>0</c:v>
                  </c:pt>
                  <c:pt idx="4">
                    <c:v>4.8515816119320036E-2</c:v>
                  </c:pt>
                  <c:pt idx="5">
                    <c:v>2.4778280298296824E-2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0.68897277510867083</c:v>
                </c:pt>
                <c:pt idx="1">
                  <c:v>0.84765499885609707</c:v>
                </c:pt>
                <c:pt idx="2">
                  <c:v>0.83914436055822461</c:v>
                </c:pt>
                <c:pt idx="3">
                  <c:v>0</c:v>
                </c:pt>
                <c:pt idx="4">
                  <c:v>0.8219629375428964</c:v>
                </c:pt>
                <c:pt idx="5">
                  <c:v>0.83692518874399457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6.986544409369122E-2</c:v>
                  </c:pt>
                  <c:pt idx="1">
                    <c:v>4.8276335022504842E-2</c:v>
                  </c:pt>
                  <c:pt idx="2">
                    <c:v>4.534276562009381E-2</c:v>
                  </c:pt>
                  <c:pt idx="3">
                    <c:v>3.5248770405888794E-2</c:v>
                  </c:pt>
                  <c:pt idx="4">
                    <c:v>4.0770147110384063E-2</c:v>
                  </c:pt>
                  <c:pt idx="5">
                    <c:v>3.92272640483576E-2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0.69211088233051177</c:v>
                </c:pt>
                <c:pt idx="1">
                  <c:v>0.79656829100892235</c:v>
                </c:pt>
                <c:pt idx="2">
                  <c:v>0.8219057423930447</c:v>
                </c:pt>
                <c:pt idx="3">
                  <c:v>0.83524937085335171</c:v>
                </c:pt>
                <c:pt idx="4">
                  <c:v>0.83907572637840255</c:v>
                </c:pt>
                <c:pt idx="5">
                  <c:v>0.84479905437352232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5.3341293493096034E-2</c:v>
                  </c:pt>
                  <c:pt idx="1">
                    <c:v>2.7793940905806985E-2</c:v>
                  </c:pt>
                  <c:pt idx="2">
                    <c:v>4.5649470291132116E-2</c:v>
                  </c:pt>
                  <c:pt idx="3">
                    <c:v>3.0272448389024514E-2</c:v>
                  </c:pt>
                  <c:pt idx="4">
                    <c:v>3.1204174184377601E-2</c:v>
                  </c:pt>
                  <c:pt idx="5">
                    <c:v>4.6552469073413323E-2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0.69411995880753197</c:v>
                </c:pt>
                <c:pt idx="1">
                  <c:v>0.80548128756575843</c:v>
                </c:pt>
                <c:pt idx="2">
                  <c:v>0.84463660397554852</c:v>
                </c:pt>
                <c:pt idx="3">
                  <c:v>0.82159438790529882</c:v>
                </c:pt>
                <c:pt idx="4">
                  <c:v>0.83969729914058033</c:v>
                </c:pt>
                <c:pt idx="5">
                  <c:v>0.8487159913715232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2.6474394378792121E-2</c:v>
                  </c:pt>
                  <c:pt idx="1">
                    <c:v>4.3491914909992893E-2</c:v>
                  </c:pt>
                  <c:pt idx="2">
                    <c:v>2.1886608890554059E-2</c:v>
                  </c:pt>
                  <c:pt idx="3">
                    <c:v>3.6210587496143018E-2</c:v>
                  </c:pt>
                  <c:pt idx="4">
                    <c:v>2.8547682676835304E-2</c:v>
                  </c:pt>
                  <c:pt idx="5">
                    <c:v>3.0180715148684409E-2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0.7340059640652733</c:v>
                </c:pt>
                <c:pt idx="1">
                  <c:v>0.81867355006829001</c:v>
                </c:pt>
                <c:pt idx="2">
                  <c:v>0.85053673362696114</c:v>
                </c:pt>
                <c:pt idx="3">
                  <c:v>0.85179016367829929</c:v>
                </c:pt>
                <c:pt idx="4">
                  <c:v>0.82335754532824745</c:v>
                </c:pt>
                <c:pt idx="5">
                  <c:v>0.86063538899486947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4.6355234934391192E-2</c:v>
                  </c:pt>
                  <c:pt idx="1">
                    <c:v>4.7461119972533529E-2</c:v>
                  </c:pt>
                  <c:pt idx="2">
                    <c:v>3.5132026012934171E-2</c:v>
                  </c:pt>
                  <c:pt idx="3">
                    <c:v>0</c:v>
                  </c:pt>
                  <c:pt idx="4">
                    <c:v>3.0131450228843736E-2</c:v>
                  </c:pt>
                  <c:pt idx="5">
                    <c:v>4.1511490638059194E-2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0.71091544730370992</c:v>
                </c:pt>
                <c:pt idx="1">
                  <c:v>0.80747814837612852</c:v>
                </c:pt>
                <c:pt idx="2">
                  <c:v>0.84454934973073503</c:v>
                </c:pt>
                <c:pt idx="3">
                  <c:v>0</c:v>
                </c:pt>
                <c:pt idx="4">
                  <c:v>0.73247877181911192</c:v>
                </c:pt>
                <c:pt idx="5">
                  <c:v>0.83961409924353292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3.1207511522889295E-2</c:v>
                  </c:pt>
                  <c:pt idx="1">
                    <c:v>4.0621914740833931E-2</c:v>
                  </c:pt>
                  <c:pt idx="2">
                    <c:v>3.8496139790735406E-2</c:v>
                  </c:pt>
                  <c:pt idx="3">
                    <c:v>3.479194166617261E-2</c:v>
                  </c:pt>
                  <c:pt idx="4">
                    <c:v>1.9041894322352145E-2</c:v>
                  </c:pt>
                  <c:pt idx="5">
                    <c:v>3.2327033803699244E-2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0.80770054269108693</c:v>
                </c:pt>
                <c:pt idx="1">
                  <c:v>0.8353814862452783</c:v>
                </c:pt>
                <c:pt idx="2">
                  <c:v>0.8368399184355193</c:v>
                </c:pt>
                <c:pt idx="3">
                  <c:v>0.84749888657375261</c:v>
                </c:pt>
                <c:pt idx="4">
                  <c:v>0.807798954614249</c:v>
                </c:pt>
                <c:pt idx="5">
                  <c:v>0.84975382169405267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2.1774430166411597E-2</c:v>
                  </c:pt>
                  <c:pt idx="1">
                    <c:v>3.3018144788146374E-2</c:v>
                  </c:pt>
                  <c:pt idx="2">
                    <c:v>4.1208118240536357E-2</c:v>
                  </c:pt>
                  <c:pt idx="3">
                    <c:v>2.8912138689753463E-2</c:v>
                  </c:pt>
                  <c:pt idx="4">
                    <c:v>2.1870835703807379E-2</c:v>
                  </c:pt>
                  <c:pt idx="5">
                    <c:v>3.4590589036367192E-2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0.77677673215843712</c:v>
                </c:pt>
                <c:pt idx="1">
                  <c:v>0.85355897305908202</c:v>
                </c:pt>
                <c:pt idx="2">
                  <c:v>0.8423092278583123</c:v>
                </c:pt>
                <c:pt idx="3">
                  <c:v>0.85657182590192138</c:v>
                </c:pt>
                <c:pt idx="4">
                  <c:v>0.80174852264841834</c:v>
                </c:pt>
                <c:pt idx="5">
                  <c:v>0.86474716143634645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3.6683397111586358E-2</c:v>
                  </c:pt>
                  <c:pt idx="1">
                    <c:v>2.4592212390401855E-2</c:v>
                  </c:pt>
                  <c:pt idx="2">
                    <c:v>4.8659807846297892E-2</c:v>
                  </c:pt>
                  <c:pt idx="3">
                    <c:v>0</c:v>
                  </c:pt>
                  <c:pt idx="4">
                    <c:v>4.8745813394225887E-2</c:v>
                  </c:pt>
                  <c:pt idx="5">
                    <c:v>2.5535223936271483E-2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0.79297469337343374</c:v>
                </c:pt>
                <c:pt idx="1">
                  <c:v>0.85346470847863176</c:v>
                </c:pt>
                <c:pt idx="2">
                  <c:v>0.84515620183482532</c:v>
                </c:pt>
                <c:pt idx="3">
                  <c:v>0</c:v>
                </c:pt>
                <c:pt idx="4">
                  <c:v>0.82541632316078195</c:v>
                </c:pt>
                <c:pt idx="5">
                  <c:v>0.84207099571331978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5.6631150917925213E-2</c:v>
                  </c:pt>
                  <c:pt idx="1">
                    <c:v>4.6813599028380601E-2</c:v>
                  </c:pt>
                  <c:pt idx="2">
                    <c:v>4.2085362099340759E-2</c:v>
                  </c:pt>
                  <c:pt idx="3">
                    <c:v>3.5378243369571225E-2</c:v>
                  </c:pt>
                  <c:pt idx="4">
                    <c:v>3.9673445804684286E-2</c:v>
                  </c:pt>
                  <c:pt idx="5">
                    <c:v>3.6952064545795783E-2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0.75274888973324527</c:v>
                </c:pt>
                <c:pt idx="1">
                  <c:v>0.80508290278523131</c:v>
                </c:pt>
                <c:pt idx="2">
                  <c:v>0.82900635896552832</c:v>
                </c:pt>
                <c:pt idx="3">
                  <c:v>0.84436381601481814</c:v>
                </c:pt>
                <c:pt idx="4">
                  <c:v>0.84400467257698375</c:v>
                </c:pt>
                <c:pt idx="5">
                  <c:v>0.85092290974227403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K2">
            <v>0.65957446808510634</v>
          </cell>
          <cell r="L2">
            <v>0.61290322580645162</v>
          </cell>
          <cell r="M2">
            <v>0.70967741935483875</v>
          </cell>
          <cell r="N2">
            <v>0.67741935483870963</v>
          </cell>
          <cell r="O2">
            <v>0.72043010752688175</v>
          </cell>
          <cell r="R2">
            <v>0.69148936170212771</v>
          </cell>
          <cell r="S2">
            <v>0.61290322580645162</v>
          </cell>
          <cell r="T2">
            <v>0.73118279569892475</v>
          </cell>
          <cell r="U2">
            <v>0.62365591397849462</v>
          </cell>
          <cell r="V2">
            <v>0.72043010752688175</v>
          </cell>
          <cell r="Y2">
            <v>0.81914893617021278</v>
          </cell>
          <cell r="Z2">
            <v>0.72043010752688175</v>
          </cell>
          <cell r="AA2">
            <v>0.78494623655913975</v>
          </cell>
          <cell r="AB2">
            <v>0.83870967741935487</v>
          </cell>
          <cell r="AC2">
            <v>0.79569892473118276</v>
          </cell>
          <cell r="AF2">
            <v>0.63829787234042556</v>
          </cell>
          <cell r="AG2">
            <v>0.73118279569892475</v>
          </cell>
          <cell r="AH2">
            <v>0.69892473118279574</v>
          </cell>
          <cell r="AI2">
            <v>0.76344086021505375</v>
          </cell>
          <cell r="AJ2">
            <v>0.69892473118279574</v>
          </cell>
          <cell r="AM2">
            <v>0.62765957446808507</v>
          </cell>
          <cell r="AN2">
            <v>0.70967741935483875</v>
          </cell>
          <cell r="AO2">
            <v>0.64516129032258063</v>
          </cell>
          <cell r="AP2">
            <v>0.76344086021505375</v>
          </cell>
          <cell r="AQ2">
            <v>0.69892473118279574</v>
          </cell>
        </row>
        <row r="3">
          <cell r="D3">
            <v>0.7978723404255319</v>
          </cell>
          <cell r="E3">
            <v>0.77419354838709675</v>
          </cell>
          <cell r="F3">
            <v>0.80645161290322576</v>
          </cell>
          <cell r="G3">
            <v>0.77419354838709675</v>
          </cell>
          <cell r="H3">
            <v>0.84946236559139787</v>
          </cell>
          <cell r="K3">
            <v>0.74468085106382975</v>
          </cell>
          <cell r="L3">
            <v>0.76344086021505375</v>
          </cell>
          <cell r="M3">
            <v>0.82795698924731187</v>
          </cell>
          <cell r="N3">
            <v>0.80645161290322576</v>
          </cell>
          <cell r="O3">
            <v>0.89247311827956988</v>
          </cell>
          <cell r="R3">
            <v>0.78723404255319152</v>
          </cell>
          <cell r="S3">
            <v>0.72043010752688175</v>
          </cell>
          <cell r="T3">
            <v>0.83870967741935487</v>
          </cell>
          <cell r="U3">
            <v>0.77419354838709675</v>
          </cell>
          <cell r="V3">
            <v>0.87096774193548387</v>
          </cell>
          <cell r="Y3">
            <v>0.86170212765957444</v>
          </cell>
          <cell r="Z3">
            <v>0.75268817204301075</v>
          </cell>
          <cell r="AA3">
            <v>0.83870967741935487</v>
          </cell>
          <cell r="AB3">
            <v>0.82795698924731187</v>
          </cell>
          <cell r="AC3">
            <v>0.87096774193548387</v>
          </cell>
          <cell r="AF3">
            <v>0.85106382978723405</v>
          </cell>
          <cell r="AG3">
            <v>0.78494623655913975</v>
          </cell>
          <cell r="AH3">
            <v>0.87096774193548387</v>
          </cell>
          <cell r="AI3">
            <v>0.84946236559139787</v>
          </cell>
          <cell r="AJ3">
            <v>0.88172043010752688</v>
          </cell>
          <cell r="AM3">
            <v>0.84042553191489366</v>
          </cell>
          <cell r="AN3">
            <v>0.80645161290322576</v>
          </cell>
          <cell r="AO3">
            <v>0.86021505376344087</v>
          </cell>
          <cell r="AP3">
            <v>0.84946236559139787</v>
          </cell>
          <cell r="AQ3">
            <v>0.88172043010752688</v>
          </cell>
        </row>
        <row r="4">
          <cell r="D4">
            <v>0.84042553191489366</v>
          </cell>
          <cell r="E4">
            <v>0.78494623655913975</v>
          </cell>
          <cell r="F4">
            <v>0.87096774193548387</v>
          </cell>
          <cell r="G4">
            <v>0.79569892473118276</v>
          </cell>
          <cell r="H4">
            <v>0.91397849462365588</v>
          </cell>
          <cell r="K4">
            <v>0.87234042553191493</v>
          </cell>
          <cell r="L4">
            <v>0.80645161290322576</v>
          </cell>
          <cell r="M4">
            <v>0.86021505376344087</v>
          </cell>
          <cell r="N4">
            <v>0.82795698924731187</v>
          </cell>
          <cell r="O4">
            <v>0.86021505376344087</v>
          </cell>
          <cell r="R4">
            <v>0.85106382978723405</v>
          </cell>
          <cell r="S4">
            <v>0.81720430107526887</v>
          </cell>
          <cell r="T4">
            <v>0.83870967741935487</v>
          </cell>
          <cell r="U4">
            <v>0.79569892473118276</v>
          </cell>
          <cell r="V4">
            <v>0.90322580645161288</v>
          </cell>
          <cell r="Y4">
            <v>0.80851063829787229</v>
          </cell>
          <cell r="Z4">
            <v>0.77419354838709675</v>
          </cell>
          <cell r="AA4">
            <v>0.83870967741935487</v>
          </cell>
          <cell r="AB4">
            <v>0.83870967741935487</v>
          </cell>
          <cell r="AC4">
            <v>0.89247311827956988</v>
          </cell>
          <cell r="AF4">
            <v>0.80851063829787229</v>
          </cell>
          <cell r="AG4">
            <v>0.77419354838709675</v>
          </cell>
          <cell r="AH4">
            <v>0.86021505376344087</v>
          </cell>
          <cell r="AI4">
            <v>0.84946236559139787</v>
          </cell>
          <cell r="AJ4">
            <v>0.89247311827956988</v>
          </cell>
          <cell r="AM4">
            <v>0.7978723404255319</v>
          </cell>
          <cell r="AN4">
            <v>0.77419354838709675</v>
          </cell>
          <cell r="AO4">
            <v>0.86021505376344087</v>
          </cell>
          <cell r="AP4">
            <v>0.84946236559139787</v>
          </cell>
          <cell r="AQ4">
            <v>0.91397849462365588</v>
          </cell>
        </row>
        <row r="5">
          <cell r="D5">
            <v>0.85106382978723405</v>
          </cell>
          <cell r="E5">
            <v>0.76344086021505375</v>
          </cell>
          <cell r="F5">
            <v>0.83870967741935487</v>
          </cell>
          <cell r="G5">
            <v>0.79569892473118276</v>
          </cell>
          <cell r="H5">
            <v>0.81720430107526887</v>
          </cell>
          <cell r="K5">
            <v>0.85106382978723405</v>
          </cell>
          <cell r="L5">
            <v>0.77419354838709675</v>
          </cell>
          <cell r="M5">
            <v>0.88172043010752688</v>
          </cell>
          <cell r="N5">
            <v>0.84946236559139787</v>
          </cell>
          <cell r="O5">
            <v>0.87096774193548387</v>
          </cell>
          <cell r="R5"/>
          <cell r="S5"/>
          <cell r="T5"/>
          <cell r="U5"/>
          <cell r="V5"/>
          <cell r="Y5">
            <v>0.87234042553191493</v>
          </cell>
          <cell r="Z5">
            <v>0.78494623655913975</v>
          </cell>
          <cell r="AA5">
            <v>0.87096774193548387</v>
          </cell>
          <cell r="AB5">
            <v>0.81720430107526887</v>
          </cell>
          <cell r="AC5">
            <v>0.82795698924731187</v>
          </cell>
          <cell r="AF5">
            <v>0.86170212765957444</v>
          </cell>
          <cell r="AG5">
            <v>0.80645161290322576</v>
          </cell>
          <cell r="AH5">
            <v>0.88172043010752688</v>
          </cell>
          <cell r="AI5">
            <v>0.82795698924731187</v>
          </cell>
          <cell r="AJ5">
            <v>0.86021505376344087</v>
          </cell>
          <cell r="AM5"/>
          <cell r="AN5"/>
          <cell r="AO5"/>
          <cell r="AP5"/>
          <cell r="AQ5"/>
        </row>
        <row r="6">
          <cell r="D6">
            <v>0.77659574468085102</v>
          </cell>
          <cell r="E6">
            <v>0.80645161290322576</v>
          </cell>
          <cell r="F6">
            <v>0.84946236559139787</v>
          </cell>
          <cell r="G6">
            <v>0.83870967741935487</v>
          </cell>
          <cell r="H6">
            <v>0.88172043010752688</v>
          </cell>
          <cell r="K6">
            <v>0.77659574468085102</v>
          </cell>
          <cell r="L6">
            <v>0.76344086021505375</v>
          </cell>
          <cell r="M6">
            <v>0.83870967741935487</v>
          </cell>
          <cell r="N6">
            <v>0.81720430107526887</v>
          </cell>
          <cell r="O6">
            <v>0.86021505376344087</v>
          </cell>
          <cell r="R6">
            <v>0.7021276595744681</v>
          </cell>
          <cell r="S6">
            <v>0.70967741935483875</v>
          </cell>
          <cell r="T6">
            <v>0.73118279569892475</v>
          </cell>
          <cell r="U6">
            <v>0.70967741935483875</v>
          </cell>
          <cell r="V6">
            <v>0.77419354838709675</v>
          </cell>
          <cell r="Y6">
            <v>0.75531914893617025</v>
          </cell>
          <cell r="Z6">
            <v>0.78494623655913975</v>
          </cell>
          <cell r="AA6">
            <v>0.81720430107526887</v>
          </cell>
          <cell r="AB6">
            <v>0.79569892473118276</v>
          </cell>
          <cell r="AC6">
            <v>0.82795698924731187</v>
          </cell>
          <cell r="AF6">
            <v>0.77659574468085102</v>
          </cell>
          <cell r="AG6">
            <v>0.78494623655913975</v>
          </cell>
          <cell r="AH6">
            <v>0.79569892473118276</v>
          </cell>
          <cell r="AI6">
            <v>0.77419354838709675</v>
          </cell>
          <cell r="AJ6">
            <v>0.83870967741935487</v>
          </cell>
          <cell r="AM6">
            <v>0.78723404255319152</v>
          </cell>
          <cell r="AN6">
            <v>0.75268817204301075</v>
          </cell>
          <cell r="AO6">
            <v>0.84946236559139787</v>
          </cell>
          <cell r="AP6">
            <v>0.82795698924731187</v>
          </cell>
          <cell r="AQ6">
            <v>0.89247311827956988</v>
          </cell>
        </row>
        <row r="7">
          <cell r="D7">
            <v>0.84042553191489366</v>
          </cell>
          <cell r="E7">
            <v>0.76344086021505375</v>
          </cell>
          <cell r="F7">
            <v>0.87096774193548387</v>
          </cell>
          <cell r="G7">
            <v>0.82795698924731187</v>
          </cell>
          <cell r="H7">
            <v>0.91397849462365588</v>
          </cell>
          <cell r="K7">
            <v>0.82978723404255317</v>
          </cell>
          <cell r="L7">
            <v>0.82795698924731187</v>
          </cell>
          <cell r="M7">
            <v>0.86021505376344087</v>
          </cell>
          <cell r="N7">
            <v>0.86021505376344087</v>
          </cell>
          <cell r="O7">
            <v>0.91397849462365588</v>
          </cell>
          <cell r="R7">
            <v>0.80851063829787229</v>
          </cell>
          <cell r="S7">
            <v>0.78494623655913975</v>
          </cell>
          <cell r="T7">
            <v>0.83870967741935487</v>
          </cell>
          <cell r="U7">
            <v>0.79569892473118276</v>
          </cell>
          <cell r="V7">
            <v>0.91397849462365588</v>
          </cell>
          <cell r="Y7">
            <v>0.84042553191489366</v>
          </cell>
          <cell r="Z7">
            <v>0.78494623655913975</v>
          </cell>
          <cell r="AA7">
            <v>0.88172043010752688</v>
          </cell>
          <cell r="AB7">
            <v>0.84946236559139787</v>
          </cell>
          <cell r="AC7">
            <v>0.87096774193548387</v>
          </cell>
          <cell r="AF7">
            <v>0.86170212765957444</v>
          </cell>
          <cell r="AG7">
            <v>0.79569892473118276</v>
          </cell>
          <cell r="AH7">
            <v>0.87096774193548387</v>
          </cell>
          <cell r="AI7">
            <v>0.84946236559139787</v>
          </cell>
          <cell r="AJ7">
            <v>0.90322580645161288</v>
          </cell>
          <cell r="AM7">
            <v>0.82978723404255317</v>
          </cell>
          <cell r="AN7">
            <v>0.80645161290322576</v>
          </cell>
          <cell r="AO7">
            <v>0.83870967741935487</v>
          </cell>
          <cell r="AP7">
            <v>0.82795698924731187</v>
          </cell>
          <cell r="AQ7">
            <v>0.88172043010752688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K2">
            <v>0.7157892921275818</v>
          </cell>
          <cell r="L2">
            <v>0.7626792114695341</v>
          </cell>
          <cell r="M2">
            <v>0.72042779075701491</v>
          </cell>
          <cell r="N2">
            <v>0.70269408011343493</v>
          </cell>
          <cell r="O2">
            <v>0.76843944585880064</v>
          </cell>
          <cell r="R2">
            <v>0.73196380886750434</v>
          </cell>
          <cell r="S2">
            <v>0.67072524616384266</v>
          </cell>
          <cell r="T2">
            <v>0.77463119493480026</v>
          </cell>
          <cell r="U2">
            <v>0.64601018675721555</v>
          </cell>
          <cell r="V2">
            <v>0.73124679979518692</v>
          </cell>
          <cell r="Y2">
            <v>0.82766150169596053</v>
          </cell>
          <cell r="Z2">
            <v>0.75369672143865696</v>
          </cell>
          <cell r="AA2">
            <v>0.80426977794150467</v>
          </cell>
          <cell r="AB2">
            <v>0.8469408287744451</v>
          </cell>
          <cell r="AC2">
            <v>0.80593388360486773</v>
          </cell>
          <cell r="AF2">
            <v>0.80645551257253389</v>
          </cell>
          <cell r="AG2">
            <v>0.74027578250838011</v>
          </cell>
          <cell r="AH2">
            <v>0.78035733680894981</v>
          </cell>
          <cell r="AI2">
            <v>0.78674632014393586</v>
          </cell>
          <cell r="AJ2">
            <v>0.77004870875838627</v>
          </cell>
          <cell r="AM2">
            <v>0.83851950354609939</v>
          </cell>
          <cell r="AN2">
            <v>0.73290555611038988</v>
          </cell>
          <cell r="AO2">
            <v>0.82331530087490801</v>
          </cell>
          <cell r="AP2">
            <v>0.78528712794140576</v>
          </cell>
          <cell r="AQ2">
            <v>0.78484597839436554</v>
          </cell>
        </row>
        <row r="3">
          <cell r="D3">
            <v>0.80761937270072426</v>
          </cell>
          <cell r="E3">
            <v>0.78052925136716211</v>
          </cell>
          <cell r="F3">
            <v>0.81180913225505258</v>
          </cell>
          <cell r="G3">
            <v>0.77461294364944622</v>
          </cell>
          <cell r="H3">
            <v>0.85283573785640665</v>
          </cell>
          <cell r="K3">
            <v>0.76372027534418019</v>
          </cell>
          <cell r="L3">
            <v>0.79337588407797133</v>
          </cell>
          <cell r="M3">
            <v>0.83415900659109488</v>
          </cell>
          <cell r="N3">
            <v>0.80945812110922466</v>
          </cell>
          <cell r="O3">
            <v>0.89265446321897934</v>
          </cell>
          <cell r="R3">
            <v>0.80806737588652477</v>
          </cell>
          <cell r="S3">
            <v>0.73522797175266352</v>
          </cell>
          <cell r="T3">
            <v>0.84306195596518174</v>
          </cell>
          <cell r="U3">
            <v>0.78009994414668338</v>
          </cell>
          <cell r="V3">
            <v>0.8709334941295892</v>
          </cell>
          <cell r="Y3">
            <v>0.87045991833225889</v>
          </cell>
          <cell r="Z3">
            <v>0.7619228336495889</v>
          </cell>
          <cell r="AA3">
            <v>0.84020310633213857</v>
          </cell>
          <cell r="AB3">
            <v>0.82938259627563538</v>
          </cell>
          <cell r="AC3">
            <v>0.87493897663676945</v>
          </cell>
          <cell r="AF3">
            <v>0.86272825503929595</v>
          </cell>
          <cell r="AG3">
            <v>0.79083963334437724</v>
          </cell>
          <cell r="AH3">
            <v>0.87502146680215198</v>
          </cell>
          <cell r="AI3">
            <v>0.85447408028053196</v>
          </cell>
          <cell r="AJ3">
            <v>0.88473142982905284</v>
          </cell>
          <cell r="AM3">
            <v>0.85071843050566454</v>
          </cell>
          <cell r="AN3">
            <v>0.81039426523297498</v>
          </cell>
          <cell r="AO3">
            <v>0.86702498692536634</v>
          </cell>
          <cell r="AP3">
            <v>0.85447408028053196</v>
          </cell>
          <cell r="AQ3">
            <v>0.88471177944862156</v>
          </cell>
        </row>
        <row r="4">
          <cell r="D4">
            <v>0.84272762511844268</v>
          </cell>
          <cell r="E4">
            <v>0.79507640067911722</v>
          </cell>
          <cell r="F4">
            <v>0.87311827956989252</v>
          </cell>
          <cell r="G4">
            <v>0.79746139542404404</v>
          </cell>
          <cell r="H4">
            <v>0.91479931908624601</v>
          </cell>
          <cell r="K4">
            <v>0.87704056477523307</v>
          </cell>
          <cell r="L4">
            <v>0.82168866080156389</v>
          </cell>
          <cell r="M4">
            <v>0.86090562427574313</v>
          </cell>
          <cell r="N4">
            <v>0.8275409626216077</v>
          </cell>
          <cell r="O4">
            <v>0.86550785566065702</v>
          </cell>
          <cell r="R4">
            <v>0.85687791557628856</v>
          </cell>
          <cell r="S4">
            <v>0.82002550123992246</v>
          </cell>
          <cell r="T4">
            <v>0.84087458790345038</v>
          </cell>
          <cell r="U4">
            <v>0.80111098124772739</v>
          </cell>
          <cell r="V4">
            <v>0.90385776268628559</v>
          </cell>
          <cell r="Y4">
            <v>0.81742647058823537</v>
          </cell>
          <cell r="Z4">
            <v>0.77970292059476121</v>
          </cell>
          <cell r="AA4">
            <v>0.84180339128156978</v>
          </cell>
          <cell r="AB4">
            <v>0.84833050367855123</v>
          </cell>
          <cell r="AC4">
            <v>0.89693630603447849</v>
          </cell>
          <cell r="AF4">
            <v>0.81274090348442785</v>
          </cell>
          <cell r="AG4">
            <v>0.77970292059476121</v>
          </cell>
          <cell r="AH4">
            <v>0.86304291193934657</v>
          </cell>
          <cell r="AI4">
            <v>0.85912309723854718</v>
          </cell>
          <cell r="AJ4">
            <v>0.89693630603447849</v>
          </cell>
          <cell r="AM4">
            <v>0.80505579891531076</v>
          </cell>
          <cell r="AN4">
            <v>0.77970292059476121</v>
          </cell>
          <cell r="AO4">
            <v>0.86304291193934657</v>
          </cell>
          <cell r="AP4">
            <v>0.85912309723854718</v>
          </cell>
          <cell r="AQ4">
            <v>0.91885628048616153</v>
          </cell>
        </row>
        <row r="5">
          <cell r="D5">
            <v>0.85272270162264241</v>
          </cell>
          <cell r="E5">
            <v>0.77140774963561876</v>
          </cell>
          <cell r="F5">
            <v>0.84711402953937653</v>
          </cell>
          <cell r="G5">
            <v>0.80383257897489391</v>
          </cell>
          <cell r="H5">
            <v>0.83289487975396292</v>
          </cell>
          <cell r="K5">
            <v>0.8552516959605303</v>
          </cell>
          <cell r="L5">
            <v>0.78283307457880524</v>
          </cell>
          <cell r="M5">
            <v>0.88673010111010275</v>
          </cell>
          <cell r="N5">
            <v>0.85994938062000881</v>
          </cell>
          <cell r="O5">
            <v>0.87418656612204992</v>
          </cell>
          <cell r="R5"/>
          <cell r="S5"/>
          <cell r="T5"/>
          <cell r="U5"/>
          <cell r="V5"/>
          <cell r="Y5">
            <v>0.87557018537864162</v>
          </cell>
          <cell r="Z5">
            <v>0.78852279220441912</v>
          </cell>
          <cell r="AA5">
            <v>0.88737539018043932</v>
          </cell>
          <cell r="AB5">
            <v>0.83418588158626106</v>
          </cell>
          <cell r="AC5">
            <v>0.85184018351900115</v>
          </cell>
          <cell r="AF5">
            <v>0.86653745062625742</v>
          </cell>
          <cell r="AG5">
            <v>0.80732703377864667</v>
          </cell>
          <cell r="AH5">
            <v>0.89026361929587738</v>
          </cell>
          <cell r="AI5">
            <v>0.84348393120689147</v>
          </cell>
          <cell r="AJ5">
            <v>0.8752470946019334</v>
          </cell>
          <cell r="AM5"/>
          <cell r="AN5"/>
          <cell r="AO5"/>
          <cell r="AP5"/>
          <cell r="AQ5"/>
        </row>
        <row r="6">
          <cell r="D6">
            <v>0.79871492229330832</v>
          </cell>
          <cell r="E6">
            <v>0.81074064034215831</v>
          </cell>
          <cell r="F6">
            <v>0.85727299880525687</v>
          </cell>
          <cell r="G6">
            <v>0.84756784434203791</v>
          </cell>
          <cell r="H6">
            <v>0.88419008992014081</v>
          </cell>
          <cell r="K6">
            <v>0.79334528214616107</v>
          </cell>
          <cell r="L6">
            <v>0.78968137597169841</v>
          </cell>
          <cell r="M6">
            <v>0.84606049173111986</v>
          </cell>
          <cell r="N6">
            <v>0.82534756163788425</v>
          </cell>
          <cell r="O6">
            <v>0.86235301515437346</v>
          </cell>
          <cell r="R6">
            <v>0.70290154359616197</v>
          </cell>
          <cell r="S6">
            <v>0.72436721151392081</v>
          </cell>
          <cell r="T6">
            <v>0.73276804548026964</v>
          </cell>
          <cell r="U6">
            <v>0.71310316918119176</v>
          </cell>
          <cell r="V6">
            <v>0.78925388932401541</v>
          </cell>
          <cell r="Y6">
            <v>0.77763501274139579</v>
          </cell>
          <cell r="Z6">
            <v>0.8053209309139101</v>
          </cell>
          <cell r="AA6">
            <v>0.81931980488856559</v>
          </cell>
          <cell r="AB6">
            <v>0.80190983203317168</v>
          </cell>
          <cell r="AC6">
            <v>0.83480919249420205</v>
          </cell>
          <cell r="AF6">
            <v>0.78617346358272511</v>
          </cell>
          <cell r="AG6">
            <v>0.79170739654610622</v>
          </cell>
          <cell r="AH6">
            <v>0.8086021505376344</v>
          </cell>
          <cell r="AI6">
            <v>0.78091993865531728</v>
          </cell>
          <cell r="AJ6">
            <v>0.84133966392030901</v>
          </cell>
          <cell r="AM6">
            <v>0.78768996960486326</v>
          </cell>
          <cell r="AN6">
            <v>0.75811323225934224</v>
          </cell>
          <cell r="AO6">
            <v>0.85782556750298677</v>
          </cell>
          <cell r="AP6">
            <v>0.82825567502986863</v>
          </cell>
          <cell r="AQ6">
            <v>0.89519717140684874</v>
          </cell>
        </row>
        <row r="7">
          <cell r="D7">
            <v>0.84843938695298948</v>
          </cell>
          <cell r="E7">
            <v>0.7751970057972255</v>
          </cell>
          <cell r="F7">
            <v>0.87494767384410843</v>
          </cell>
          <cell r="G7">
            <v>0.83000512032770113</v>
          </cell>
          <cell r="H7">
            <v>0.91499076993559159</v>
          </cell>
          <cell r="K7">
            <v>0.83543298170331959</v>
          </cell>
          <cell r="L7">
            <v>0.82933686207929691</v>
          </cell>
          <cell r="M7">
            <v>0.86368445227553403</v>
          </cell>
          <cell r="N7">
            <v>0.8599590373783923</v>
          </cell>
          <cell r="O7">
            <v>0.91476361153780494</v>
          </cell>
          <cell r="R7">
            <v>0.82785148101793904</v>
          </cell>
          <cell r="S7">
            <v>0.80422050540646361</v>
          </cell>
          <cell r="T7">
            <v>0.84352880506549222</v>
          </cell>
          <cell r="U7">
            <v>0.80522273425499236</v>
          </cell>
          <cell r="V7">
            <v>0.91724697047277692</v>
          </cell>
          <cell r="Y7">
            <v>0.84590586718246297</v>
          </cell>
          <cell r="Z7">
            <v>0.79135562921641012</v>
          </cell>
          <cell r="AA7">
            <v>0.8854699472696077</v>
          </cell>
          <cell r="AB7">
            <v>0.85373262515803305</v>
          </cell>
          <cell r="AC7">
            <v>0.87230503964374928</v>
          </cell>
          <cell r="AF7">
            <v>0.87995479697607359</v>
          </cell>
          <cell r="AG7">
            <v>0.8021438796231567</v>
          </cell>
          <cell r="AH7">
            <v>0.87360471070148482</v>
          </cell>
          <cell r="AI7">
            <v>0.86153229861009739</v>
          </cell>
          <cell r="AJ7">
            <v>0.90650012127091928</v>
          </cell>
          <cell r="AM7">
            <v>0.83704061895551252</v>
          </cell>
          <cell r="AN7">
            <v>0.80789751101346041</v>
          </cell>
          <cell r="AO7">
            <v>0.84567571176229916</v>
          </cell>
          <cell r="AP7">
            <v>0.83322039950813853</v>
          </cell>
          <cell r="AQ7">
            <v>0.88652073732718872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workbookViewId="0">
      <selection activeCell="F43" sqref="F43"/>
    </sheetView>
  </sheetViews>
  <sheetFormatPr baseColWidth="10" defaultRowHeight="15" x14ac:dyDescent="0.25"/>
  <sheetData>
    <row r="1" spans="1:15" x14ac:dyDescent="0.25">
      <c r="B1" s="29" t="s">
        <v>35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 t="shared" ref="J4:O4" si="0">AVERAGE(B4:B8)</f>
        <v>0.61091025018216327</v>
      </c>
      <c r="K4">
        <f t="shared" si="0"/>
        <v>0.67708654294252502</v>
      </c>
      <c r="L4">
        <f t="shared" si="0"/>
        <v>0.67549918183695445</v>
      </c>
      <c r="M4">
        <f t="shared" si="0"/>
        <v>0.79156773976772699</v>
      </c>
      <c r="N4">
        <f t="shared" si="0"/>
        <v>0.71087783363187418</v>
      </c>
      <c r="O4">
        <f t="shared" si="0"/>
        <v>0.69779959827247151</v>
      </c>
    </row>
    <row r="5" spans="1:15" x14ac:dyDescent="0.25">
      <c r="A5" s="23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 t="shared" ref="J5:O5" si="1">AVERAGE(B9:B13)</f>
        <v>0.80081341541129736</v>
      </c>
      <c r="K5">
        <f t="shared" si="1"/>
        <v>0.80893053731024478</v>
      </c>
      <c r="L5">
        <f t="shared" si="1"/>
        <v>0.79932436198669954</v>
      </c>
      <c r="M5">
        <f t="shared" si="1"/>
        <v>0.83071712125800745</v>
      </c>
      <c r="N5">
        <f t="shared" si="1"/>
        <v>0.84751420283884649</v>
      </c>
      <c r="O5">
        <f t="shared" si="1"/>
        <v>0.84774635118612207</v>
      </c>
    </row>
    <row r="6" spans="1:15" x14ac:dyDescent="0.25">
      <c r="A6" s="23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 t="shared" ref="J6:O6" si="2">AVERAGE(B14:B18)</f>
        <v>0.84074442175686115</v>
      </c>
      <c r="K6">
        <f t="shared" si="2"/>
        <v>0.84520300916564428</v>
      </c>
      <c r="L6">
        <f t="shared" si="2"/>
        <v>0.84134004010855024</v>
      </c>
      <c r="M6">
        <f t="shared" si="2"/>
        <v>0.82968215789103295</v>
      </c>
      <c r="N6">
        <f t="shared" si="2"/>
        <v>0.8366381363445029</v>
      </c>
      <c r="O6">
        <f t="shared" si="2"/>
        <v>0.83897264151605033</v>
      </c>
    </row>
    <row r="7" spans="1:15" x14ac:dyDescent="0.25">
      <c r="A7" s="23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88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25">
      <c r="A8" s="24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 t="shared" ref="J8:O8" si="3">AVERAGE(B24:B28)</f>
        <v>0.79929554214048315</v>
      </c>
      <c r="K8">
        <f t="shared" si="3"/>
        <v>0.8166684721988402</v>
      </c>
      <c r="L8">
        <f t="shared" si="3"/>
        <v>0.7266662225643733</v>
      </c>
      <c r="M8">
        <f t="shared" si="3"/>
        <v>0.81232686680582877</v>
      </c>
      <c r="N8">
        <f t="shared" si="3"/>
        <v>0.80864702132081556</v>
      </c>
      <c r="O8">
        <f t="shared" si="3"/>
        <v>0.81652921999121764</v>
      </c>
    </row>
    <row r="9" spans="1:15" x14ac:dyDescent="0.25">
      <c r="A9" s="22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 t="shared" ref="J9:O9" si="4">AVERAGE(B29:B33)</f>
        <v>0.84194133574598207</v>
      </c>
      <c r="K9">
        <f t="shared" si="4"/>
        <v>0.85960243250523105</v>
      </c>
      <c r="L9">
        <f t="shared" si="4"/>
        <v>0.83161398431726785</v>
      </c>
      <c r="M9">
        <f t="shared" si="4"/>
        <v>0.84356537356382066</v>
      </c>
      <c r="N9">
        <f t="shared" si="4"/>
        <v>0.87507605785509368</v>
      </c>
      <c r="O9">
        <f t="shared" si="4"/>
        <v>0.84571900014811874</v>
      </c>
    </row>
    <row r="10" spans="1:15" x14ac:dyDescent="0.25">
      <c r="A10" s="23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25">
      <c r="A11" s="23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25">
      <c r="A12" s="23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 t="shared" ref="J15:O15" si="5">_xlfn.STDEV.P(B4:B8)</f>
        <v>5.7561990341961078E-2</v>
      </c>
      <c r="K15">
        <f t="shared" si="5"/>
        <v>2.8737570550821288E-2</v>
      </c>
      <c r="L15">
        <f t="shared" si="5"/>
        <v>5.1576178987247548E-2</v>
      </c>
      <c r="M15">
        <f t="shared" si="5"/>
        <v>3.7400296540463729E-2</v>
      </c>
      <c r="N15">
        <f t="shared" si="5"/>
        <v>3.7076552896132466E-2</v>
      </c>
      <c r="O15">
        <f t="shared" si="5"/>
        <v>4.3503383696078854E-2</v>
      </c>
    </row>
    <row r="16" spans="1:15" x14ac:dyDescent="0.25">
      <c r="A16" s="23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 t="shared" ref="J16:O16" si="6">_xlfn.STDEV.P(B9:B13)</f>
        <v>2.8026716798964263E-2</v>
      </c>
      <c r="K16">
        <f t="shared" si="6"/>
        <v>4.9923395105736568E-2</v>
      </c>
      <c r="L16">
        <f t="shared" si="6"/>
        <v>5.1062547693020516E-2</v>
      </c>
      <c r="M16">
        <f t="shared" si="6"/>
        <v>4.1246916126000122E-2</v>
      </c>
      <c r="N16">
        <f t="shared" si="6"/>
        <v>3.3451784120424641E-2</v>
      </c>
      <c r="O16">
        <f t="shared" si="6"/>
        <v>2.4600327275163248E-2</v>
      </c>
    </row>
    <row r="17" spans="1:15" x14ac:dyDescent="0.25">
      <c r="A17" s="23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 t="shared" ref="J17:O17" si="7">_xlfn.STDEV.P(B14:B18)</f>
        <v>4.7455505084118894E-2</v>
      </c>
      <c r="K17">
        <f t="shared" si="7"/>
        <v>2.3705250908797985E-2</v>
      </c>
      <c r="L17">
        <f t="shared" si="7"/>
        <v>3.5930200771241198E-2</v>
      </c>
      <c r="M17">
        <f t="shared" si="7"/>
        <v>3.8618762381606303E-2</v>
      </c>
      <c r="N17">
        <f t="shared" si="7"/>
        <v>4.0985919400133512E-2</v>
      </c>
      <c r="O17">
        <f t="shared" si="7"/>
        <v>4.9107210720397747E-2</v>
      </c>
    </row>
    <row r="18" spans="1:15" x14ac:dyDescent="0.25">
      <c r="A18" s="24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88</v>
      </c>
      <c r="J18">
        <f>_xlfn.STDEV.P(B19:B23)</f>
        <v>3.0545989302824938E-2</v>
      </c>
      <c r="K18">
        <f>_xlfn.STDEV.P(C19:C23)</f>
        <v>3.6775736439991422E-2</v>
      </c>
      <c r="L18" t="str">
        <f>IFERROR(_xlfn.STDEV.P(D19:D23),"-")</f>
        <v>-</v>
      </c>
      <c r="M18">
        <f>_xlfn.STDEV.P(E19:E23)</f>
        <v>3.5015952223452267E-2</v>
      </c>
      <c r="N18">
        <f>_xlfn.STDEV.P(F19:F23)</f>
        <v>2.8958019304862737E-2</v>
      </c>
      <c r="O18" t="str">
        <f>IFERROR(_xlfn.STDEV.P(G19:G23),"-")</f>
        <v>-</v>
      </c>
    </row>
    <row r="19" spans="1:15" x14ac:dyDescent="0.25">
      <c r="A19" s="22" t="s">
        <v>88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2.4569173820217848E-2</v>
      </c>
      <c r="K19">
        <f t="shared" si="8"/>
        <v>2.393855611041602E-2</v>
      </c>
      <c r="L19">
        <f t="shared" si="8"/>
        <v>2.4642966653368341E-2</v>
      </c>
      <c r="M19">
        <f t="shared" si="8"/>
        <v>2.586530967901127E-2</v>
      </c>
      <c r="N19">
        <f t="shared" si="8"/>
        <v>3.2629513858011175E-2</v>
      </c>
      <c r="O19">
        <f t="shared" si="8"/>
        <v>4.8841373771204628E-2</v>
      </c>
    </row>
    <row r="20" spans="1:15" x14ac:dyDescent="0.25">
      <c r="A20" s="23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5.1477817098896712E-2</v>
      </c>
      <c r="K20">
        <f t="shared" si="9"/>
        <v>3.1927700708366154E-2</v>
      </c>
      <c r="L20">
        <f t="shared" si="9"/>
        <v>4.5677966314735592E-2</v>
      </c>
      <c r="M20">
        <f t="shared" si="9"/>
        <v>3.9458469083306254E-2</v>
      </c>
      <c r="N20">
        <f t="shared" si="9"/>
        <v>4.1043286053692674E-2</v>
      </c>
      <c r="O20">
        <f t="shared" si="9"/>
        <v>3.0987503685848281E-2</v>
      </c>
    </row>
    <row r="21" spans="1:15" x14ac:dyDescent="0.25">
      <c r="A21" s="23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25">
      <c r="A22" s="23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25">
      <c r="A23" s="24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25">
      <c r="A24" s="22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25">
      <c r="A25" s="23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25">
      <c r="A26" s="23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25">
      <c r="A27" s="23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25">
      <c r="A28" s="24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25">
      <c r="A29" s="22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25">
      <c r="A30" s="23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25">
      <c r="A31" s="23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25">
      <c r="A32" s="23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25">
      <c r="A33" s="24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I156"/>
  <sheetViews>
    <sheetView workbookViewId="0">
      <selection activeCell="C39" sqref="C39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  <c r="M2">
        <f>COUNT(D2:H2)</f>
        <v>5</v>
      </c>
      <c r="N2" t="str">
        <f>A2&amp;" "&amp;B2</f>
        <v>kNN BoW</v>
      </c>
      <c r="O2">
        <f>IFERROR(AVERAGE(D2:H4),"-")</f>
        <v>0.65449865832054754</v>
      </c>
      <c r="P2">
        <f>IFERROR(_xlfn.STDEV.P(D2:H4),"-")</f>
        <v>5.6717183686290751E-2</v>
      </c>
      <c r="Q2">
        <f>COUNT(D2:H4)</f>
        <v>15</v>
      </c>
      <c r="R2" t="str">
        <f>A2</f>
        <v>kNN</v>
      </c>
      <c r="S2">
        <f>IFERROR(AVERAGE(D2:H7),"-")</f>
        <v>0.69395685777228577</v>
      </c>
      <c r="T2">
        <f>IFERROR(_xlfn.STDEV.P(D2:H7),"-")</f>
        <v>6.930167506313234E-2</v>
      </c>
      <c r="U2">
        <f>COUNT(D2:H7)</f>
        <v>30</v>
      </c>
      <c r="X2" cm="1">
        <f t="array" ref="X2:AB3">D20:H21</f>
        <v>0.84978795284646347</v>
      </c>
      <c r="Y2">
        <v>0.76467689449593468</v>
      </c>
      <c r="Z2">
        <v>0.83908541973058104</v>
      </c>
      <c r="AA2">
        <v>0.79598018508198465</v>
      </c>
      <c r="AB2">
        <v>0.81558666448309913</v>
      </c>
      <c r="AE2" s="3" t="str">
        <f>$R$2</f>
        <v>kNN</v>
      </c>
      <c r="AF2">
        <f>$S$2</f>
        <v>0.69395685777228577</v>
      </c>
      <c r="AG2">
        <f>$T$2</f>
        <v>6.930167506313234E-2</v>
      </c>
    </row>
    <row r="3" spans="1:33" x14ac:dyDescent="0.2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  <c r="M3">
        <f t="shared" ref="M3:M37" si="3">COUNT(D3:H3)</f>
        <v>5</v>
      </c>
      <c r="X3">
        <v>0.85031473052889628</v>
      </c>
      <c r="Y3">
        <v>0.77622998866114512</v>
      </c>
      <c r="Z3">
        <v>0.88126328021301759</v>
      </c>
      <c r="AA3">
        <v>0.85125150636512026</v>
      </c>
      <c r="AB3">
        <v>0.87059165831278207</v>
      </c>
      <c r="AE3" s="3" t="str">
        <f>$R$26</f>
        <v>RF</v>
      </c>
      <c r="AF3">
        <f>$S$26</f>
        <v>0.79668889083692629</v>
      </c>
      <c r="AG3">
        <f>$T$26</f>
        <v>4.4709223507844641E-2</v>
      </c>
    </row>
    <row r="4" spans="1:33" x14ac:dyDescent="0.2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  <c r="M4">
        <f t="shared" si="3"/>
        <v>5</v>
      </c>
      <c r="X4" cm="1">
        <f t="array" ref="X4:AB5">D23:H24</f>
        <v>0.86946282534188468</v>
      </c>
      <c r="Y4">
        <v>0.78033554615331624</v>
      </c>
      <c r="Z4">
        <v>0.87333716710683296</v>
      </c>
      <c r="AA4">
        <v>0.81448939513455643</v>
      </c>
      <c r="AB4">
        <v>0.82534514582770557</v>
      </c>
      <c r="AE4" s="3" t="str">
        <f>$R$8</f>
        <v>SVM</v>
      </c>
      <c r="AF4">
        <f>$S$8</f>
        <v>0.82250766499853611</v>
      </c>
      <c r="AG4">
        <f>$T$8</f>
        <v>4.4408876459501208E-2</v>
      </c>
    </row>
    <row r="5" spans="1:33" x14ac:dyDescent="0.2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  <c r="M5">
        <f t="shared" si="3"/>
        <v>5</v>
      </c>
      <c r="N5" t="str">
        <f>A5&amp;" "&amp;B5</f>
        <v>kNN Tf-Idf</v>
      </c>
      <c r="O5">
        <f>IFERROR(AVERAGE(D5:H7),"-")</f>
        <v>0.73341505722402422</v>
      </c>
      <c r="P5">
        <f>IFERROR(_xlfn.STDEV.P(D5:H7),"-")</f>
        <v>5.7225050457480511E-2</v>
      </c>
      <c r="Q5">
        <f>COUNT(D5:H7)</f>
        <v>15</v>
      </c>
      <c r="X5">
        <v>0.85825854791372036</v>
      </c>
      <c r="Y5">
        <v>0.79932611630667705</v>
      </c>
      <c r="Z5">
        <v>0.88289384416449723</v>
      </c>
      <c r="AA5">
        <v>0.8268397633545902</v>
      </c>
      <c r="AB5">
        <v>0.85785340187178782</v>
      </c>
      <c r="AE5" s="3" t="str">
        <f>$R$20</f>
        <v>MNB</v>
      </c>
      <c r="AF5">
        <f>$S$20</f>
        <v>0.83414550169472945</v>
      </c>
      <c r="AG5">
        <f>$T$20</f>
        <v>3.5553452435566547E-2</v>
      </c>
    </row>
    <row r="6" spans="1:33" x14ac:dyDescent="0.2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  <c r="M6">
        <f t="shared" si="3"/>
        <v>5</v>
      </c>
      <c r="AE6" s="3" t="str">
        <f>$R$14</f>
        <v>LR</v>
      </c>
      <c r="AF6">
        <f>$S$14</f>
        <v>0.83876340113044034</v>
      </c>
      <c r="AG6">
        <f>$T$14</f>
        <v>4.0469695094218015E-2</v>
      </c>
    </row>
    <row r="7" spans="1:33" x14ac:dyDescent="0.2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  <c r="M7">
        <f t="shared" si="3"/>
        <v>5</v>
      </c>
      <c r="AE7" s="3" t="str">
        <f>$R$32</f>
        <v>Ensemble</v>
      </c>
      <c r="AF7">
        <f>$S$32</f>
        <v>0.84958636402258569</v>
      </c>
      <c r="AG7">
        <f>$T$32</f>
        <v>4.3089588201391173E-2</v>
      </c>
    </row>
    <row r="8" spans="1:33" x14ac:dyDescent="0.2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  <c r="M8">
        <f t="shared" si="3"/>
        <v>5</v>
      </c>
      <c r="N8" t="str">
        <f>A8&amp;" "&amp;B8</f>
        <v>SVM BoW</v>
      </c>
      <c r="O8">
        <f>IFERROR(AVERAGE(D8:H10),"-")</f>
        <v>0.80302277156941393</v>
      </c>
      <c r="P8">
        <f>IFERROR(_xlfn.STDEV.P(D8:H10),"-")</f>
        <v>4.4492273465693934E-2</v>
      </c>
      <c r="Q8">
        <f>COUNT(D8:H10)</f>
        <v>15</v>
      </c>
      <c r="R8" t="str">
        <f>A8</f>
        <v>SVM</v>
      </c>
      <c r="S8">
        <f>IFERROR(AVERAGE(D8:H13),"-")</f>
        <v>0.82250766499853611</v>
      </c>
      <c r="T8">
        <f>IFERROR(_xlfn.STDEV.P(D8:H13),"-")</f>
        <v>4.4408876459501208E-2</v>
      </c>
      <c r="U8">
        <f>COUNT(D8:H13)</f>
        <v>30</v>
      </c>
    </row>
    <row r="9" spans="1:33" x14ac:dyDescent="0.2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  <c r="M9">
        <f t="shared" si="3"/>
        <v>5</v>
      </c>
      <c r="AE9" s="3"/>
      <c r="AF9" s="3"/>
      <c r="AG9" s="3"/>
    </row>
    <row r="10" spans="1:33" x14ac:dyDescent="0.2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  <c r="M10">
        <f t="shared" si="3"/>
        <v>5</v>
      </c>
      <c r="AE10" s="3"/>
      <c r="AF10" s="3"/>
      <c r="AG10" s="3"/>
    </row>
    <row r="11" spans="1:33" x14ac:dyDescent="0.2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  <c r="M11">
        <f t="shared" si="3"/>
        <v>5</v>
      </c>
      <c r="N11" t="str">
        <f>A11&amp;" "&amp;B11</f>
        <v>SVM Tf-Idf</v>
      </c>
      <c r="O11">
        <f>IFERROR(AVERAGE(D11:H13),"-")</f>
        <v>0.84199255842765874</v>
      </c>
      <c r="P11">
        <f>IFERROR(_xlfn.STDEV.P(D11:H13),"-")</f>
        <v>3.4719044842216988E-2</v>
      </c>
      <c r="Q11">
        <f>COUNT(D11:H13)</f>
        <v>15</v>
      </c>
      <c r="AE11" s="3"/>
      <c r="AF11" s="3"/>
      <c r="AG11" s="3"/>
    </row>
    <row r="12" spans="1:33" x14ac:dyDescent="0.2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  <c r="M12">
        <f t="shared" si="3"/>
        <v>5</v>
      </c>
      <c r="AE12" s="3"/>
      <c r="AF12" s="3"/>
      <c r="AG12" s="3"/>
    </row>
    <row r="13" spans="1:33" x14ac:dyDescent="0.2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  <c r="M13">
        <f t="shared" si="3"/>
        <v>5</v>
      </c>
      <c r="AE13" s="3"/>
      <c r="AF13" s="3"/>
      <c r="AG13" s="3"/>
    </row>
    <row r="14" spans="1:33" x14ac:dyDescent="0.2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  <c r="M14">
        <f t="shared" si="3"/>
        <v>5</v>
      </c>
      <c r="N14" t="str">
        <f>A14&amp;" "&amp;B14</f>
        <v>LR BoW</v>
      </c>
      <c r="O14">
        <f>IFERROR(AVERAGE(D14:H16),"-")</f>
        <v>0.84242915701035193</v>
      </c>
      <c r="P14">
        <f>IFERROR(_xlfn.STDEV.P(D14:H16),"-")</f>
        <v>3.7043496843481932E-2</v>
      </c>
      <c r="Q14">
        <f>COUNT(D14:H16)</f>
        <v>15</v>
      </c>
      <c r="R14" t="str">
        <f>A14</f>
        <v>LR</v>
      </c>
      <c r="S14">
        <f>IFERROR(AVERAGE(D14:H19),"-")</f>
        <v>0.83876340113044034</v>
      </c>
      <c r="T14">
        <f>IFERROR(_xlfn.STDEV.P(D14:H19),"-")</f>
        <v>4.0469695094218015E-2</v>
      </c>
      <c r="U14">
        <f>COUNT(D14:H19)</f>
        <v>30</v>
      </c>
    </row>
    <row r="15" spans="1:33" x14ac:dyDescent="0.2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  <c r="M15">
        <f t="shared" si="3"/>
        <v>5</v>
      </c>
      <c r="AE15" s="3"/>
      <c r="AF15" s="3"/>
      <c r="AG15" s="3"/>
    </row>
    <row r="16" spans="1:33" x14ac:dyDescent="0.2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  <c r="M16">
        <f t="shared" si="3"/>
        <v>5</v>
      </c>
      <c r="AE16" s="3"/>
      <c r="AF16" s="3"/>
      <c r="AG16" s="3"/>
    </row>
    <row r="17" spans="1:33" x14ac:dyDescent="0.2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  <c r="M17">
        <f t="shared" si="3"/>
        <v>5</v>
      </c>
      <c r="N17" t="str">
        <f>A17&amp;" "&amp;B17</f>
        <v>LR Tf-Idf</v>
      </c>
      <c r="O17">
        <f>IFERROR(AVERAGE(D17:H19),"-")</f>
        <v>0.83509764525052865</v>
      </c>
      <c r="P17">
        <f>IFERROR(_xlfn.STDEV.P(D17:H19),"-")</f>
        <v>4.3318543965635302E-2</v>
      </c>
      <c r="Q17">
        <f>COUNT(D17:H19)</f>
        <v>15</v>
      </c>
      <c r="AE17" s="3"/>
      <c r="AF17" s="3"/>
      <c r="AG17" s="3"/>
    </row>
    <row r="18" spans="1:33" x14ac:dyDescent="0.2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  <c r="M18">
        <f t="shared" si="3"/>
        <v>5</v>
      </c>
      <c r="AE18" s="3"/>
      <c r="AF18" s="3"/>
      <c r="AG18" s="3"/>
    </row>
    <row r="19" spans="1:33" x14ac:dyDescent="0.2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  <c r="M19">
        <f t="shared" si="3"/>
        <v>5</v>
      </c>
      <c r="AE19" s="3"/>
      <c r="AF19" s="3"/>
      <c r="AG19" s="3"/>
    </row>
    <row r="20" spans="1:33" x14ac:dyDescent="0.2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  <c r="M20">
        <f t="shared" si="3"/>
        <v>5</v>
      </c>
      <c r="N20" t="str">
        <f>A20&amp;" "&amp;B20</f>
        <v>MNB BoW</v>
      </c>
      <c r="O20">
        <f>IFERROR(AVERAGE(D20:H21),"-")</f>
        <v>0.82947682807190226</v>
      </c>
      <c r="P20">
        <f>IFERROR(_xlfn.STDEV.P(D20:H21),"-")</f>
        <v>3.7596152120601696E-2</v>
      </c>
      <c r="Q20">
        <f>COUNT(D20:H21)</f>
        <v>10</v>
      </c>
      <c r="R20" t="str">
        <f>A20</f>
        <v>MNB</v>
      </c>
      <c r="S20">
        <f>IFERROR(AVERAGE(D20:H21,D23:H24),"-")</f>
        <v>0.83414550169472945</v>
      </c>
      <c r="T20">
        <f>IFERROR(_xlfn.STDEV.P(D20:H21,D23:H24),"-")</f>
        <v>3.5553452435566547E-2</v>
      </c>
      <c r="U20">
        <f>COUNT(D20:H21,D23:H24)</f>
        <v>20</v>
      </c>
    </row>
    <row r="21" spans="1:33" x14ac:dyDescent="0.2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  <c r="M21">
        <f t="shared" si="3"/>
        <v>5</v>
      </c>
      <c r="AE21" s="3"/>
      <c r="AF21" s="3"/>
      <c r="AG21" s="3"/>
    </row>
    <row r="22" spans="1:33" x14ac:dyDescent="0.2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 t="shared" ref="J23:J37" si="4">IFERROR(AVERAGE(D23:H23),"-")</f>
        <v>0.8325940159128592</v>
      </c>
      <c r="K23">
        <f t="shared" ref="K23:K37" si="5">IFERROR(_xlfn.STDEV.P(D23:H23),"-")</f>
        <v>3.5015952223452267E-2</v>
      </c>
      <c r="L23">
        <f t="shared" ref="L23:L37" si="6">IFERROR(VAR(D23:H23),"-")</f>
        <v>1.5326461376438643E-3</v>
      </c>
      <c r="M23">
        <f t="shared" si="3"/>
        <v>5</v>
      </c>
      <c r="N23" t="str">
        <f>A23&amp;" "&amp;B23</f>
        <v>MNB Tf-Idf</v>
      </c>
      <c r="O23">
        <f>IFERROR(AVERAGE(D23:H24),"-")</f>
        <v>0.83881417531755686</v>
      </c>
      <c r="P23">
        <f>IFERROR(_xlfn.STDEV.P(D23:H24),"-")</f>
        <v>3.2726629510351296E-2</v>
      </c>
      <c r="Q23">
        <f>COUNT(D23:H24)</f>
        <v>10</v>
      </c>
      <c r="AE23" s="3"/>
      <c r="AF23" s="3"/>
      <c r="AG23" s="3"/>
    </row>
    <row r="24" spans="1:33" x14ac:dyDescent="0.2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 t="shared" si="4"/>
        <v>0.84503433472225464</v>
      </c>
      <c r="K24">
        <f t="shared" si="5"/>
        <v>2.8958019304862737E-2</v>
      </c>
      <c r="L24">
        <f t="shared" si="6"/>
        <v>1.0482086025760035E-3</v>
      </c>
      <c r="M24">
        <f t="shared" si="3"/>
        <v>5</v>
      </c>
      <c r="AE24" s="3"/>
      <c r="AF24" s="3"/>
      <c r="AG24" s="3"/>
    </row>
    <row r="25" spans="1:33" x14ac:dyDescent="0.2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 t="shared" si="4"/>
        <v>0.79929554214048315</v>
      </c>
      <c r="K26">
        <f t="shared" si="5"/>
        <v>2.4569173820217848E-2</v>
      </c>
      <c r="L26">
        <f t="shared" si="6"/>
        <v>7.5455537776009758E-4</v>
      </c>
      <c r="M26">
        <f t="shared" si="3"/>
        <v>5</v>
      </c>
      <c r="N26" t="str">
        <f>A26&amp;" "&amp;B26</f>
        <v>RF BoW</v>
      </c>
      <c r="O26">
        <f>IFERROR(AVERAGE(D26:H28),"-")</f>
        <v>0.78087674563456533</v>
      </c>
      <c r="P26">
        <f>IFERROR(_xlfn.STDEV.P(D26:H28),"-")</f>
        <v>4.5982080361305584E-2</v>
      </c>
      <c r="Q26">
        <f>COUNT(D26:H28)</f>
        <v>15</v>
      </c>
      <c r="R26" t="str">
        <f>A26</f>
        <v>RF</v>
      </c>
      <c r="S26">
        <f>IFERROR(AVERAGE(D26:H31),"-")</f>
        <v>0.79668889083692629</v>
      </c>
      <c r="T26">
        <f>IFERROR(_xlfn.STDEV.P(D26:H31),"-")</f>
        <v>4.4709223507844641E-2</v>
      </c>
      <c r="U26">
        <f>COUNT(D26:H31)</f>
        <v>30</v>
      </c>
    </row>
    <row r="27" spans="1:33" x14ac:dyDescent="0.2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 t="shared" si="4"/>
        <v>0.8166684721988402</v>
      </c>
      <c r="K27">
        <f t="shared" si="5"/>
        <v>2.393855611041602E-2</v>
      </c>
      <c r="L27">
        <f t="shared" si="6"/>
        <v>7.1631808581442032E-4</v>
      </c>
      <c r="M27">
        <f t="shared" si="3"/>
        <v>5</v>
      </c>
      <c r="AE27" s="3"/>
      <c r="AF27" s="3"/>
      <c r="AG27" s="3"/>
    </row>
    <row r="28" spans="1:33" x14ac:dyDescent="0.2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 t="shared" si="4"/>
        <v>0.7266662225643733</v>
      </c>
      <c r="K28">
        <f t="shared" si="5"/>
        <v>2.4642966653368341E-2</v>
      </c>
      <c r="L28">
        <f t="shared" si="6"/>
        <v>7.5909475684878013E-4</v>
      </c>
      <c r="M28">
        <f t="shared" si="3"/>
        <v>5</v>
      </c>
      <c r="AE28" s="3"/>
      <c r="AF28" s="3"/>
      <c r="AG28" s="3"/>
    </row>
    <row r="29" spans="1:33" x14ac:dyDescent="0.2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 t="shared" si="4"/>
        <v>0.81232686680582877</v>
      </c>
      <c r="K29">
        <f t="shared" si="5"/>
        <v>2.586530967901127E-2</v>
      </c>
      <c r="L29">
        <f t="shared" si="6"/>
        <v>8.362678059889426E-4</v>
      </c>
      <c r="M29">
        <f t="shared" si="3"/>
        <v>5</v>
      </c>
      <c r="N29" t="str">
        <f>A29&amp;" "&amp;B29</f>
        <v>RF Tf-Idf</v>
      </c>
      <c r="O29">
        <f>IFERROR(AVERAGE(D29:H31),"-")</f>
        <v>0.81250103603928736</v>
      </c>
      <c r="P29">
        <f>IFERROR(_xlfn.STDEV.P(D29:H31),"-")</f>
        <v>3.7194485440642418E-2</v>
      </c>
      <c r="Q29">
        <f>COUNT(D29:H31)</f>
        <v>15</v>
      </c>
      <c r="AE29" s="3"/>
      <c r="AF29" s="3"/>
      <c r="AG29" s="3"/>
    </row>
    <row r="30" spans="1:33" x14ac:dyDescent="0.2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 t="shared" si="4"/>
        <v>0.80864702132081556</v>
      </c>
      <c r="K30">
        <f t="shared" si="5"/>
        <v>3.2629513858011175E-2</v>
      </c>
      <c r="L30">
        <f t="shared" si="6"/>
        <v>1.3308564682626791E-3</v>
      </c>
      <c r="M30">
        <f t="shared" si="3"/>
        <v>5</v>
      </c>
      <c r="AE30" s="3"/>
      <c r="AF30" s="3"/>
      <c r="AG30" s="3"/>
    </row>
    <row r="31" spans="1:33" x14ac:dyDescent="0.2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 t="shared" si="4"/>
        <v>0.81652921999121764</v>
      </c>
      <c r="K31">
        <f t="shared" si="5"/>
        <v>4.8841373771204628E-2</v>
      </c>
      <c r="L31">
        <f t="shared" si="6"/>
        <v>2.9818497398231441E-3</v>
      </c>
      <c r="M31">
        <f t="shared" si="3"/>
        <v>5</v>
      </c>
      <c r="AE31" s="3"/>
      <c r="AF31" s="3"/>
      <c r="AG31" s="3"/>
    </row>
    <row r="32" spans="1:33" x14ac:dyDescent="0.2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 t="shared" si="4"/>
        <v>0.84194133574598207</v>
      </c>
      <c r="K32">
        <f t="shared" si="5"/>
        <v>5.1477817098896712E-2</v>
      </c>
      <c r="L32">
        <f t="shared" si="6"/>
        <v>3.3124570665843283E-3</v>
      </c>
      <c r="M32">
        <f t="shared" si="3"/>
        <v>5</v>
      </c>
      <c r="N32" t="str">
        <f>A32&amp;" "&amp;B32</f>
        <v>Ensemble BoW</v>
      </c>
      <c r="O32">
        <f>IFERROR(AVERAGE(D32:H34),"-")</f>
        <v>0.84438591752282699</v>
      </c>
      <c r="P32">
        <f>IFERROR(_xlfn.STDEV.P(D32:H34),"-")</f>
        <v>4.5300702417369713E-2</v>
      </c>
      <c r="Q32">
        <f>COUNT(D32:H34)</f>
        <v>15</v>
      </c>
      <c r="R32" t="str">
        <f>A32</f>
        <v>Ensemble</v>
      </c>
      <c r="S32">
        <f>IFERROR(AVERAGE(D32:H37),"-")</f>
        <v>0.84958636402258569</v>
      </c>
      <c r="T32">
        <f>IFERROR(_xlfn.STDEV.P(D32:H37),"-")</f>
        <v>4.3089588201391173E-2</v>
      </c>
      <c r="U32">
        <f>COUNT(D32:H37)</f>
        <v>30</v>
      </c>
    </row>
    <row r="33" spans="1:21" x14ac:dyDescent="0.2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 t="shared" si="4"/>
        <v>0.85960243250523105</v>
      </c>
      <c r="K33">
        <f t="shared" si="5"/>
        <v>3.1927700708366154E-2</v>
      </c>
      <c r="L33">
        <f t="shared" si="6"/>
        <v>1.2742225906537557E-3</v>
      </c>
      <c r="M33">
        <f t="shared" si="3"/>
        <v>5</v>
      </c>
    </row>
    <row r="34" spans="1:21" x14ac:dyDescent="0.2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 t="shared" si="4"/>
        <v>0.83161398431726785</v>
      </c>
      <c r="K34">
        <f t="shared" si="5"/>
        <v>4.5677966314735592E-2</v>
      </c>
      <c r="L34">
        <f t="shared" si="6"/>
        <v>2.6080957583126492E-3</v>
      </c>
      <c r="M34">
        <f t="shared" si="3"/>
        <v>5</v>
      </c>
    </row>
    <row r="35" spans="1:21" x14ac:dyDescent="0.2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 t="shared" si="4"/>
        <v>0.84356537356382066</v>
      </c>
      <c r="K35">
        <f t="shared" si="5"/>
        <v>3.9458469083306254E-2</v>
      </c>
      <c r="L35">
        <f t="shared" si="6"/>
        <v>1.9462134779977946E-3</v>
      </c>
      <c r="M35">
        <f t="shared" si="3"/>
        <v>5</v>
      </c>
      <c r="N35" t="str">
        <f>A35&amp;" "&amp;B35</f>
        <v>Ensemble Tf-Idf</v>
      </c>
      <c r="O35">
        <f>IFERROR(AVERAGE(D35:H37),"-")</f>
        <v>0.85478681052234429</v>
      </c>
      <c r="P35">
        <f>IFERROR(_xlfn.STDEV.P(D35:H37),"-")</f>
        <v>4.0089678168203705E-2</v>
      </c>
      <c r="Q35">
        <f>COUNT(D35:H37)</f>
        <v>15</v>
      </c>
    </row>
    <row r="36" spans="1:21" x14ac:dyDescent="0.2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 t="shared" si="4"/>
        <v>0.87507605785509368</v>
      </c>
      <c r="K36">
        <f t="shared" si="5"/>
        <v>4.1043286053692674E-2</v>
      </c>
      <c r="L36">
        <f t="shared" si="6"/>
        <v>2.1056891626065545E-3</v>
      </c>
      <c r="M36">
        <f t="shared" si="3"/>
        <v>5</v>
      </c>
    </row>
    <row r="37" spans="1:21" x14ac:dyDescent="0.2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 t="shared" si="4"/>
        <v>0.84571900014811874</v>
      </c>
      <c r="K37">
        <f t="shared" si="5"/>
        <v>3.0987503685848281E-2</v>
      </c>
      <c r="L37">
        <f t="shared" si="6"/>
        <v>1.2002817308505759E-3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4.2712632926327122E-11</v>
      </c>
      <c r="D42">
        <f>IFERROR(_xlfn.T.TEST(D14:H19,D2:H7,2,IF(IF(T2^2&gt;T14^2,(T2^2)/(T14^2),(T14^2)/(T2^2))&lt;IF(T2^2&gt;T14^2,_xlfn.F.INV(0.95,U2-1,U14-1),_xlfn.F.INV(0.95,U14-1,U2-1)),2,3)),1)</f>
        <v>8.5494052564688108E-13</v>
      </c>
      <c r="E42">
        <f>IFERROR(_xlfn.T.TEST(X2:AB5,D2:H7,2,IF(IF(T2^2&gt;T20^2,(T2^2)/(T20^2),(T20^2)/(T2^2))&lt;IF(T2^2&gt;T20^2,_xlfn.F.INV(0.95,U2-1,U20-1),_xlfn.F.INV(0.95,U20-1,U2-1)),2,3)),1)</f>
        <v>5.6880790909317858E-12</v>
      </c>
      <c r="F42">
        <f>IFERROR(_xlfn.T.TEST(D26:H31,D2:H7,2,IF(IF(T2^2&gt;T26^2,(T2^2)/(T26^2),(T26^2)/(T2^2))&lt;IF(T2^2&gt;T26^2,_xlfn.F.INV(0.95,U2-1,U26-1),_xlfn.F.INV(0.95,U26-1,U2-1)),2,3)),1)</f>
        <v>1.7844138003570808E-8</v>
      </c>
      <c r="G42">
        <f>IFERROR(_xlfn.T.TEST(D32:H37,D2:H7,2,IF(IF(T2^2&gt;T32^2,(T2^2)/(T32^2),(T32^2)/(T2^2))&lt;IF(T2^2&gt;T32^2,_xlfn.F.INV(0.95,U2-1,U32-1),_xlfn.F.INV(0.95,U32-1,U2-1)),2,3)),1)</f>
        <v>9.2900168127177159E-14</v>
      </c>
      <c r="I42" t="s">
        <v>0</v>
      </c>
      <c r="J42">
        <f>C42</f>
        <v>4.2712632926327122E-11</v>
      </c>
      <c r="K42">
        <f t="shared" ref="K42:N44" si="7">D42</f>
        <v>8.5494052564688108E-13</v>
      </c>
      <c r="L42">
        <f t="shared" si="7"/>
        <v>5.6880790909317858E-12</v>
      </c>
      <c r="M42">
        <f t="shared" si="7"/>
        <v>1.7844138003570808E-8</v>
      </c>
      <c r="N42">
        <f t="shared" si="7"/>
        <v>9.2900168127177159E-14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0.15051319328648177</v>
      </c>
      <c r="E43">
        <f>IFERROR(_xlfn.T.TEST(X2:AB5,D8:H13,2,IF(IF(T8^2&gt;T20^2,(T8^2)/(T20^2),(T20^2)/(T8^2))&lt;IF(T8^2&gt;T20^2,_xlfn.F.INV(0.95,U8-1,U20-1),_xlfn.F.INV(0.95,U20-1,U8-1)),2,3)),1)</f>
        <v>0.34128898340629799</v>
      </c>
      <c r="F43">
        <f>IFERROR(_xlfn.T.TEST(D26:H31,D8:H13,2,IF(IF(T8^2&gt;T26^2,(T8^2)/(T26^2),(T26^2)/(T8^2))&lt;IF(T8^2&gt;T26^2,_xlfn.F.INV(0.95,U8-1,U26-1),_xlfn.F.INV(0.95,U26-1,U8-1)),2,3)),1)</f>
        <v>3.1330914001515227E-2</v>
      </c>
      <c r="G43">
        <f>IFERROR(_xlfn.T.TEST(D32:H37,D8:H13,2,IF(IF(T8^2&gt;T32^2,(T8^2)/(T32^2),(T32^2)/(T8^2))&lt;IF(T8^2&gt;T32^2,_xlfn.F.INV(0.95,U8-1,U32-1),_xlfn.F.INV(0.95,U32-1,U8-1)),2,3)),1)</f>
        <v>2.183993103829544E-2</v>
      </c>
      <c r="I43" t="s">
        <v>1</v>
      </c>
      <c r="K43">
        <f>D43</f>
        <v>0.15051319328648177</v>
      </c>
      <c r="L43">
        <f t="shared" si="7"/>
        <v>0.34128898340629799</v>
      </c>
      <c r="M43">
        <f t="shared" si="7"/>
        <v>3.1330914001515227E-2</v>
      </c>
      <c r="N43">
        <f t="shared" si="7"/>
        <v>2.183993103829544E-2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+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0.68634226509276841</v>
      </c>
      <c r="F44">
        <f>IFERROR(_xlfn.T.TEST(D26:H31,D14:H19,2,IF(IF(T14^2&gt;T26^2,(T14^2)/(T26^2),(T26^2)/(T14^2))&lt;IF(T14^2&gt;T26^2,_xlfn.F.INV(0.95,U14-1,U26-1),_xlfn.F.INV(0.95,U26-1,U14-1)),2,3)),1)</f>
        <v>4.0084516347973186E-4</v>
      </c>
      <c r="G44">
        <f>IFERROR(_xlfn.T.TEST(D32:H37,D14:H19,2,IF(IF(T14^2&gt;T32^2,(T14^2)/(T32^2),(T32^2)/(T14^2))&lt;IF(T14^2&gt;T32^2,_xlfn.F.INV(0.95,U14-1,U32-1),_xlfn.F.INV(0.95,U32-1,U14-1)),2,3)),1)</f>
        <v>0.32825601323159836</v>
      </c>
      <c r="I44" t="s">
        <v>2</v>
      </c>
      <c r="L44">
        <f>E44</f>
        <v>0.68634226509276841</v>
      </c>
      <c r="M44">
        <f t="shared" si="7"/>
        <v>4.0084516347973186E-4</v>
      </c>
      <c r="N44">
        <f t="shared" si="7"/>
        <v>0.32825601323159836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3.4310770344754011E-3</v>
      </c>
      <c r="G45">
        <f>IFERROR(_xlfn.T.TEST(D32:H37,X2:AB5,2,IF(IF(T20^2&gt;T32^2,(T20^2)/(T32^2),(T32^2)/(T20^2))&lt;IF(T20^2&gt;T32^2,_xlfn.F.INV(0.95,U20-1,U32-1),_xlfn.F.INV(0.95,U32-1,U20-1)),2,3)),1)</f>
        <v>0.19905205132775619</v>
      </c>
      <c r="I45" t="s">
        <v>88</v>
      </c>
      <c r="M45">
        <f>F45</f>
        <v>3.4310770344754011E-3</v>
      </c>
      <c r="N45">
        <f>G45</f>
        <v>0.19905205132775619</v>
      </c>
      <c r="P45" t="s">
        <v>3</v>
      </c>
      <c r="T45" t="str">
        <f t="shared" si="8"/>
        <v>+</v>
      </c>
      <c r="U45" t="str">
        <f t="shared" si="8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2.4460739249174492E-5</v>
      </c>
      <c r="I46" t="s">
        <v>4</v>
      </c>
      <c r="N46">
        <f>G46</f>
        <v>2.4460739249174492E-5</v>
      </c>
      <c r="P46" t="s">
        <v>4</v>
      </c>
      <c r="U46" t="str">
        <f t="shared" si="8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7.3681852824580743E-2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0.13319117469043382</v>
      </c>
      <c r="C55">
        <f>IFERROR(_xlfn.T.TEST($D4:$H4,$D$3:$H$3,2,IF(IF($K$3^2&gt;$K4^2,($K$3^2)/($K4^2),($K4^2)/($K$3^2))&lt;IF($K$3^2&gt;$K4^2,_xlfn.F.INV(0.95,$M$3-1,$M4-1),_xlfn.F.INV(0.95,$M4-1,$M$3-1)),2,3)),1)</f>
        <v>0.95843642950634877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11"/>
        <v>kNN Tf-Idf /</v>
      </c>
      <c r="B56">
        <f t="shared" si="12"/>
        <v>7.6125369529227366E-4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1.2647698779813259E-3</v>
      </c>
      <c r="D56">
        <f>IFERROR(_xlfn.T.TEST($D5:$H5,$D$4:$H$4,2,IF(IF($K$4^2&gt;$K5^2,($K$4^2)/($K5^2),($K5^2)/($K$4^2))&lt;IF($K$4^2&gt;$K5^2,_xlfn.F.INV(0.95,$M$4-1,$M5-1),_xlfn.F.INV(0.95,$M5-1,$M$4-1)),2,3)),1)</f>
        <v>6.5539015800045479E-3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11"/>
        <v>kNN Tf-Idf Chi^2</v>
      </c>
      <c r="B57">
        <f t="shared" si="12"/>
        <v>1.9289277942080556E-2</v>
      </c>
      <c r="C57">
        <f t="shared" si="13"/>
        <v>0.18763760094455853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0.29765052428669436</v>
      </c>
      <c r="E57">
        <f>IFERROR(_xlfn.T.TEST($D6:$H6,$D$5:$H$5,2,IF(IF($K$5^2&gt;$K6^2,($K$5^2)/($K6^2),($K6^2)/($K$5^2))&lt;IF($K$5^2&gt;$K6^2,_xlfn.F.INV(0.95,$M$5-1,$M6-1),_xlfn.F.INV(0.95,$M6-1,$M$5-1)),2,3)),1)</f>
        <v>1.5479978610210013E-2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11"/>
        <v>kNN Tf-Idf Chi^2 + PCA</v>
      </c>
      <c r="B58">
        <f t="shared" si="12"/>
        <v>4.2607500050248749E-2</v>
      </c>
      <c r="C58">
        <f t="shared" si="13"/>
        <v>0.44980446947335828</v>
      </c>
      <c r="D58">
        <f t="shared" si="14"/>
        <v>0.52717660663012089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1.1375133359645137E-2</v>
      </c>
      <c r="F58">
        <f>IFERROR(_xlfn.T.TEST($D7:$H7,$D$6:$H$6,2,IF(IF($K$6^2&gt;$K7^2,($K$6^2)/($K7^2),($K7^2)/($K$6^2))&lt;IF($K$6^2&gt;$K7^2,_xlfn.F.INV(0.95,$M$6-1,$M7-1),_xlfn.F.INV(0.95,$M7-1,$M$6-1)),2,3)),1)</f>
        <v>0.65940839561943709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11"/>
        <v>SVM BoW /</v>
      </c>
      <c r="B59">
        <f t="shared" si="12"/>
        <v>3.4880150943039753E-4</v>
      </c>
      <c r="C59">
        <f t="shared" si="13"/>
        <v>2.6967253774402833E-4</v>
      </c>
      <c r="D59">
        <f t="shared" si="14"/>
        <v>2.7252625291714753E-3</v>
      </c>
      <c r="E59">
        <f t="shared" si="15"/>
        <v>0.70270269458676071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4.7409362711432236E-3</v>
      </c>
      <c r="G59">
        <f>IFERROR(_xlfn.T.TEST($D8:$H8,$D$7:$H$7,2,IF(IF($K$7^2&gt;$K8^2,($K$7^2)/($K8^2),($K8^2)/($K$7^2))&lt;IF($K$7^2&gt;$K8^2,_xlfn.F.INV(0.95,$M$7-1,$M8-1),_xlfn.F.INV(0.95,$M8-1,$M$7-1)),2,3)),1)</f>
        <v>4.0547376876275409E-3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11"/>
        <v>SVM BoW Chi^2</v>
      </c>
      <c r="B60">
        <f t="shared" si="12"/>
        <v>8.2471336368598132E-4</v>
      </c>
      <c r="C60">
        <f t="shared" si="13"/>
        <v>1.8076437998798206E-3</v>
      </c>
      <c r="D60">
        <f t="shared" si="14"/>
        <v>5.890333223109002E-3</v>
      </c>
      <c r="E60">
        <f t="shared" si="15"/>
        <v>0.59296746708603698</v>
      </c>
      <c r="F60">
        <f t="shared" si="16"/>
        <v>1.3525587759709289E-2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9.9836159813193725E-3</v>
      </c>
      <c r="H60">
        <f>IFERROR(_xlfn.T.TEST($D9:$H9,$D$8:$H$8,2,IF(IF($K$8^2&gt;$K9^2,($K$8^2)/($K9^2),($K9^2)/($K$8^2))&lt;IF($K$8^2&gt;$K9^2,_xlfn.F.INV(0.95,$M$8-1,$M9-1),_xlfn.F.INV(0.95,$M9-1,$M$8-1)),2,3)),1)</f>
        <v>0.78395088231934928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11"/>
        <v>SVM BoW Chi^2 + PCA</v>
      </c>
      <c r="B61">
        <f t="shared" si="12"/>
        <v>1.1978890170902408E-3</v>
      </c>
      <c r="C61">
        <f t="shared" si="13"/>
        <v>3.1119262785827525E-3</v>
      </c>
      <c r="D61">
        <f t="shared" si="14"/>
        <v>9.1929189440862116E-3</v>
      </c>
      <c r="E61">
        <f t="shared" si="15"/>
        <v>0.81255133834712368</v>
      </c>
      <c r="F61">
        <f t="shared" si="16"/>
        <v>2.3082985102819038E-2</v>
      </c>
      <c r="G61">
        <f t="shared" si="17"/>
        <v>1.6386318046649619E-2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0.96047733199909102</v>
      </c>
      <c r="I61">
        <f>IFERROR(_xlfn.T.TEST($D10:$H10,$D$9:$H$9,2,IF(IF($K$9^2&gt;$K10^2,($K$9^2)/($K10^2),($K10^2)/($K$9^2))&lt;IF($K$9^2&gt;$K10^2,_xlfn.F.INV(0.95,$M$9-1,$M10-1),_xlfn.F.INV(0.95,$M10-1,$M$9-1)),2,3)),1)</f>
        <v>0.79471190887632304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11"/>
        <v>SVM Tf-Idf /</v>
      </c>
      <c r="B62">
        <f t="shared" si="12"/>
        <v>2.5718767828991022E-4</v>
      </c>
      <c r="C62">
        <f t="shared" si="13"/>
        <v>2.8563439289747188E-4</v>
      </c>
      <c r="D62">
        <f t="shared" si="14"/>
        <v>1.5401554021277205E-3</v>
      </c>
      <c r="E62">
        <f t="shared" si="15"/>
        <v>0.19727857069743363</v>
      </c>
      <c r="F62">
        <f t="shared" si="16"/>
        <v>2.5408215705538632E-3</v>
      </c>
      <c r="G62">
        <f t="shared" si="17"/>
        <v>2.1842508871419684E-3</v>
      </c>
      <c r="H62">
        <f t="shared" si="18"/>
        <v>0.26471785970902773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0.51999698069328781</v>
      </c>
      <c r="J62">
        <f>IFERROR(_xlfn.T.TEST($D11:$H11,$D$10:$H$10,2,IF(IF($K$10^2&gt;$K11^2,($K$10^2)/($K11^2),($K11^2)/($K$10^2))&lt;IF($K$10^2&gt;$K11^2,_xlfn.F.INV(0.95,$M$10-1,$M11-1),_xlfn.F.INV(0.95,$M11-1,$M$10-1)),2,3)),1)</f>
        <v>0.36682543759738573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11"/>
        <v>SVM Tf-Idf Chi^2</v>
      </c>
      <c r="B63">
        <f t="shared" si="12"/>
        <v>1.0121539461535622E-4</v>
      </c>
      <c r="C63">
        <f t="shared" si="13"/>
        <v>5.5913451602124516E-5</v>
      </c>
      <c r="D63">
        <f t="shared" si="14"/>
        <v>5.1245434589939167E-4</v>
      </c>
      <c r="E63">
        <f t="shared" si="15"/>
        <v>5.6302933951724997E-2</v>
      </c>
      <c r="F63">
        <f t="shared" si="16"/>
        <v>5.9278873503713046E-4</v>
      </c>
      <c r="G63">
        <f t="shared" si="17"/>
        <v>6.0417728184843837E-4</v>
      </c>
      <c r="H63">
        <f t="shared" si="18"/>
        <v>6.4752643718424541E-2</v>
      </c>
      <c r="I63">
        <f t="shared" si="19"/>
        <v>0.23504577852987985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0.15302414353133514</v>
      </c>
      <c r="K63">
        <f>IFERROR(_xlfn.T.TEST($D12:$H12,$D$11:$H$11,2,IF(IF($K$11^2&gt;$K12^2,($K$11^2)/($K12^2),($K12^2)/($K$11^2))&lt;IF($K$11^2&gt;$K12^2,_xlfn.F.INV(0.95,$M$11-1,$M12-1),_xlfn.F.INV(0.95,$M12-1,$M$11-1)),2,3)),1)</f>
        <v>0.54466145408586275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11"/>
        <v>SVM Tf-Idf Chi^2 + PCA</v>
      </c>
      <c r="B64">
        <f t="shared" si="12"/>
        <v>6.5042899770870053E-5</v>
      </c>
      <c r="C64">
        <f t="shared" si="13"/>
        <v>1.8190697655918506E-5</v>
      </c>
      <c r="D64">
        <f t="shared" si="14"/>
        <v>3.132380790920289E-4</v>
      </c>
      <c r="E64">
        <f t="shared" si="15"/>
        <v>3.6376520251484586E-2</v>
      </c>
      <c r="F64">
        <f t="shared" si="16"/>
        <v>2.733902639944065E-4</v>
      </c>
      <c r="G64">
        <f t="shared" si="17"/>
        <v>3.231747553531661E-4</v>
      </c>
      <c r="H64">
        <f t="shared" si="18"/>
        <v>3.597259604273087E-2</v>
      </c>
      <c r="I64">
        <f t="shared" si="19"/>
        <v>0.20056622872028648</v>
      </c>
      <c r="J64">
        <f t="shared" si="20"/>
        <v>0.12589763293445369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0.49836270321503362</v>
      </c>
      <c r="L64">
        <f>IFERROR(_xlfn.T.TEST($D13:$H13,$D$12:$H$12,2,IF(IF($K$12^2&gt;$K13^2,($K$12^2)/($K13^2),($K13^2)/($K$12^2))&lt;IF($K$12^2&gt;$K13^2,_xlfn.F.INV(0.95,$M$12-1,$M13-1),_xlfn.F.INV(0.95,$M13-1,$M$12-1)),2,3)),1)</f>
        <v>0.99135241349016123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11"/>
        <v>LR BoW /</v>
      </c>
      <c r="B65">
        <f t="shared" si="12"/>
        <v>2.7052675241421301E-4</v>
      </c>
      <c r="C65">
        <f t="shared" si="13"/>
        <v>3.6180330018351932E-4</v>
      </c>
      <c r="D65">
        <f t="shared" si="14"/>
        <v>1.5109867558769417E-3</v>
      </c>
      <c r="E65">
        <f t="shared" si="15"/>
        <v>0.14222279530617016</v>
      </c>
      <c r="F65">
        <f t="shared" si="16"/>
        <v>2.5704901066460595E-3</v>
      </c>
      <c r="G65">
        <f t="shared" si="17"/>
        <v>2.165712567214784E-3</v>
      </c>
      <c r="H65">
        <f t="shared" si="18"/>
        <v>0.18536418416947956</v>
      </c>
      <c r="I65">
        <f t="shared" si="19"/>
        <v>0.38263012646610595</v>
      </c>
      <c r="J65">
        <f t="shared" si="20"/>
        <v>0.26876915119974953</v>
      </c>
      <c r="K65">
        <f t="shared" si="21"/>
        <v>0.75792780186598074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0.82146474415770476</v>
      </c>
      <c r="M65">
        <f>IFERROR(_xlfn.T.TEST($D14:$H14,$D$13:$H$13,2,IF(IF($K$13^2&gt;$K14^2,($K$13^2)/($K14^2),($K14^2)/($K$13^2))&lt;IF($K$13^2&gt;$K14^2,_xlfn.F.INV(0.95,$M$13-1,$M14-1),_xlfn.F.INV(0.95,$M14-1,$M$13-1)),2,3)),1)</f>
        <v>0.79995203815028049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11"/>
        <v>LR BoW Chi^2</v>
      </c>
      <c r="B66">
        <f t="shared" si="12"/>
        <v>6.7516771664602329E-5</v>
      </c>
      <c r="C66">
        <f t="shared" si="13"/>
        <v>1.8147287938440653E-5</v>
      </c>
      <c r="D66">
        <f t="shared" si="14"/>
        <v>3.3091965431360194E-4</v>
      </c>
      <c r="E66">
        <f t="shared" si="15"/>
        <v>4.1683992419655792E-2</v>
      </c>
      <c r="F66">
        <f t="shared" si="16"/>
        <v>2.8796699764073382E-4</v>
      </c>
      <c r="G66">
        <f t="shared" si="17"/>
        <v>3.4176532195549292E-4</v>
      </c>
      <c r="H66">
        <f t="shared" si="18"/>
        <v>4.1944125355973048E-2</v>
      </c>
      <c r="I66">
        <f t="shared" si="19"/>
        <v>0.22570177456040805</v>
      </c>
      <c r="J66">
        <f t="shared" si="20"/>
        <v>0.14177306119238423</v>
      </c>
      <c r="K66">
        <f t="shared" si="21"/>
        <v>0.55942409189731457</v>
      </c>
      <c r="L66">
        <f t="shared" si="22"/>
        <v>0.9130124612804793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0.88532196971375332</v>
      </c>
      <c r="N66">
        <f>IFERROR(_xlfn.T.TEST($D15:$H15,$D$14:$H$14,2,IF(IF($K$14^2&gt;$K15^2,($K$14^2)/($K15^2),($K15^2)/($K$14^2))&lt;IF($K$14^2&gt;$K15^2,_xlfn.F.INV(0.95,$M$14-1,$M15-1),_xlfn.F.INV(0.95,$M15-1,$M$14-1)),2,3)),1)</f>
        <v>0.87067652845741972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11"/>
        <v>LR BoW Chi^2 + PCA</v>
      </c>
      <c r="B67">
        <f t="shared" si="12"/>
        <v>1.3898338140052831E-4</v>
      </c>
      <c r="C67">
        <f t="shared" si="13"/>
        <v>9.804502319432904E-5</v>
      </c>
      <c r="D67">
        <f t="shared" si="14"/>
        <v>7.4917992586465111E-4</v>
      </c>
      <c r="E67">
        <f t="shared" si="15"/>
        <v>9.1202793002357938E-2</v>
      </c>
      <c r="F67">
        <f t="shared" si="16"/>
        <v>9.8466595596546306E-4</v>
      </c>
      <c r="G67">
        <f t="shared" si="17"/>
        <v>9.4370001024579315E-4</v>
      </c>
      <c r="H67">
        <f t="shared" si="18"/>
        <v>0.11317169440541378</v>
      </c>
      <c r="I67">
        <f t="shared" si="19"/>
        <v>0.32275111032215603</v>
      </c>
      <c r="J67">
        <f t="shared" si="20"/>
        <v>0.21524110648882372</v>
      </c>
      <c r="K67">
        <f t="shared" si="21"/>
        <v>0.70785634817443743</v>
      </c>
      <c r="L67">
        <f t="shared" si="22"/>
        <v>0.80774094108427308</v>
      </c>
      <c r="M67">
        <f t="shared" si="23"/>
        <v>0.77606492026343687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0.98452314612645153</v>
      </c>
      <c r="O67">
        <f>IFERROR(_xlfn.T.TEST($D16:$H16,$D$15:$H$15,2,IF(IF($K$15^2&gt;$K16^2,($K$15^2)/($K16^2),($K16^2)/($K$15^2))&lt;IF($K$15^2&gt;$K16^2,_xlfn.F.INV(0.95,$M$15-1,$M16-1),_xlfn.F.INV(0.95,$M16-1,$M$15-1)),2,3)),1)</f>
        <v>0.86202117781103027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11"/>
        <v>LR Tf-Idf /</v>
      </c>
      <c r="B68">
        <f t="shared" si="12"/>
        <v>2.2973632246369339E-4</v>
      </c>
      <c r="C68">
        <f t="shared" si="13"/>
        <v>2.2300323468745124E-4</v>
      </c>
      <c r="D68">
        <f t="shared" si="14"/>
        <v>1.3802110151029047E-3</v>
      </c>
      <c r="E68">
        <f t="shared" si="15"/>
        <v>0.19396387051720418</v>
      </c>
      <c r="F68">
        <f t="shared" si="16"/>
        <v>2.1728136869408779E-3</v>
      </c>
      <c r="G68">
        <f t="shared" si="17"/>
        <v>1.9136330280953003E-3</v>
      </c>
      <c r="H68">
        <f t="shared" si="18"/>
        <v>0.26081583392452629</v>
      </c>
      <c r="I68">
        <f t="shared" si="19"/>
        <v>0.52928194777142745</v>
      </c>
      <c r="J68">
        <f t="shared" si="20"/>
        <v>0.37071084696652057</v>
      </c>
      <c r="K68">
        <f t="shared" si="21"/>
        <v>0.97167508766817989</v>
      </c>
      <c r="L68">
        <f t="shared" si="22"/>
        <v>0.50493695010799855</v>
      </c>
      <c r="M68">
        <f t="shared" si="23"/>
        <v>0.45284263041195139</v>
      </c>
      <c r="N68">
        <f t="shared" si="24"/>
        <v>0.72700893943207856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0.51267593975774917</v>
      </c>
      <c r="P68">
        <f>IFERROR(_xlfn.T.TEST($D17:$H17,$D$16:$H$16,2,IF(IF($K$16^2&gt;$K17^2,($K$16^2)/($K17^2),($K17^2)/($K$16^2))&lt;IF($K$16^2&gt;$K17^2,_xlfn.F.INV(0.95,$M$16-1,$M17-1),_xlfn.F.INV(0.95,$M17-1,$M$16-1)),2,3)),1)</f>
        <v>0.67018076067439969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11"/>
        <v>LR Tf-Idf Chi^2</v>
      </c>
      <c r="B69">
        <f t="shared" si="12"/>
        <v>2.1162790773485125E-4</v>
      </c>
      <c r="C69">
        <f t="shared" si="13"/>
        <v>2.1483076944690878E-4</v>
      </c>
      <c r="D69">
        <f t="shared" si="14"/>
        <v>1.2058728405425145E-3</v>
      </c>
      <c r="E69">
        <f t="shared" si="15"/>
        <v>0.14290524296113899</v>
      </c>
      <c r="F69">
        <f t="shared" si="16"/>
        <v>1.8720292171526779E-3</v>
      </c>
      <c r="G69">
        <f t="shared" si="17"/>
        <v>1.6536837583305125E-3</v>
      </c>
      <c r="H69">
        <f t="shared" si="18"/>
        <v>0.18700024997050349</v>
      </c>
      <c r="I69">
        <f t="shared" si="19"/>
        <v>0.41589792395014824</v>
      </c>
      <c r="J69">
        <f t="shared" si="20"/>
        <v>0.28736216846812335</v>
      </c>
      <c r="K69">
        <f t="shared" si="21"/>
        <v>0.84370858121695902</v>
      </c>
      <c r="L69">
        <f t="shared" si="22"/>
        <v>0.69174893658922532</v>
      </c>
      <c r="M69">
        <f t="shared" si="23"/>
        <v>0.65449041226964033</v>
      </c>
      <c r="N69">
        <f t="shared" si="24"/>
        <v>0.89903090878733438</v>
      </c>
      <c r="O69">
        <f t="shared" si="25"/>
        <v>0.72688017260103566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0.86730564336338789</v>
      </c>
      <c r="Q69">
        <f>IFERROR(_xlfn.T.TEST($D18:$H18,$D$17:$H$17,2,IF(IF($K$17^2&gt;$K18^2,($K$17^2)/($K18^2),($K18^2)/($K$17^2))&lt;IF($K$17^2&gt;$K18^2,_xlfn.F.INV(0.95,$M$17-1,$M18-1),_xlfn.F.INV(0.95,$M18-1,$M$17-1)),2,3)),1)</f>
        <v>0.81109653446094121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11"/>
        <v>LR Tf-Idf Chi^2 + PCA</v>
      </c>
      <c r="B70">
        <f t="shared" si="12"/>
        <v>3.1334581437676646E-4</v>
      </c>
      <c r="C70">
        <f t="shared" si="13"/>
        <v>4.5943426679336176E-4</v>
      </c>
      <c r="D70">
        <f t="shared" si="14"/>
        <v>1.7763233022279237E-3</v>
      </c>
      <c r="E70">
        <f t="shared" si="15"/>
        <v>0.16310472644508342</v>
      </c>
      <c r="F70">
        <f t="shared" si="16"/>
        <v>3.1499779878655732E-3</v>
      </c>
      <c r="G70">
        <f t="shared" si="17"/>
        <v>2.6026922868868508E-3</v>
      </c>
      <c r="H70">
        <f t="shared" si="18"/>
        <v>0.21403978326794554</v>
      </c>
      <c r="I70">
        <f t="shared" si="19"/>
        <v>0.41585231889559959</v>
      </c>
      <c r="J70">
        <f t="shared" si="20"/>
        <v>0.29548658994752991</v>
      </c>
      <c r="K70">
        <f t="shared" si="21"/>
        <v>0.80332472919824416</v>
      </c>
      <c r="L70">
        <f t="shared" si="22"/>
        <v>0.78103193980779384</v>
      </c>
      <c r="M70">
        <f t="shared" si="23"/>
        <v>0.7575436964287019</v>
      </c>
      <c r="N70">
        <f t="shared" si="24"/>
        <v>0.95988879291000506</v>
      </c>
      <c r="O70">
        <f t="shared" si="25"/>
        <v>0.82497964634464993</v>
      </c>
      <c r="P70">
        <f t="shared" si="26"/>
        <v>0.93988756143258301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0.7737212180812838</v>
      </c>
      <c r="R70">
        <f>IFERROR(_xlfn.T.TEST($D19:$H19,$D$18:$H$18,2,IF(IF($K$18^2&gt;$K19^2,($K$18^2)/($K19^2),($K19^2)/($K$18^2))&lt;IF($K$18^2&gt;$K19^2,_xlfn.F.INV(0.95,$M$18-1,$M19-1),_xlfn.F.INV(0.95,$M19-1,$M$18-1)),2,3)),1)</f>
        <v>0.94360244960602868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11"/>
        <v>MNB BoW /</v>
      </c>
      <c r="B71">
        <f t="shared" si="12"/>
        <v>2.5854009407869929E-4</v>
      </c>
      <c r="C71">
        <f t="shared" si="13"/>
        <v>1.9159821323714459E-4</v>
      </c>
      <c r="D71">
        <f t="shared" si="14"/>
        <v>1.7820544982316638E-3</v>
      </c>
      <c r="E71">
        <f t="shared" si="15"/>
        <v>0.40012927303813195</v>
      </c>
      <c r="F71">
        <f t="shared" si="16"/>
        <v>2.7891788764859097E-3</v>
      </c>
      <c r="G71">
        <f t="shared" si="17"/>
        <v>2.494194467242976E-3</v>
      </c>
      <c r="H71">
        <f t="shared" si="18"/>
        <v>0.57207096342420383</v>
      </c>
      <c r="I71">
        <f t="shared" si="19"/>
        <v>0.8922251399476766</v>
      </c>
      <c r="J71">
        <f t="shared" si="20"/>
        <v>0.65744362962126968</v>
      </c>
      <c r="K71">
        <f t="shared" si="21"/>
        <v>0.51003224005373493</v>
      </c>
      <c r="L71">
        <f t="shared" si="22"/>
        <v>0.16631468060498425</v>
      </c>
      <c r="M71">
        <f t="shared" si="23"/>
        <v>0.114570794229771</v>
      </c>
      <c r="N71">
        <f t="shared" si="24"/>
        <v>0.35468618437493332</v>
      </c>
      <c r="O71">
        <f t="shared" si="25"/>
        <v>0.13457443621506698</v>
      </c>
      <c r="P71">
        <f t="shared" si="26"/>
        <v>0.26414333394110467</v>
      </c>
      <c r="Q71">
        <f t="shared" si="27"/>
        <v>0.5177104964844057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0.38253252463259502</v>
      </c>
      <c r="S71">
        <f>IFERROR(_xlfn.T.TEST($D20:$H20,$D$19:$H$19,2,IF(IF($K$19^2&gt;$K20^2,($K$19^2)/($K20^2),($K20^2)/($K$19^2))&lt;IF($K$19^2&gt;$K20^2,_xlfn.F.INV(0.95,$M$19-1,$M20-1),_xlfn.F.INV(0.95,$M20-1,$M$19-1)),2,3)),1)</f>
        <v>0.39571098474430233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11"/>
        <v>MNB BoW Chi^2</v>
      </c>
      <c r="B72">
        <f t="shared" si="12"/>
        <v>1.2690361419259922E-4</v>
      </c>
      <c r="C72">
        <f t="shared" si="13"/>
        <v>8.9323141145151853E-5</v>
      </c>
      <c r="D72">
        <f t="shared" si="14"/>
        <v>6.607965866375382E-4</v>
      </c>
      <c r="E72">
        <f t="shared" si="15"/>
        <v>7.1911236640366902E-2</v>
      </c>
      <c r="F72">
        <f t="shared" si="16"/>
        <v>8.5078576336020258E-4</v>
      </c>
      <c r="G72">
        <f t="shared" si="17"/>
        <v>8.2162996803790238E-4</v>
      </c>
      <c r="H72">
        <f t="shared" si="18"/>
        <v>8.6790219225113124E-2</v>
      </c>
      <c r="I72">
        <f t="shared" si="19"/>
        <v>0.26689464873438085</v>
      </c>
      <c r="J72">
        <f t="shared" si="20"/>
        <v>0.17681313840601551</v>
      </c>
      <c r="K72">
        <f t="shared" si="21"/>
        <v>0.59694791514084633</v>
      </c>
      <c r="L72">
        <f t="shared" si="22"/>
        <v>0.95075396652393718</v>
      </c>
      <c r="M72">
        <f t="shared" si="23"/>
        <v>0.9365891696897245</v>
      </c>
      <c r="N72">
        <f t="shared" si="24"/>
        <v>0.86713627600592313</v>
      </c>
      <c r="O72">
        <f t="shared" si="25"/>
        <v>0.97429631092659108</v>
      </c>
      <c r="P72">
        <f t="shared" si="26"/>
        <v>0.86272457075382136</v>
      </c>
      <c r="Q72">
        <f t="shared" si="27"/>
        <v>0.55918667493606766</v>
      </c>
      <c r="R72">
        <f t="shared" si="28"/>
        <v>0.74443389891131462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0.82625841875198691</v>
      </c>
      <c r="T72">
        <f>IFERROR(_xlfn.T.TEST($D21:$H21,$D$20:$H$20,2,IF(IF($K$20^2&gt;$K21^2,($K$20^2)/($K21^2),($K21^2)/($K$20^2))&lt;IF($K$20^2&gt;$K21^2,_xlfn.F.INV(0.95,$M$20-1,$M21-1),_xlfn.F.INV(0.95,$M21-1,$M$20-1)),2,3)),1)</f>
        <v>0.20591548056789505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1.7286581130319562E-4</v>
      </c>
      <c r="C73">
        <f>IFERROR(_xlfn.T.TEST($D23:$H23,$D$3:$H$3,2,IF(IF($K$3^2&gt;$K23^2,($K$3^2)/($K23^2),($K23^2)/($K$3^2))&lt;IF($K$3^2&gt;$K23^2,_xlfn.F.INV(0.95,$M$3-1,$M23-1),_xlfn.F.INV(0.95,$M23-1,$M$3-1)),2,3)),1)</f>
        <v>1.2889781474987236E-4</v>
      </c>
      <c r="D73">
        <f>IFERROR(_xlfn.T.TEST($D23:$H23,$D$4:$H$4,2,IF(IF($K$4^2&gt;$K23^2,($K$4^2)/($K23^2),($K23^2)/($K$4^2))&lt;IF($K$4^2&gt;$K23^2,_xlfn.F.INV(0.95,$M$4-1,$M23-1),_xlfn.F.INV(0.95,$M23-1,$M$4-1)),2,3)),1)</f>
        <v>1.0016574854154448E-3</v>
      </c>
      <c r="E73">
        <f>IFERROR(_xlfn.T.TEST($D23:$H23,$D$5:$H$5,2,IF(IF($K$5^2&gt;$K23^2,($K$5^2)/($K23^2),($K23^2)/($K$5^2))&lt;IF($K$5^2&gt;$K23^2,_xlfn.F.INV(0.95,$M$5-1,$M23-1),_xlfn.F.INV(0.95,$M23-1,$M$5-1)),2,3)),1)</f>
        <v>0.14792663485322197</v>
      </c>
      <c r="F73">
        <f>IFERROR(_xlfn.T.TEST($D23:$H23,$D$6:$H$6,2,IF(IF($K$6^2&gt;$K23^2,($K$6^2)/($K23^2),($K23^2)/($K$6^2))&lt;IF($K$6^2&gt;$K23^2,_xlfn.F.INV(0.95,$M$6-1,$M23-1),_xlfn.F.INV(0.95,$M23-1,$M$6-1)),2,3)),1)</f>
        <v>1.402522605887715E-3</v>
      </c>
      <c r="G73">
        <f>IFERROR(_xlfn.T.TEST($D23:$H23,$D$7:$H$7,2,IF(IF($K$7^2&gt;$K23^2,($K$7^2)/($K23^2),($K23^2)/($K$7^2))&lt;IF($K$7^2&gt;$K23^2,_xlfn.F.INV(0.95,$M$7-1,$M23-1),_xlfn.F.INV(0.95,$M23-1,$M$7-1)),2,3)),1)</f>
        <v>1.3088764902250984E-3</v>
      </c>
      <c r="H73">
        <f>IFERROR(_xlfn.T.TEST($D23:$H23,$D$8:$H$8,2,IF(IF($K$8^2&gt;$K23^2,($K$8^2)/($K23^2),($K23^2)/($K$8^2))&lt;IF($K$8^2&gt;$K23^2,_xlfn.F.INV(0.95,$M$8-1,$M23-1),_xlfn.F.INV(0.95,$M23-1,$M$8-1)),2,3)),1)</f>
        <v>0.19418141040329948</v>
      </c>
      <c r="I73">
        <f>IFERROR(_xlfn.T.TEST($D23:$H23,$D$9:$H$9,2,IF(IF($K$9^2&gt;$K23^2,($K$9^2)/($K23^2),($K23^2)/($K$9^2))&lt;IF($K$9^2&gt;$K23^2,_xlfn.F.INV(0.95,$M$9-1,$M23-1),_xlfn.F.INV(0.95,$M23-1,$M$9-1)),2,3)),1)</f>
        <v>0.46000765403042143</v>
      </c>
      <c r="J73">
        <f>IFERROR(_xlfn.T.TEST($D23:$H23,$D$10:$H$10,2,IF(IF($K$10^2&gt;$K23^2,($K$10^2)/($K23^2),($K23^2)/($K$10^2))&lt;IF($K$10^2&gt;$K23^2,_xlfn.F.INV(0.95,$M$10-1,$M23-1),_xlfn.F.INV(0.95,$M23-1,$M$10-1)),2,3)),1)</f>
        <v>0.31385792385945438</v>
      </c>
      <c r="K73">
        <f>IFERROR(_xlfn.T.TEST($D23:$H23,$D$11:$H$11,2,IF(IF($K$11^2&gt;$K23^2,($K$11^2)/($K23^2),($K23^2)/($K$11^2))&lt;IF($K$11^2&gt;$K23^2,_xlfn.F.INV(0.95,$M$11-1,$M23-1),_xlfn.F.INV(0.95,$M23-1,$M$11-1)),2,3)),1)</f>
        <v>0.9463909233922505</v>
      </c>
      <c r="L73">
        <f>IFERROR(_xlfn.T.TEST($D23:$H23,$D$12:$H$12,2,IF(IF($K$12^2&gt;$K23^2,($K$12^2)/($K23^2),($K23^2)/($K$12^2))&lt;IF($K$12^2&gt;$K23^2,_xlfn.F.INV(0.95,$M$12-1,$M23-1),_xlfn.F.INV(0.95,$M23-1,$M$12-1)),2,3)),1)</f>
        <v>0.55488793046488805</v>
      </c>
      <c r="M73">
        <f>IFERROR(_xlfn.T.TEST($D23:$H23,$D$13:$H$13,2,IF(IF($K$13^2&gt;$K23^2,($K$13^2)/($K23^2),($K23^2)/($K$13^2))&lt;IF($K$13^2&gt;$K23^2,_xlfn.F.INV(0.95,$M$13-1,$M23-1),_xlfn.F.INV(0.95,$M23-1,$M$13-1)),2,3)),1)</f>
        <v>0.49895678186647152</v>
      </c>
      <c r="N73">
        <f>IFERROR(_xlfn.T.TEST($D23:$H23,$D$14:$H$14,2,IF(IF($K$14^2&gt;$K23^2,($K$14^2)/($K23^2),($K23^2)/($K$14^2))&lt;IF($K$14^2&gt;$K23^2,_xlfn.F.INV(0.95,$M$14-1,$M23-1),_xlfn.F.INV(0.95,$M23-1,$M$14-1)),2,3)),1)</f>
        <v>0.78924848672682812</v>
      </c>
      <c r="O73">
        <f>IFERROR(_xlfn.T.TEST($D23:$H23,$D$15:$H$15,2,IF(IF($K$15^2&gt;$K23^2,($K$15^2)/($K23^2),($K23^2)/($K$15^2))&lt;IF($K$15^2&gt;$K23^2,_xlfn.F.INV(0.95,$M$15-1,$M23-1),_xlfn.F.INV(0.95,$M23-1,$M$15-1)),2,3)),1)</f>
        <v>0.56741215038869142</v>
      </c>
      <c r="P73">
        <f>IFERROR(_xlfn.T.TEST($D23:$H23,$D$16:$H$16,2,IF(IF($K$16^2&gt;$K23^2,($K$16^2)/($K23^2),($K23^2)/($K$16^2))&lt;IF($K$16^2&gt;$K23^2,_xlfn.F.INV(0.95,$M$16-1,$M23-1),_xlfn.F.INV(0.95,$M23-1,$M$16-1)),2,3)),1)</f>
        <v>0.73634933282150694</v>
      </c>
      <c r="Q73">
        <f>IFERROR(_xlfn.T.TEST($D23:$H23,$D$17:$H$17,2,IF(IF($K$17^2&gt;$K23^2,($K$17^2)/($K23^2),($K23^2)/($K$17^2))&lt;IF($K$17^2&gt;$K23^2,_xlfn.F.INV(0.95,$M$17-1,$M23-1),_xlfn.F.INV(0.95,$M23-1,$M$17-1)),2,3)),1)</f>
        <v>0.9138011294506112</v>
      </c>
      <c r="R73">
        <f>IFERROR(_xlfn.T.TEST($D23:$H23,$D$18:$H$18,2,IF(IF($K$18^2&gt;$K23^2,($K$18^2)/($K23^2),($K23^2)/($K$18^2))&lt;IF($K$18^2&gt;$K23^2,_xlfn.F.INV(0.95,$M$18-1,$M23-1),_xlfn.F.INV(0.95,$M23-1,$M$18-1)),2,3)),1)</f>
        <v>0.88444636870148619</v>
      </c>
      <c r="S73">
        <f>IFERROR(_xlfn.T.TEST($D23:$H23,$D$19:$H$19,2,IF(IF($K$19^2&gt;$K23^2,($K$19^2)/($K23^2),($K23^2)/($K$19^2))&lt;IF($K$19^2&gt;$K23^2,_xlfn.F.INV(0.95,$M$19-1,$M23-1),_xlfn.F.INV(0.95,$M23-1,$M$19-1)),2,3)),1)</f>
        <v>0.8377720519160553</v>
      </c>
      <c r="T73">
        <f>IFERROR(_xlfn.T.TEST($D23:$H23,$D$20:$H$20,2,IF(IF($K$20^2&gt;$K23^2,($K$20^2)/($K23^2),($K23^2)/($K$20^2))&lt;IF($K$20^2&gt;$K23^2,_xlfn.F.INV(0.95,$M$20-1,$M23-1),_xlfn.F.INV(0.95,$M23-1,$M$20-1)),2,3)),1)</f>
        <v>0.42405989787585852</v>
      </c>
      <c r="U73">
        <f>IFERROR(_xlfn.T.TEST($D23:$H23,$D$21:$H$21,2,IF(IF($K$21^2&gt;$K23^2,($K$21^2)/($K23^2),($K23^2)/($K$21^2))&lt;IF($K$21^2&gt;$K23^2,_xlfn.F.INV(0.95,$M$21-1,$M23-1),_xlfn.F.INV(0.95,$M23-1,$M$21-1)),2,3)),1)</f>
        <v>0.61364581096848247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8.6619331851537628E-5</v>
      </c>
      <c r="C74">
        <f>IFERROR(_xlfn.T.TEST($D24:$H24,$D$3:$H$3,2,IF(IF($K$3^2&gt;$K24^2,($K$3^2)/($K24^2),($K24^2)/($K$3^2))&lt;IF($K$3^2&gt;$K24^2,_xlfn.F.INV(0.95,$M$3-1,$M24-1),_xlfn.F.INV(0.95,$M24-1,$M$3-1)),2,3)),1)</f>
        <v>3.5485599278619828E-5</v>
      </c>
      <c r="D74">
        <f>IFERROR(_xlfn.T.TEST($D24:$H24,$D$4:$H$4,2,IF(IF($K$4^2&gt;$K24^2,($K$4^2)/($K24^2),($K24^2)/($K$4^2))&lt;IF($K$4^2&gt;$K24^2,_xlfn.F.INV(0.95,$M$4-1,$M24-1),_xlfn.F.INV(0.95,$M24-1,$M$4-1)),2,3)),1)</f>
        <v>4.3773703090639778E-4</v>
      </c>
      <c r="E74">
        <f>IFERROR(_xlfn.T.TEST($D24:$H24,$D$5:$H$5,2,IF(IF($K$5^2&gt;$K24^2,($K$5^2)/($K24^2),($K24^2)/($K$5^2))&lt;IF($K$5^2&gt;$K24^2,_xlfn.F.INV(0.95,$M$5-1,$M24-1),_xlfn.F.INV(0.95,$M24-1,$M$5-1)),2,3)),1)</f>
        <v>5.366252441817785E-2</v>
      </c>
      <c r="F74">
        <f>IFERROR(_xlfn.T.TEST($D24:$H24,$D$6:$H$6,2,IF(IF($K$6^2&gt;$K24^2,($K$6^2)/($K24^2),($K24^2)/($K$6^2))&lt;IF($K$6^2&gt;$K24^2,_xlfn.F.INV(0.95,$M$6-1,$M24-1),_xlfn.F.INV(0.95,$M24-1,$M$6-1)),2,3)),1)</f>
        <v>4.5264471044980493E-4</v>
      </c>
      <c r="G74">
        <f>IFERROR(_xlfn.T.TEST($D24:$H24,$D$7:$H$7,2,IF(IF($K$7^2&gt;$K24^2,($K$7^2)/($K24^2),($K24^2)/($K$7^2))&lt;IF($K$7^2&gt;$K24^2,_xlfn.F.INV(0.95,$M$7-1,$M24-1),_xlfn.F.INV(0.95,$M24-1,$M$7-1)),2,3)),1)</f>
        <v>4.9005042034757198E-4</v>
      </c>
      <c r="H74">
        <f>IFERROR(_xlfn.T.TEST($D24:$H24,$D$8:$H$8,2,IF(IF($K$8^2&gt;$K24^2,($K$8^2)/($K24^2),($K24^2)/($K$8^2))&lt;IF($K$8^2&gt;$K24^2,_xlfn.F.INV(0.95,$M$8-1,$M24-1),_xlfn.F.INV(0.95,$M24-1,$M$8-1)),2,3)),1)</f>
        <v>5.9492356036130109E-2</v>
      </c>
      <c r="I74">
        <f>IFERROR(_xlfn.T.TEST($D24:$H24,$D$9:$H$9,2,IF(IF($K$9^2&gt;$K24^2,($K$9^2)/($K24^2),($K24^2)/($K$9^2))&lt;IF($K$9^2&gt;$K24^2,_xlfn.F.INV(0.95,$M$9-1,$M24-1),_xlfn.F.INV(0.95,$M24-1,$M$9-1)),2,3)),1)</f>
        <v>0.24623571114778481</v>
      </c>
      <c r="J74">
        <f>IFERROR(_xlfn.T.TEST($D24:$H24,$D$10:$H$10,2,IF(IF($K$10^2&gt;$K24^2,($K$10^2)/($K24^2),($K24^2)/($K$10^2))&lt;IF($K$10^2&gt;$K24^2,_xlfn.F.INV(0.95,$M$10-1,$M24-1),_xlfn.F.INV(0.95,$M24-1,$M$10-1)),2,3)),1)</f>
        <v>0.15800170290457222</v>
      </c>
      <c r="K74">
        <f>IFERROR(_xlfn.T.TEST($D24:$H24,$D$11:$H$11,2,IF(IF($K$11^2&gt;$K24^2,($K$11^2)/($K24^2),($K24^2)/($K$11^2))&lt;IF($K$11^2&gt;$K24^2,_xlfn.F.INV(0.95,$M$11-1,$M24-1),_xlfn.F.INV(0.95,$M24-1,$M$11-1)),2,3)),1)</f>
        <v>0.58550597395696191</v>
      </c>
      <c r="L74">
        <f>IFERROR(_xlfn.T.TEST($D24:$H24,$D$12:$H$12,2,IF(IF($K$12^2&gt;$K24^2,($K$12^2)/($K24^2),($K24^2)/($K$12^2))&lt;IF($K$12^2&gt;$K24^2,_xlfn.F.INV(0.95,$M$12-1,$M24-1),_xlfn.F.INV(0.95,$M24-1,$M$12-1)),2,3)),1)</f>
        <v>0.91350736762974871</v>
      </c>
      <c r="M74">
        <f>IFERROR(_xlfn.T.TEST($D24:$H24,$D$13:$H$13,2,IF(IF($K$13^2&gt;$K24^2,($K$13^2)/($K24^2),($K24^2)/($K$13^2))&lt;IF($K$13^2&gt;$K24^2,_xlfn.F.INV(0.95,$M$13-1,$M24-1),_xlfn.F.INV(0.95,$M24-1,$M$13-1)),2,3)),1)</f>
        <v>0.89001717304965688</v>
      </c>
      <c r="N74">
        <f>IFERROR(_xlfn.T.TEST($D24:$H24,$D$14:$H$14,2,IF(IF($K$14^2&gt;$K24^2,($K$14^2)/($K24^2),($K24^2)/($K$14^2))&lt;IF($K$14^2&gt;$K24^2,_xlfn.F.INV(0.95,$M$14-1,$M24-1),_xlfn.F.INV(0.95,$M24-1,$M$14-1)),2,3)),1)</f>
        <v>0.88116993043870595</v>
      </c>
      <c r="O74">
        <f>IFERROR(_xlfn.T.TEST($D24:$H24,$D$15:$H$15,2,IF(IF($K$15^2&gt;$K24^2,($K$15^2)/($K24^2),($K24^2)/($K$15^2))&lt;IF($K$15^2&gt;$K24^2,_xlfn.F.INV(0.95,$M$15-1,$M24-1),_xlfn.F.INV(0.95,$M24-1,$M$15-1)),2,3)),1)</f>
        <v>0.99302838691487771</v>
      </c>
      <c r="P74">
        <f>IFERROR(_xlfn.T.TEST($D24:$H24,$D$16:$H$16,2,IF(IF($K$16^2&gt;$K24^2,($K$16^2)/($K24^2),($K24^2)/($K$16^2))&lt;IF($K$16^2&gt;$K24^2,_xlfn.F.INV(0.95,$M$16-1,$M24-1),_xlfn.F.INV(0.95,$M24-1,$M$16-1)),2,3)),1)</f>
        <v>0.87676343558808689</v>
      </c>
      <c r="Q74">
        <f>IFERROR(_xlfn.T.TEST($D24:$H24,$D$17:$H$17,2,IF(IF($K$17^2&gt;$K24^2,($K$17^2)/($K24^2),($K24^2)/($K$17^2))&lt;IF($K$17^2&gt;$K24^2,_xlfn.F.INV(0.95,$M$17-1,$M24-1),_xlfn.F.INV(0.95,$M24-1,$M$17-1)),2,3)),1)</f>
        <v>0.54247811932797751</v>
      </c>
      <c r="R74">
        <f>IFERROR(_xlfn.T.TEST($D24:$H24,$D$18:$H$18,2,IF(IF($K$18^2&gt;$K24^2,($K$18^2)/($K24^2),($K24^2)/($K$18^2))&lt;IF($K$18^2&gt;$K24^2,_xlfn.F.INV(0.95,$M$18-1,$M24-1),_xlfn.F.INV(0.95,$M24-1,$M$18-1)),2,3)),1)</f>
        <v>0.74651746681231224</v>
      </c>
      <c r="S74">
        <f>IFERROR(_xlfn.T.TEST($D24:$H24,$D$19:$H$19,2,IF(IF($K$19^2&gt;$K24^2,($K$19^2)/($K24^2),($K24^2)/($K$19^2))&lt;IF($K$19^2&gt;$K24^2,_xlfn.F.INV(0.95,$M$19-1,$M24-1),_xlfn.F.INV(0.95,$M24-1,$M$19-1)),2,3)),1)</f>
        <v>0.83691432103500385</v>
      </c>
      <c r="T74">
        <f>IFERROR(_xlfn.T.TEST($D24:$H24,$D$20:$H$20,2,IF(IF($K$20^2&gt;$K24^2,($K$20^2)/($K24^2),($K24^2)/($K$20^2))&lt;IF($K$20^2&gt;$K24^2,_xlfn.F.INV(0.95,$M$20-1,$M24-1),_xlfn.F.INV(0.95,$M24-1,$M$20-1)),2,3)),1)</f>
        <v>0.166740819014149</v>
      </c>
      <c r="U74">
        <f>IFERROR(_xlfn.T.TEST($D24:$H24,$D$21:$H$21,2,IF(IF($K$21^2&gt;$K24^2,($K$21^2)/($K24^2),($K24^2)/($K$21^2))&lt;IF($K$21^2&gt;$K24^2,_xlfn.F.INV(0.95,$M$21-1,$M24-1),_xlfn.F.INV(0.95,$M24-1,$M$21-1)),2,3)),1)</f>
        <v>0.97040290826211195</v>
      </c>
      <c r="V74">
        <f>IFERROR(_xlfn.T.TEST($D24:$H24,$D$23:$H$23,2,IF(IF($K$23^2&gt;$K24^2,($K$23^2)/($K24^2),($K24^2)/($K$23^2))&lt;IF($K$23^2&gt;$K24^2,_xlfn.F.INV(0.95,$M$23-1,$M24-1),_xlfn.F.INV(0.95,$M24-1,$M$23-1)),2,3)),1)</f>
        <v>0.5989311769934037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3.162623447657492E-4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1.9526667965023711E-4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2.4987955162125704E-3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0.73870847942040085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4.0857880180664831E-3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3.6186774260817223E-3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0.93708480148249174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0.73803210252467721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0.99921331188882245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0.22689356115311121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4.8652101148554325E-2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2.36644897994394E-2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0.15943475677574384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2.7525827660742772E-2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8.9462233029252949E-2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0.22089614573936764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0.15669983601914489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0.18641958053297522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0.50354142591716888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6.7995905085939445E-2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0.15811065218670484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4.2588046482627852E-2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30"/>
        <v>RF BoW Chi^2</v>
      </c>
      <c r="B76">
        <f t="shared" si="31"/>
        <v>1.6920573209022757E-4</v>
      </c>
      <c r="C76">
        <f t="shared" si="32"/>
        <v>7.169139663935427E-5</v>
      </c>
      <c r="D76">
        <f t="shared" si="33"/>
        <v>1.0993828751957747E-3</v>
      </c>
      <c r="E76">
        <f t="shared" si="34"/>
        <v>0.29100609070958794</v>
      </c>
      <c r="F76">
        <f t="shared" si="35"/>
        <v>1.3656783830859058E-3</v>
      </c>
      <c r="G76">
        <f t="shared" si="36"/>
        <v>1.3768345711837624E-3</v>
      </c>
      <c r="H76">
        <f t="shared" si="37"/>
        <v>0.41465038438032997</v>
      </c>
      <c r="I76">
        <f t="shared" si="38"/>
        <v>0.78693712931189941</v>
      </c>
      <c r="J76">
        <f t="shared" si="39"/>
        <v>0.5555835716729588</v>
      </c>
      <c r="K76">
        <f t="shared" si="40"/>
        <v>0.57200995308010327</v>
      </c>
      <c r="L76">
        <f t="shared" si="41"/>
        <v>0.17207000590998517</v>
      </c>
      <c r="M76">
        <f t="shared" si="42"/>
        <v>0.1077615979904088</v>
      </c>
      <c r="N76">
        <f t="shared" si="43"/>
        <v>0.39143725158058751</v>
      </c>
      <c r="O76">
        <f t="shared" si="44"/>
        <v>0.12872311902235073</v>
      </c>
      <c r="P76">
        <f t="shared" si="45"/>
        <v>0.28613640952098157</v>
      </c>
      <c r="Q76">
        <f t="shared" si="46"/>
        <v>0.58249656124901739</v>
      </c>
      <c r="R76">
        <f t="shared" si="47"/>
        <v>0.42453091014767974</v>
      </c>
      <c r="S76">
        <f t="shared" si="48"/>
        <v>0.43783072442019144</v>
      </c>
      <c r="T76">
        <f t="shared" si="49"/>
        <v>0.85567360551707417</v>
      </c>
      <c r="U76">
        <f t="shared" si="50"/>
        <v>0.21902392800338485</v>
      </c>
      <c r="V76">
        <f t="shared" si="51"/>
        <v>0.47421288498577985</v>
      </c>
      <c r="W76">
        <f t="shared" si="52"/>
        <v>0.1694932703806549</v>
      </c>
      <c r="X76">
        <f t="shared" si="53"/>
        <v>0.34075503998279122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30"/>
        <v>RF BoW Chi^2 + PCA</v>
      </c>
      <c r="B77">
        <f t="shared" si="31"/>
        <v>6.0654419257753578E-3</v>
      </c>
      <c r="C77">
        <f t="shared" si="32"/>
        <v>3.0681906232403418E-2</v>
      </c>
      <c r="D77">
        <f t="shared" si="33"/>
        <v>0.11119222192102596</v>
      </c>
      <c r="E77">
        <f t="shared" si="34"/>
        <v>1.9949797621254643E-2</v>
      </c>
      <c r="F77">
        <f t="shared" si="35"/>
        <v>0.49829351640114805</v>
      </c>
      <c r="G77">
        <f t="shared" si="36"/>
        <v>0.28153461752816428</v>
      </c>
      <c r="H77">
        <f t="shared" si="37"/>
        <v>4.0982045052786213E-3</v>
      </c>
      <c r="I77">
        <f t="shared" si="38"/>
        <v>1.8279752455568597E-2</v>
      </c>
      <c r="J77">
        <f t="shared" si="39"/>
        <v>3.3490848080946982E-2</v>
      </c>
      <c r="K77">
        <f t="shared" si="40"/>
        <v>2.5081009107499833E-3</v>
      </c>
      <c r="L77">
        <f t="shared" si="41"/>
        <v>3.9731884474116305E-4</v>
      </c>
      <c r="M77">
        <f t="shared" si="42"/>
        <v>1.1787610878506569E-4</v>
      </c>
      <c r="N77">
        <f t="shared" si="43"/>
        <v>2.7360105904816064E-3</v>
      </c>
      <c r="O77">
        <f t="shared" si="44"/>
        <v>1.2042914311425044E-4</v>
      </c>
      <c r="P77">
        <f t="shared" si="45"/>
        <v>7.6079255835930903E-4</v>
      </c>
      <c r="Q77">
        <f t="shared" si="46"/>
        <v>2.0090060926601021E-3</v>
      </c>
      <c r="R77">
        <f t="shared" si="47"/>
        <v>1.7576577794799328E-3</v>
      </c>
      <c r="S77">
        <f t="shared" si="48"/>
        <v>3.4949290177765163E-3</v>
      </c>
      <c r="T77">
        <f t="shared" si="49"/>
        <v>2.2846337916739836E-3</v>
      </c>
      <c r="U77">
        <f t="shared" si="50"/>
        <v>6.5520774975218058E-4</v>
      </c>
      <c r="V77">
        <f t="shared" si="51"/>
        <v>1.1239863403318896E-3</v>
      </c>
      <c r="W77">
        <f t="shared" si="52"/>
        <v>2.5221135161978474E-4</v>
      </c>
      <c r="X77">
        <f t="shared" si="53"/>
        <v>3.1037336856467148E-3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7.8386222288779098E-4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30"/>
        <v>RF Tf-Idf /</v>
      </c>
      <c r="B78">
        <f t="shared" si="31"/>
        <v>2.1286526993697868E-4</v>
      </c>
      <c r="C78">
        <f t="shared" si="32"/>
        <v>1.1311505835050962E-4</v>
      </c>
      <c r="D78">
        <f t="shared" si="33"/>
        <v>1.4585959714155921E-3</v>
      </c>
      <c r="E78">
        <f t="shared" si="34"/>
        <v>0.38791394640908106</v>
      </c>
      <c r="F78">
        <f t="shared" si="35"/>
        <v>2.0336260104371565E-3</v>
      </c>
      <c r="G78">
        <f t="shared" si="36"/>
        <v>1.935279588082021E-3</v>
      </c>
      <c r="H78">
        <f t="shared" si="37"/>
        <v>0.56271637444866063</v>
      </c>
      <c r="I78">
        <f t="shared" si="38"/>
        <v>0.90682070950693427</v>
      </c>
      <c r="J78">
        <f t="shared" si="39"/>
        <v>0.66167392055967589</v>
      </c>
      <c r="K78">
        <f t="shared" si="40"/>
        <v>0.47162509242033135</v>
      </c>
      <c r="L78">
        <f t="shared" si="41"/>
        <v>0.13462275203089263</v>
      </c>
      <c r="M78">
        <f t="shared" si="42"/>
        <v>8.2469962868169724E-2</v>
      </c>
      <c r="N78">
        <f t="shared" si="43"/>
        <v>0.32371054111914188</v>
      </c>
      <c r="O78">
        <f t="shared" si="44"/>
        <v>9.7790467579417326E-2</v>
      </c>
      <c r="P78">
        <f t="shared" si="45"/>
        <v>0.22633808993142063</v>
      </c>
      <c r="Q78">
        <f t="shared" si="46"/>
        <v>0.47656795217354142</v>
      </c>
      <c r="R78">
        <f t="shared" si="47"/>
        <v>0.34511655051589052</v>
      </c>
      <c r="S78">
        <f t="shared" si="48"/>
        <v>0.36508958304250078</v>
      </c>
      <c r="T78">
        <f t="shared" si="49"/>
        <v>0.97308776171513922</v>
      </c>
      <c r="U78">
        <f t="shared" si="50"/>
        <v>0.1733296243669275</v>
      </c>
      <c r="V78">
        <f t="shared" si="51"/>
        <v>0.3790360231894957</v>
      </c>
      <c r="W78">
        <f t="shared" si="52"/>
        <v>0.13052784117753358</v>
      </c>
      <c r="X78">
        <f t="shared" si="53"/>
        <v>0.48588321519943056</v>
      </c>
      <c r="Y78">
        <f t="shared" si="54"/>
        <v>0.81159127548718579</v>
      </c>
      <c r="Z78">
        <f>IFERROR(_xlfn.T.TEST($D29:$H29,$D$28:$H$28,2,IF(IF($K$28^2&gt;$K29^2,($K$28^2)/($K29^2),($K29^2)/($K$28^2))&lt;IF($K$28^2&gt;$K29^2,_xlfn.F.INV(0.95,$M$28-1,$M29-1),_xlfn.F.INV(0.95,$M29-1,$M$28-1)),2,3)),1)</f>
        <v>1.3633039485524635E-3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30"/>
        <v>RF Tf-Idf Chi^2</v>
      </c>
      <c r="B79">
        <f t="shared" si="31"/>
        <v>3.3183641746057843E-4</v>
      </c>
      <c r="C79">
        <f t="shared" si="32"/>
        <v>3.0540536624157376E-4</v>
      </c>
      <c r="D79">
        <f t="shared" si="33"/>
        <v>2.4020363935738252E-3</v>
      </c>
      <c r="E79">
        <f t="shared" si="34"/>
        <v>0.51077468546179694</v>
      </c>
      <c r="F79">
        <f t="shared" si="35"/>
        <v>4.18241657072596E-3</v>
      </c>
      <c r="G79">
        <f t="shared" si="36"/>
        <v>3.5501241532016467E-3</v>
      </c>
      <c r="H79">
        <f t="shared" si="37"/>
        <v>0.72512001693112993</v>
      </c>
      <c r="I79">
        <f t="shared" si="38"/>
        <v>0.9926470864089707</v>
      </c>
      <c r="J79">
        <f t="shared" si="39"/>
        <v>0.76617583111375442</v>
      </c>
      <c r="K79">
        <f t="shared" si="40"/>
        <v>0.42567744628647153</v>
      </c>
      <c r="L79">
        <f t="shared" si="41"/>
        <v>0.13478797500284123</v>
      </c>
      <c r="M79">
        <f t="shared" si="42"/>
        <v>9.2014179261648246E-2</v>
      </c>
      <c r="N79">
        <f t="shared" si="43"/>
        <v>0.29735571394904231</v>
      </c>
      <c r="O79">
        <f t="shared" si="44"/>
        <v>0.10743285505864002</v>
      </c>
      <c r="P79">
        <f t="shared" si="45"/>
        <v>0.21483173170848469</v>
      </c>
      <c r="Q79">
        <f t="shared" si="46"/>
        <v>0.42947803074191548</v>
      </c>
      <c r="R79">
        <f t="shared" si="47"/>
        <v>0.31642962504468708</v>
      </c>
      <c r="S79">
        <f t="shared" si="48"/>
        <v>0.3337176026534755</v>
      </c>
      <c r="T79">
        <f t="shared" si="49"/>
        <v>0.84962655719373437</v>
      </c>
      <c r="U79">
        <f t="shared" si="50"/>
        <v>0.16782175666386981</v>
      </c>
      <c r="V79">
        <f t="shared" si="51"/>
        <v>0.34629244397966197</v>
      </c>
      <c r="W79">
        <f t="shared" si="52"/>
        <v>0.13384345294442099</v>
      </c>
      <c r="X79">
        <f t="shared" si="53"/>
        <v>0.65920585626703376</v>
      </c>
      <c r="Y79">
        <f t="shared" si="54"/>
        <v>0.70215601686908513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3.895825224396768E-3</v>
      </c>
      <c r="AA79">
        <f>IFERROR(_xlfn.T.TEST($D30:$H30,$D$29:$H$29,2,IF(IF($K$29^2&gt;$K30^2,($K$29^2)/($K30^2),($K30^2)/($K$29^2))&lt;IF($K$29^2&gt;$K30^2,_xlfn.F.INV(0.95,$M$29-1,$M30-1),_xlfn.F.INV(0.95,$M30-1,$M$29-1)),2,3)),1)</f>
        <v>0.86409339178167233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30"/>
        <v>RF Tf-Idf Chi^2 + PCA</v>
      </c>
      <c r="B80">
        <f t="shared" si="31"/>
        <v>6.1049740141443435E-4</v>
      </c>
      <c r="C80">
        <f t="shared" si="32"/>
        <v>1.1620484282278589E-3</v>
      </c>
      <c r="D80">
        <f t="shared" si="33"/>
        <v>4.113901554717277E-3</v>
      </c>
      <c r="E80">
        <f t="shared" si="34"/>
        <v>0.44053140305307414</v>
      </c>
      <c r="F80">
        <f t="shared" si="35"/>
        <v>8.7474584436838029E-3</v>
      </c>
      <c r="G80">
        <f t="shared" si="36"/>
        <v>6.6801118041923003E-3</v>
      </c>
      <c r="H80">
        <f t="shared" si="37"/>
        <v>0.5919989745054749</v>
      </c>
      <c r="I80">
        <f t="shared" si="38"/>
        <v>0.83318962880271075</v>
      </c>
      <c r="J80">
        <f t="shared" si="39"/>
        <v>0.63933825128957666</v>
      </c>
      <c r="K80">
        <f t="shared" si="40"/>
        <v>0.66889605249051676</v>
      </c>
      <c r="L80">
        <f t="shared" si="41"/>
        <v>0.32578144432610467</v>
      </c>
      <c r="M80">
        <f t="shared" si="42"/>
        <v>0.28661060755396284</v>
      </c>
      <c r="N80">
        <f t="shared" si="43"/>
        <v>0.49718498040408488</v>
      </c>
      <c r="O80">
        <f t="shared" si="44"/>
        <v>0.3216757793248235</v>
      </c>
      <c r="P80">
        <f t="shared" si="45"/>
        <v>0.43683511407054321</v>
      </c>
      <c r="Q80">
        <f t="shared" si="46"/>
        <v>0.68379742714178304</v>
      </c>
      <c r="R80">
        <f t="shared" si="47"/>
        <v>0.54578453635087876</v>
      </c>
      <c r="S80">
        <f t="shared" si="48"/>
        <v>0.53508176205223235</v>
      </c>
      <c r="T80">
        <f t="shared" si="49"/>
        <v>0.90612669714623706</v>
      </c>
      <c r="U80">
        <f t="shared" si="50"/>
        <v>0.36432444583083212</v>
      </c>
      <c r="V80">
        <f t="shared" si="51"/>
        <v>0.60743837340065809</v>
      </c>
      <c r="W80">
        <f t="shared" si="52"/>
        <v>0.34475698421299628</v>
      </c>
      <c r="X80">
        <f t="shared" si="53"/>
        <v>0.54599669455296573</v>
      </c>
      <c r="Y80">
        <f t="shared" si="54"/>
        <v>0.99604000428031791</v>
      </c>
      <c r="Z80">
        <f t="shared" si="55"/>
        <v>1.1099596774182837E-2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0.8828943952484849</v>
      </c>
      <c r="AB80">
        <f>IFERROR(_xlfn.T.TEST($D31:$H31,$D$30:$H$30,2,IF(IF($K$30^2&gt;$K31^2,($K$30^2)/($K31^2),($K31^2)/($K$30^2))&lt;IF($K$30^2&gt;$K31^2,_xlfn.F.INV(0.95,$M$30-1,$M31-1),_xlfn.F.INV(0.95,$M31-1,$M$30-1)),2,3)),1)</f>
        <v>0.79519421897843712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30"/>
        <v>Ensemble BoW /</v>
      </c>
      <c r="B81">
        <f t="shared" si="31"/>
        <v>3.2940014216285011E-4</v>
      </c>
      <c r="C81">
        <f t="shared" si="32"/>
        <v>5.1475091511322924E-4</v>
      </c>
      <c r="D81">
        <f t="shared" si="33"/>
        <v>1.8301509641515889E-3</v>
      </c>
      <c r="E81">
        <f t="shared" si="34"/>
        <v>0.15200361555466416</v>
      </c>
      <c r="F81">
        <f t="shared" si="35"/>
        <v>3.2898998782135962E-3</v>
      </c>
      <c r="G81">
        <f t="shared" si="36"/>
        <v>2.6972803182529108E-3</v>
      </c>
      <c r="H81">
        <f t="shared" si="37"/>
        <v>0.19810740056761156</v>
      </c>
      <c r="I81">
        <f t="shared" si="38"/>
        <v>0.38414207653295673</v>
      </c>
      <c r="J81">
        <f t="shared" si="39"/>
        <v>0.27358412942761146</v>
      </c>
      <c r="K81">
        <f t="shared" si="40"/>
        <v>0.74238482992161758</v>
      </c>
      <c r="L81">
        <f t="shared" si="41"/>
        <v>0.86045144582413347</v>
      </c>
      <c r="M81">
        <f t="shared" si="42"/>
        <v>0.84383087973355964</v>
      </c>
      <c r="N81">
        <f t="shared" si="43"/>
        <v>0.97356285275951115</v>
      </c>
      <c r="O81">
        <f t="shared" si="44"/>
        <v>0.9111995902078377</v>
      </c>
      <c r="P81">
        <f t="shared" si="45"/>
        <v>0.98518536181189531</v>
      </c>
      <c r="Q81">
        <f t="shared" si="46"/>
        <v>0.71312557055553494</v>
      </c>
      <c r="R81">
        <f t="shared" si="47"/>
        <v>0.87594136105374487</v>
      </c>
      <c r="S81">
        <f t="shared" si="48"/>
        <v>0.93553961429652821</v>
      </c>
      <c r="T81">
        <f t="shared" si="49"/>
        <v>0.36223507527859405</v>
      </c>
      <c r="U81">
        <f t="shared" si="50"/>
        <v>0.90276290517727431</v>
      </c>
      <c r="V81">
        <f t="shared" si="51"/>
        <v>0.77162152987844657</v>
      </c>
      <c r="W81">
        <f t="shared" si="52"/>
        <v>0.91916502206474471</v>
      </c>
      <c r="X81">
        <f t="shared" si="53"/>
        <v>0.17320292247188482</v>
      </c>
      <c r="Y81">
        <f t="shared" si="54"/>
        <v>0.39926928930139494</v>
      </c>
      <c r="Z81">
        <f t="shared" si="55"/>
        <v>3.7377166178542594E-3</v>
      </c>
      <c r="AA81">
        <f t="shared" si="56"/>
        <v>0.33398518817878153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0.30639726721696453</v>
      </c>
      <c r="AC81">
        <f>IFERROR(_xlfn.T.TEST($D32:$H32,$D$31:$H$31,2,IF(IF($K$31^2&gt;$K32^2,($K$31^2)/($K32^2),($K32^2)/($K$31^2))&lt;IF($K$31^2&gt;$K32^2,_xlfn.F.INV(0.95,$M$31-1,$M32-1),_xlfn.F.INV(0.95,$M32-1,$M$31-1)),2,3)),1)</f>
        <v>0.49422368300436503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30"/>
        <v>Ensemble BoW Chi^2</v>
      </c>
      <c r="B82">
        <f t="shared" si="31"/>
        <v>6.5690658410206906E-5</v>
      </c>
      <c r="C82">
        <f t="shared" si="32"/>
        <v>2.8207093870487083E-5</v>
      </c>
      <c r="D82">
        <f t="shared" si="33"/>
        <v>2.9917274708741239E-4</v>
      </c>
      <c r="E82">
        <f t="shared" si="34"/>
        <v>2.4407385091428199E-2</v>
      </c>
      <c r="F82">
        <f t="shared" si="35"/>
        <v>2.9619076177071546E-4</v>
      </c>
      <c r="G82">
        <f t="shared" si="36"/>
        <v>3.2451550210533728E-4</v>
      </c>
      <c r="H82">
        <f t="shared" si="37"/>
        <v>2.4387041683162202E-2</v>
      </c>
      <c r="I82">
        <f t="shared" si="38"/>
        <v>0.12560518606335422</v>
      </c>
      <c r="J82">
        <f t="shared" si="39"/>
        <v>8.0286778608732887E-2</v>
      </c>
      <c r="K82">
        <f t="shared" si="40"/>
        <v>0.30023762249706543</v>
      </c>
      <c r="L82">
        <f t="shared" si="41"/>
        <v>0.61526912843406789</v>
      </c>
      <c r="M82">
        <f t="shared" si="42"/>
        <v>0.57255625525558917</v>
      </c>
      <c r="N82">
        <f t="shared" si="43"/>
        <v>0.52815091938481307</v>
      </c>
      <c r="O82">
        <f t="shared" si="44"/>
        <v>0.48957013522595916</v>
      </c>
      <c r="P82">
        <f t="shared" si="45"/>
        <v>0.46912198834564267</v>
      </c>
      <c r="Q82">
        <f t="shared" si="46"/>
        <v>0.26659029073492507</v>
      </c>
      <c r="R82">
        <f t="shared" si="47"/>
        <v>0.40246879437457317</v>
      </c>
      <c r="S82">
        <f t="shared" si="48"/>
        <v>0.5011694831817266</v>
      </c>
      <c r="T82">
        <f t="shared" si="49"/>
        <v>6.8053347504618569E-2</v>
      </c>
      <c r="U82">
        <f t="shared" si="50"/>
        <v>0.58985523450724164</v>
      </c>
      <c r="V82">
        <f t="shared" si="51"/>
        <v>0.2872979664284051</v>
      </c>
      <c r="W82">
        <f t="shared" si="52"/>
        <v>0.51813016198387407</v>
      </c>
      <c r="X82">
        <f t="shared" si="53"/>
        <v>1.7231640702848151E-2</v>
      </c>
      <c r="Y82">
        <f t="shared" si="54"/>
        <v>6.3597433167599318E-2</v>
      </c>
      <c r="Z82">
        <f t="shared" si="55"/>
        <v>1.707825842772934E-4</v>
      </c>
      <c r="AA82">
        <f t="shared" si="56"/>
        <v>5.0386512510843237E-2</v>
      </c>
      <c r="AB82">
        <f t="shared" si="57"/>
        <v>5.6089801129713499E-2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0.17809504097560916</v>
      </c>
      <c r="AD82">
        <f>IFERROR(_xlfn.T.TEST($D33:$H33,$D$32:$H$32,2,IF(IF($K$32^2&gt;$K33^2,($K$32^2)/($K33^2),($K33^2)/($K$32^2))&lt;IF($K$32^2&gt;$K33^2,_xlfn.F.INV(0.95,$M$32-1,$M33-1),_xlfn.F.INV(0.95,$M33-1,$M$32-1)),2,3)),1)</f>
        <v>0.5758810773637959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30"/>
        <v>Ensemble BoW Chi^2 + PCA</v>
      </c>
      <c r="B83">
        <f t="shared" si="31"/>
        <v>3.2092666988699773E-4</v>
      </c>
      <c r="C83">
        <f t="shared" si="32"/>
        <v>4.4055044722026505E-4</v>
      </c>
      <c r="D83">
        <f t="shared" si="33"/>
        <v>1.9194682656648154E-3</v>
      </c>
      <c r="E83">
        <f t="shared" si="34"/>
        <v>0.21192658775297127</v>
      </c>
      <c r="F83">
        <f t="shared" si="35"/>
        <v>3.4166002317724026E-3</v>
      </c>
      <c r="G83">
        <f t="shared" si="36"/>
        <v>2.826981812329132E-3</v>
      </c>
      <c r="H83">
        <f t="shared" si="37"/>
        <v>0.28356347546418953</v>
      </c>
      <c r="I83">
        <f t="shared" si="38"/>
        <v>0.52145536645734514</v>
      </c>
      <c r="J83">
        <f t="shared" si="39"/>
        <v>0.3734750956024977</v>
      </c>
      <c r="K83">
        <f t="shared" si="40"/>
        <v>0.97746293303808263</v>
      </c>
      <c r="L83">
        <f t="shared" si="41"/>
        <v>0.5897216559822207</v>
      </c>
      <c r="M83">
        <f t="shared" si="42"/>
        <v>0.55131683111343266</v>
      </c>
      <c r="N83">
        <f t="shared" si="43"/>
        <v>0.78862693578837306</v>
      </c>
      <c r="O83">
        <f t="shared" si="44"/>
        <v>0.61175336760844456</v>
      </c>
      <c r="P83">
        <f t="shared" si="45"/>
        <v>0.74644880318247009</v>
      </c>
      <c r="Q83">
        <f t="shared" si="46"/>
        <v>0.95008301278001372</v>
      </c>
      <c r="R83">
        <f t="shared" si="47"/>
        <v>0.87400286634232938</v>
      </c>
      <c r="S83">
        <f t="shared" si="48"/>
        <v>0.83180152794928042</v>
      </c>
      <c r="T83">
        <f t="shared" si="49"/>
        <v>0.51772119634845071</v>
      </c>
      <c r="U83">
        <f t="shared" si="50"/>
        <v>0.6384696303682853</v>
      </c>
      <c r="V83">
        <f t="shared" si="51"/>
        <v>0.97366734559816071</v>
      </c>
      <c r="W83">
        <f t="shared" si="52"/>
        <v>0.63304291080079167</v>
      </c>
      <c r="X83">
        <f t="shared" si="53"/>
        <v>0.24793886163574</v>
      </c>
      <c r="Y83">
        <f t="shared" si="54"/>
        <v>0.57812858518930776</v>
      </c>
      <c r="Z83">
        <f t="shared" si="55"/>
        <v>3.7144057094122538E-3</v>
      </c>
      <c r="AA83">
        <f t="shared" si="56"/>
        <v>0.4834136063088591</v>
      </c>
      <c r="AB83">
        <f t="shared" si="57"/>
        <v>0.4368940102209431</v>
      </c>
      <c r="AC83">
        <f t="shared" si="58"/>
        <v>0.66386037781255458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0.77173730445933397</v>
      </c>
      <c r="AE83">
        <f>IFERROR(_xlfn.T.TEST($D34:$H34,$D$33:$H$33,2,IF(IF($K$33^2&gt;$K34^2,($K$33^2)/($K34^2),($K34^2)/($K$33^2))&lt;IF($K$33^2&gt;$K34^2,_xlfn.F.INV(0.95,$M$33-1,$M34-1),_xlfn.F.INV(0.95,$M34-1,$M$33-1)),2,3)),1)</f>
        <v>0.34458286379829411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30"/>
        <v>Ensemble Tf-Idf /</v>
      </c>
      <c r="B84">
        <f t="shared" si="31"/>
        <v>1.5792078499228312E-4</v>
      </c>
      <c r="C84">
        <f t="shared" si="32"/>
        <v>1.3491584517992344E-4</v>
      </c>
      <c r="D84">
        <f t="shared" si="33"/>
        <v>8.4676057171790002E-4</v>
      </c>
      <c r="E84">
        <f t="shared" si="34"/>
        <v>9.2126479721576046E-2</v>
      </c>
      <c r="F84">
        <f t="shared" si="35"/>
        <v>1.1919228968831552E-3</v>
      </c>
      <c r="G84">
        <f t="shared" si="36"/>
        <v>1.1017549134466518E-3</v>
      </c>
      <c r="H84">
        <f t="shared" si="37"/>
        <v>0.11527408768273611</v>
      </c>
      <c r="I84">
        <f t="shared" si="38"/>
        <v>0.30805098868923914</v>
      </c>
      <c r="J84">
        <f t="shared" si="39"/>
        <v>0.20755916511125874</v>
      </c>
      <c r="K84">
        <f t="shared" si="40"/>
        <v>0.66453415739939681</v>
      </c>
      <c r="L84">
        <f t="shared" si="41"/>
        <v>0.88243828241558364</v>
      </c>
      <c r="M84">
        <f t="shared" si="42"/>
        <v>0.86175658304543667</v>
      </c>
      <c r="N84">
        <f t="shared" si="43"/>
        <v>0.92940992738169115</v>
      </c>
      <c r="O84">
        <f t="shared" si="44"/>
        <v>0.94502286698190907</v>
      </c>
      <c r="P84">
        <f t="shared" si="45"/>
        <v>0.93558366065027587</v>
      </c>
      <c r="Q84">
        <f t="shared" si="46"/>
        <v>0.62858175510197001</v>
      </c>
      <c r="R84">
        <f t="shared" si="47"/>
        <v>0.81373245260520211</v>
      </c>
      <c r="S84">
        <f t="shared" si="48"/>
        <v>0.88767809639656625</v>
      </c>
      <c r="T84">
        <f t="shared" si="49"/>
        <v>0.25573061580480128</v>
      </c>
      <c r="U84">
        <f t="shared" si="50"/>
        <v>0.93228121308065814</v>
      </c>
      <c r="V84">
        <f t="shared" si="51"/>
        <v>0.68839017593241758</v>
      </c>
      <c r="W84">
        <f t="shared" si="52"/>
        <v>0.95360741293972873</v>
      </c>
      <c r="X84">
        <f t="shared" si="53"/>
        <v>9.3275774943857692E-2</v>
      </c>
      <c r="Y84">
        <f t="shared" si="54"/>
        <v>0.27735976989260563</v>
      </c>
      <c r="Z84">
        <f t="shared" si="55"/>
        <v>1.0197358804401614E-3</v>
      </c>
      <c r="AA84">
        <f t="shared" si="56"/>
        <v>0.22201230351568069</v>
      </c>
      <c r="AB84">
        <f t="shared" si="57"/>
        <v>0.20972162538646261</v>
      </c>
      <c r="AC84">
        <f t="shared" si="58"/>
        <v>0.41420587328276515</v>
      </c>
      <c r="AD84">
        <f t="shared" si="59"/>
        <v>0.96128831484839727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0.54507867562537937</v>
      </c>
      <c r="AF84">
        <f>IFERROR(_xlfn.T.TEST($D35:$H35,$D$34:$H$34,2,IF(IF($K$34^2&gt;$K35^2,($K$34^2)/($K35^2),($K35^2)/($K$34^2))&lt;IF($K$34^2&gt;$K35^2,_xlfn.F.INV(0.95,$M$34-1,$M35-1),_xlfn.F.INV(0.95,$M35-1,$M$34-1)),2,3)),1)</f>
        <v>0.70245880898889634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30"/>
        <v>Ensemble Tf-Idf Chi^2</v>
      </c>
      <c r="B85">
        <f t="shared" si="31"/>
        <v>7.1054938622522887E-5</v>
      </c>
      <c r="C85">
        <f t="shared" si="32"/>
        <v>4.7664317504351068E-5</v>
      </c>
      <c r="D85">
        <f t="shared" si="33"/>
        <v>3.0399707468302867E-4</v>
      </c>
      <c r="E85">
        <f t="shared" si="34"/>
        <v>1.686989254910521E-2</v>
      </c>
      <c r="F85">
        <f t="shared" si="35"/>
        <v>3.4686271636637337E-4</v>
      </c>
      <c r="G85">
        <f t="shared" si="36"/>
        <v>3.504844826698516E-4</v>
      </c>
      <c r="H85">
        <f t="shared" si="37"/>
        <v>1.7374664595078672E-2</v>
      </c>
      <c r="I85">
        <f t="shared" si="38"/>
        <v>7.4863844773852314E-2</v>
      </c>
      <c r="J85">
        <f t="shared" si="39"/>
        <v>4.9489767633515293E-2</v>
      </c>
      <c r="K85">
        <f t="shared" si="40"/>
        <v>0.16584853519372023</v>
      </c>
      <c r="L85">
        <f t="shared" si="41"/>
        <v>0.3282777897683466</v>
      </c>
      <c r="M85">
        <f t="shared" si="42"/>
        <v>0.28637012820931701</v>
      </c>
      <c r="N85">
        <f t="shared" si="43"/>
        <v>0.30564392091079207</v>
      </c>
      <c r="O85">
        <f t="shared" si="44"/>
        <v>0.24299544083705368</v>
      </c>
      <c r="P85">
        <f t="shared" si="45"/>
        <v>0.25119342615483942</v>
      </c>
      <c r="Q85">
        <f t="shared" si="46"/>
        <v>0.14584983273955232</v>
      </c>
      <c r="R85">
        <f t="shared" si="47"/>
        <v>0.22164785880067123</v>
      </c>
      <c r="S85">
        <f t="shared" si="48"/>
        <v>0.29192214146408785</v>
      </c>
      <c r="T85">
        <f t="shared" si="49"/>
        <v>4.1479294338906118E-2</v>
      </c>
      <c r="U85">
        <f t="shared" si="50"/>
        <v>0.32105977522152118</v>
      </c>
      <c r="V85">
        <f t="shared" si="51"/>
        <v>0.15393916146407891</v>
      </c>
      <c r="W85">
        <f t="shared" si="52"/>
        <v>0.26588364587369268</v>
      </c>
      <c r="X85">
        <f t="shared" si="53"/>
        <v>1.3226348056323682E-2</v>
      </c>
      <c r="Y85">
        <f t="shared" si="54"/>
        <v>3.940910273544608E-2</v>
      </c>
      <c r="Z85">
        <f t="shared" si="55"/>
        <v>2.5938755653318128E-4</v>
      </c>
      <c r="AA85">
        <f t="shared" si="56"/>
        <v>3.226964634343344E-2</v>
      </c>
      <c r="AB85">
        <f t="shared" si="57"/>
        <v>3.5044405720260519E-2</v>
      </c>
      <c r="AC85">
        <f t="shared" si="58"/>
        <v>0.10377211244273793</v>
      </c>
      <c r="AD85">
        <f t="shared" si="59"/>
        <v>0.34361362045495014</v>
      </c>
      <c r="AE85">
        <f t="shared" si="60"/>
        <v>0.56819360649278727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0.19465069148284606</v>
      </c>
      <c r="AG85">
        <f>IFERROR(_xlfn.T.TEST($D36:$H36,$D$35:$H$35,2,IF(IF($K$35^2&gt;$K36^2,($K$35^2)/($K36^2),($K36^2)/($K$35^2))&lt;IF($K$35^2&gt;$K36^2,_xlfn.F.INV(0.95,$M$35-1,$M36-1),_xlfn.F.INV(0.95,$M36-1,$M$35-1)),2,3)),1)</f>
        <v>0.30050178773507447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30"/>
        <v>Ensemble Tf-Idf Chi^2 + PCA</v>
      </c>
      <c r="B86">
        <f t="shared" si="31"/>
        <v>9.3938004647280967E-5</v>
      </c>
      <c r="C86">
        <f t="shared" si="32"/>
        <v>4.4448311447084009E-5</v>
      </c>
      <c r="D86">
        <f t="shared" si="33"/>
        <v>4.7695715146892092E-4</v>
      </c>
      <c r="E86">
        <f t="shared" si="34"/>
        <v>5.6310948947197292E-2</v>
      </c>
      <c r="F86">
        <f t="shared" si="35"/>
        <v>5.2163836045691426E-4</v>
      </c>
      <c r="G86">
        <f t="shared" si="36"/>
        <v>5.4808174261374053E-4</v>
      </c>
      <c r="H86">
        <f t="shared" si="37"/>
        <v>6.3822354602623324E-2</v>
      </c>
      <c r="I86">
        <f t="shared" si="38"/>
        <v>0.24586784675896006</v>
      </c>
      <c r="J86">
        <f t="shared" si="39"/>
        <v>0.15891040092196498</v>
      </c>
      <c r="K86">
        <f t="shared" si="40"/>
        <v>0.57686510232111776</v>
      </c>
      <c r="L86">
        <f t="shared" si="41"/>
        <v>0.93917403830380919</v>
      </c>
      <c r="M86">
        <f t="shared" si="42"/>
        <v>0.9208966390722354</v>
      </c>
      <c r="N86">
        <f t="shared" si="43"/>
        <v>0.86501545690469905</v>
      </c>
      <c r="O86">
        <f t="shared" si="44"/>
        <v>0.97954556722146857</v>
      </c>
      <c r="P86">
        <f t="shared" si="45"/>
        <v>0.85814889541496731</v>
      </c>
      <c r="Q86">
        <f t="shared" si="46"/>
        <v>0.53527725743312882</v>
      </c>
      <c r="R86">
        <f t="shared" si="47"/>
        <v>0.73287190292613724</v>
      </c>
      <c r="S86">
        <f t="shared" si="48"/>
        <v>0.82208808557254254</v>
      </c>
      <c r="T86">
        <f t="shared" si="49"/>
        <v>0.17128588520350851</v>
      </c>
      <c r="U86">
        <f t="shared" si="50"/>
        <v>0.99320592908650429</v>
      </c>
      <c r="V86">
        <f t="shared" si="51"/>
        <v>0.58990282409421035</v>
      </c>
      <c r="W86">
        <f t="shared" si="52"/>
        <v>0.97503474063774509</v>
      </c>
      <c r="X86">
        <f t="shared" si="53"/>
        <v>4.6839435660466888E-2</v>
      </c>
      <c r="Y86">
        <f t="shared" si="54"/>
        <v>0.17615654034459435</v>
      </c>
      <c r="Z86">
        <f t="shared" si="55"/>
        <v>3.1838024080235294E-4</v>
      </c>
      <c r="AA86">
        <f t="shared" si="56"/>
        <v>0.13661081032628949</v>
      </c>
      <c r="AB86">
        <f t="shared" si="57"/>
        <v>0.13803214743750924</v>
      </c>
      <c r="AC86">
        <f t="shared" si="58"/>
        <v>0.34238312378147284</v>
      </c>
      <c r="AD86">
        <f t="shared" si="59"/>
        <v>0.90303699024294182</v>
      </c>
      <c r="AE86">
        <f t="shared" si="60"/>
        <v>0.54995501318551154</v>
      </c>
      <c r="AF86">
        <f t="shared" si="61"/>
        <v>0.62309783207594016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0.93369515402536507</v>
      </c>
      <c r="AH86">
        <f>IFERROR(_xlfn.T.TEST($D37:$H37,$D$36:$H$36,2,IF(IF($K$36^2&gt;$K37^2,($K$36^2)/($K37^2),($K37^2)/($K$36^2))&lt;IF($K$36^2&gt;$K37^2,_xlfn.F.INV(0.95,$M$36-1,$M37-1),_xlfn.F.INV(0.95,$M37-1,$M$36-1)),2,3)),1)</f>
        <v>0.28660209981948948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B121" si="63">B54</f>
        <v>7.3681852824580743E-2</v>
      </c>
    </row>
    <row r="90" spans="1:35" x14ac:dyDescent="0.25">
      <c r="A90" t="s">
        <v>60</v>
      </c>
      <c r="B90">
        <f t="shared" si="63"/>
        <v>0.13319117469043382</v>
      </c>
      <c r="C90">
        <f t="shared" ref="C90:C121" si="64">C55</f>
        <v>0.95843642950634877</v>
      </c>
    </row>
    <row r="91" spans="1:35" x14ac:dyDescent="0.25">
      <c r="A91" t="s">
        <v>61</v>
      </c>
      <c r="B91">
        <f t="shared" si="63"/>
        <v>7.6125369529227366E-4</v>
      </c>
      <c r="C91">
        <f t="shared" si="64"/>
        <v>1.2647698779813259E-3</v>
      </c>
      <c r="D91">
        <f t="shared" ref="D91:D121" si="65">D56</f>
        <v>6.5539015800045479E-3</v>
      </c>
    </row>
    <row r="92" spans="1:35" x14ac:dyDescent="0.25">
      <c r="A92" t="s">
        <v>62</v>
      </c>
      <c r="B92">
        <f t="shared" si="63"/>
        <v>1.9289277942080556E-2</v>
      </c>
      <c r="C92">
        <f t="shared" si="64"/>
        <v>0.18763760094455853</v>
      </c>
      <c r="D92">
        <f t="shared" si="65"/>
        <v>0.29765052428669436</v>
      </c>
      <c r="E92">
        <f t="shared" ref="E92:E121" si="66">E57</f>
        <v>1.5479978610210013E-2</v>
      </c>
    </row>
    <row r="93" spans="1:35" x14ac:dyDescent="0.25">
      <c r="A93" t="s">
        <v>63</v>
      </c>
      <c r="B93">
        <f t="shared" si="63"/>
        <v>4.2607500050248749E-2</v>
      </c>
      <c r="C93">
        <f t="shared" si="64"/>
        <v>0.44980446947335828</v>
      </c>
      <c r="D93">
        <f t="shared" si="65"/>
        <v>0.52717660663012089</v>
      </c>
      <c r="E93">
        <f t="shared" si="66"/>
        <v>1.1375133359645137E-2</v>
      </c>
      <c r="F93">
        <f t="shared" ref="F93:F121" si="67">F58</f>
        <v>0.65940839561943709</v>
      </c>
    </row>
    <row r="94" spans="1:35" x14ac:dyDescent="0.25">
      <c r="A94" t="s">
        <v>64</v>
      </c>
      <c r="B94">
        <f t="shared" si="63"/>
        <v>3.4880150943039753E-4</v>
      </c>
      <c r="C94">
        <f t="shared" si="64"/>
        <v>2.6967253774402833E-4</v>
      </c>
      <c r="D94">
        <f t="shared" si="65"/>
        <v>2.7252625291714753E-3</v>
      </c>
      <c r="E94">
        <f t="shared" si="66"/>
        <v>0.70270269458676071</v>
      </c>
      <c r="F94">
        <f t="shared" si="67"/>
        <v>4.7409362711432236E-3</v>
      </c>
      <c r="G94">
        <f t="shared" ref="G94:G121" si="68">G59</f>
        <v>4.0547376876275409E-3</v>
      </c>
    </row>
    <row r="95" spans="1:35" x14ac:dyDescent="0.25">
      <c r="A95" t="s">
        <v>65</v>
      </c>
      <c r="B95">
        <f t="shared" si="63"/>
        <v>8.2471336368598132E-4</v>
      </c>
      <c r="C95">
        <f t="shared" si="64"/>
        <v>1.8076437998798206E-3</v>
      </c>
      <c r="D95">
        <f t="shared" si="65"/>
        <v>5.890333223109002E-3</v>
      </c>
      <c r="E95">
        <f t="shared" si="66"/>
        <v>0.59296746708603698</v>
      </c>
      <c r="F95">
        <f t="shared" si="67"/>
        <v>1.3525587759709289E-2</v>
      </c>
      <c r="G95">
        <f t="shared" si="68"/>
        <v>9.9836159813193725E-3</v>
      </c>
      <c r="H95">
        <f t="shared" ref="H95:H121" si="69">H60</f>
        <v>0.78395088231934928</v>
      </c>
    </row>
    <row r="96" spans="1:35" x14ac:dyDescent="0.25">
      <c r="A96" t="s">
        <v>66</v>
      </c>
      <c r="B96">
        <f t="shared" si="63"/>
        <v>1.1978890170902408E-3</v>
      </c>
      <c r="C96">
        <f t="shared" si="64"/>
        <v>3.1119262785827525E-3</v>
      </c>
      <c r="D96">
        <f t="shared" si="65"/>
        <v>9.1929189440862116E-3</v>
      </c>
      <c r="E96">
        <f t="shared" si="66"/>
        <v>0.81255133834712368</v>
      </c>
      <c r="F96">
        <f t="shared" si="67"/>
        <v>2.3082985102819038E-2</v>
      </c>
      <c r="G96">
        <f t="shared" si="68"/>
        <v>1.6386318046649619E-2</v>
      </c>
      <c r="H96">
        <f t="shared" si="69"/>
        <v>0.96047733199909102</v>
      </c>
      <c r="I96">
        <f t="shared" ref="I96:I121" si="70">I61</f>
        <v>0.79471190887632304</v>
      </c>
    </row>
    <row r="97" spans="1:25" x14ac:dyDescent="0.25">
      <c r="A97" t="s">
        <v>67</v>
      </c>
      <c r="B97">
        <f t="shared" si="63"/>
        <v>2.5718767828991022E-4</v>
      </c>
      <c r="C97">
        <f t="shared" si="64"/>
        <v>2.8563439289747188E-4</v>
      </c>
      <c r="D97">
        <f t="shared" si="65"/>
        <v>1.5401554021277205E-3</v>
      </c>
      <c r="E97">
        <f t="shared" si="66"/>
        <v>0.19727857069743363</v>
      </c>
      <c r="F97">
        <f t="shared" si="67"/>
        <v>2.5408215705538632E-3</v>
      </c>
      <c r="G97">
        <f t="shared" si="68"/>
        <v>2.1842508871419684E-3</v>
      </c>
      <c r="H97">
        <f t="shared" si="69"/>
        <v>0.26471785970902773</v>
      </c>
      <c r="I97">
        <f t="shared" si="70"/>
        <v>0.51999698069328781</v>
      </c>
      <c r="J97">
        <f t="shared" ref="J97:J121" si="71">J62</f>
        <v>0.36682543759738573</v>
      </c>
    </row>
    <row r="98" spans="1:25" x14ac:dyDescent="0.25">
      <c r="A98" t="s">
        <v>68</v>
      </c>
      <c r="B98">
        <f t="shared" si="63"/>
        <v>1.0121539461535622E-4</v>
      </c>
      <c r="C98">
        <f t="shared" si="64"/>
        <v>5.5913451602124516E-5</v>
      </c>
      <c r="D98">
        <f t="shared" si="65"/>
        <v>5.1245434589939167E-4</v>
      </c>
      <c r="E98">
        <f t="shared" si="66"/>
        <v>5.6302933951724997E-2</v>
      </c>
      <c r="F98">
        <f t="shared" si="67"/>
        <v>5.9278873503713046E-4</v>
      </c>
      <c r="G98">
        <f t="shared" si="68"/>
        <v>6.0417728184843837E-4</v>
      </c>
      <c r="H98">
        <f t="shared" si="69"/>
        <v>6.4752643718424541E-2</v>
      </c>
      <c r="I98">
        <f t="shared" si="70"/>
        <v>0.23504577852987985</v>
      </c>
      <c r="J98">
        <f t="shared" si="71"/>
        <v>0.15302414353133514</v>
      </c>
      <c r="K98">
        <f t="shared" ref="K98:K121" si="72">K63</f>
        <v>0.54466145408586275</v>
      </c>
    </row>
    <row r="99" spans="1:25" x14ac:dyDescent="0.25">
      <c r="A99" t="s">
        <v>69</v>
      </c>
      <c r="B99">
        <f t="shared" si="63"/>
        <v>6.5042899770870053E-5</v>
      </c>
      <c r="C99">
        <f t="shared" si="64"/>
        <v>1.8190697655918506E-5</v>
      </c>
      <c r="D99">
        <f t="shared" si="65"/>
        <v>3.132380790920289E-4</v>
      </c>
      <c r="E99">
        <f t="shared" si="66"/>
        <v>3.6376520251484586E-2</v>
      </c>
      <c r="F99">
        <f t="shared" si="67"/>
        <v>2.733902639944065E-4</v>
      </c>
      <c r="G99">
        <f t="shared" si="68"/>
        <v>3.231747553531661E-4</v>
      </c>
      <c r="H99">
        <f t="shared" si="69"/>
        <v>3.597259604273087E-2</v>
      </c>
      <c r="I99">
        <f t="shared" si="70"/>
        <v>0.20056622872028648</v>
      </c>
      <c r="J99">
        <f t="shared" si="71"/>
        <v>0.12589763293445369</v>
      </c>
      <c r="K99">
        <f t="shared" si="72"/>
        <v>0.49836270321503362</v>
      </c>
      <c r="L99">
        <f t="shared" ref="L99:L121" si="73">L64</f>
        <v>0.99135241349016123</v>
      </c>
    </row>
    <row r="100" spans="1:25" x14ac:dyDescent="0.25">
      <c r="A100" t="s">
        <v>70</v>
      </c>
      <c r="B100">
        <f t="shared" si="63"/>
        <v>2.7052675241421301E-4</v>
      </c>
      <c r="C100">
        <f t="shared" si="64"/>
        <v>3.6180330018351932E-4</v>
      </c>
      <c r="D100">
        <f t="shared" si="65"/>
        <v>1.5109867558769417E-3</v>
      </c>
      <c r="E100">
        <f t="shared" si="66"/>
        <v>0.14222279530617016</v>
      </c>
      <c r="F100">
        <f t="shared" si="67"/>
        <v>2.5704901066460595E-3</v>
      </c>
      <c r="G100">
        <f t="shared" si="68"/>
        <v>2.165712567214784E-3</v>
      </c>
      <c r="H100">
        <f t="shared" si="69"/>
        <v>0.18536418416947956</v>
      </c>
      <c r="I100">
        <f t="shared" si="70"/>
        <v>0.38263012646610595</v>
      </c>
      <c r="J100">
        <f t="shared" si="71"/>
        <v>0.26876915119974953</v>
      </c>
      <c r="K100">
        <f t="shared" si="72"/>
        <v>0.75792780186598074</v>
      </c>
      <c r="L100">
        <f t="shared" si="73"/>
        <v>0.82146474415770476</v>
      </c>
      <c r="M100">
        <f t="shared" ref="M100:M121" si="74">M65</f>
        <v>0.79995203815028049</v>
      </c>
    </row>
    <row r="101" spans="1:25" x14ac:dyDescent="0.25">
      <c r="A101" t="s">
        <v>71</v>
      </c>
      <c r="B101">
        <f t="shared" si="63"/>
        <v>6.7516771664602329E-5</v>
      </c>
      <c r="C101">
        <f t="shared" si="64"/>
        <v>1.8147287938440653E-5</v>
      </c>
      <c r="D101">
        <f t="shared" si="65"/>
        <v>3.3091965431360194E-4</v>
      </c>
      <c r="E101">
        <f t="shared" si="66"/>
        <v>4.1683992419655792E-2</v>
      </c>
      <c r="F101">
        <f t="shared" si="67"/>
        <v>2.8796699764073382E-4</v>
      </c>
      <c r="G101">
        <f t="shared" si="68"/>
        <v>3.4176532195549292E-4</v>
      </c>
      <c r="H101">
        <f t="shared" si="69"/>
        <v>4.1944125355973048E-2</v>
      </c>
      <c r="I101">
        <f t="shared" si="70"/>
        <v>0.22570177456040805</v>
      </c>
      <c r="J101">
        <f t="shared" si="71"/>
        <v>0.14177306119238423</v>
      </c>
      <c r="K101">
        <f t="shared" si="72"/>
        <v>0.55942409189731457</v>
      </c>
      <c r="L101">
        <f t="shared" si="73"/>
        <v>0.9130124612804793</v>
      </c>
      <c r="M101">
        <f t="shared" si="74"/>
        <v>0.88532196971375332</v>
      </c>
      <c r="N101">
        <f t="shared" ref="N101:N121" si="75">N66</f>
        <v>0.87067652845741972</v>
      </c>
    </row>
    <row r="102" spans="1:25" x14ac:dyDescent="0.25">
      <c r="A102" t="s">
        <v>72</v>
      </c>
      <c r="B102">
        <f t="shared" si="63"/>
        <v>1.3898338140052831E-4</v>
      </c>
      <c r="C102">
        <f t="shared" si="64"/>
        <v>9.804502319432904E-5</v>
      </c>
      <c r="D102">
        <f t="shared" si="65"/>
        <v>7.4917992586465111E-4</v>
      </c>
      <c r="E102">
        <f t="shared" si="66"/>
        <v>9.1202793002357938E-2</v>
      </c>
      <c r="F102">
        <f t="shared" si="67"/>
        <v>9.8466595596546306E-4</v>
      </c>
      <c r="G102">
        <f t="shared" si="68"/>
        <v>9.4370001024579315E-4</v>
      </c>
      <c r="H102">
        <f t="shared" si="69"/>
        <v>0.11317169440541378</v>
      </c>
      <c r="I102">
        <f t="shared" si="70"/>
        <v>0.32275111032215603</v>
      </c>
      <c r="J102">
        <f t="shared" si="71"/>
        <v>0.21524110648882372</v>
      </c>
      <c r="K102">
        <f t="shared" si="72"/>
        <v>0.70785634817443743</v>
      </c>
      <c r="L102">
        <f t="shared" si="73"/>
        <v>0.80774094108427308</v>
      </c>
      <c r="M102">
        <f t="shared" si="74"/>
        <v>0.77606492026343687</v>
      </c>
      <c r="N102">
        <f t="shared" si="75"/>
        <v>0.98452314612645153</v>
      </c>
      <c r="O102">
        <f t="shared" ref="O102:O121" si="76">O67</f>
        <v>0.86202117781103027</v>
      </c>
    </row>
    <row r="103" spans="1:25" x14ac:dyDescent="0.25">
      <c r="A103" t="s">
        <v>73</v>
      </c>
      <c r="B103">
        <f t="shared" si="63"/>
        <v>2.2973632246369339E-4</v>
      </c>
      <c r="C103">
        <f t="shared" si="64"/>
        <v>2.2300323468745124E-4</v>
      </c>
      <c r="D103">
        <f t="shared" si="65"/>
        <v>1.3802110151029047E-3</v>
      </c>
      <c r="E103">
        <f t="shared" si="66"/>
        <v>0.19396387051720418</v>
      </c>
      <c r="F103">
        <f t="shared" si="67"/>
        <v>2.1728136869408779E-3</v>
      </c>
      <c r="G103">
        <f t="shared" si="68"/>
        <v>1.9136330280953003E-3</v>
      </c>
      <c r="H103">
        <f t="shared" si="69"/>
        <v>0.26081583392452629</v>
      </c>
      <c r="I103">
        <f t="shared" si="70"/>
        <v>0.52928194777142745</v>
      </c>
      <c r="J103">
        <f t="shared" si="71"/>
        <v>0.37071084696652057</v>
      </c>
      <c r="K103">
        <f t="shared" si="72"/>
        <v>0.97167508766817989</v>
      </c>
      <c r="L103">
        <f t="shared" si="73"/>
        <v>0.50493695010799855</v>
      </c>
      <c r="M103">
        <f t="shared" si="74"/>
        <v>0.45284263041195139</v>
      </c>
      <c r="N103">
        <f t="shared" si="75"/>
        <v>0.72700893943207856</v>
      </c>
      <c r="O103">
        <f t="shared" si="76"/>
        <v>0.51267593975774917</v>
      </c>
      <c r="P103">
        <f t="shared" ref="P103:P121" si="77">P68</f>
        <v>0.67018076067439969</v>
      </c>
    </row>
    <row r="104" spans="1:25" x14ac:dyDescent="0.25">
      <c r="A104" t="s">
        <v>74</v>
      </c>
      <c r="B104">
        <f t="shared" si="63"/>
        <v>2.1162790773485125E-4</v>
      </c>
      <c r="C104">
        <f t="shared" si="64"/>
        <v>2.1483076944690878E-4</v>
      </c>
      <c r="D104">
        <f t="shared" si="65"/>
        <v>1.2058728405425145E-3</v>
      </c>
      <c r="E104">
        <f t="shared" si="66"/>
        <v>0.14290524296113899</v>
      </c>
      <c r="F104">
        <f t="shared" si="67"/>
        <v>1.8720292171526779E-3</v>
      </c>
      <c r="G104">
        <f t="shared" si="68"/>
        <v>1.6536837583305125E-3</v>
      </c>
      <c r="H104">
        <f t="shared" si="69"/>
        <v>0.18700024997050349</v>
      </c>
      <c r="I104">
        <f t="shared" si="70"/>
        <v>0.41589792395014824</v>
      </c>
      <c r="J104">
        <f t="shared" si="71"/>
        <v>0.28736216846812335</v>
      </c>
      <c r="K104">
        <f t="shared" si="72"/>
        <v>0.84370858121695902</v>
      </c>
      <c r="L104">
        <f t="shared" si="73"/>
        <v>0.69174893658922532</v>
      </c>
      <c r="M104">
        <f t="shared" si="74"/>
        <v>0.65449041226964033</v>
      </c>
      <c r="N104">
        <f t="shared" si="75"/>
        <v>0.89903090878733438</v>
      </c>
      <c r="O104">
        <f t="shared" si="76"/>
        <v>0.72688017260103566</v>
      </c>
      <c r="P104">
        <f t="shared" si="77"/>
        <v>0.86730564336338789</v>
      </c>
      <c r="Q104">
        <f t="shared" ref="Q104:Q121" si="78">Q69</f>
        <v>0.81109653446094121</v>
      </c>
    </row>
    <row r="105" spans="1:25" x14ac:dyDescent="0.25">
      <c r="A105" t="s">
        <v>75</v>
      </c>
      <c r="B105">
        <f t="shared" si="63"/>
        <v>3.1334581437676646E-4</v>
      </c>
      <c r="C105">
        <f t="shared" si="64"/>
        <v>4.5943426679336176E-4</v>
      </c>
      <c r="D105">
        <f t="shared" si="65"/>
        <v>1.7763233022279237E-3</v>
      </c>
      <c r="E105">
        <f t="shared" si="66"/>
        <v>0.16310472644508342</v>
      </c>
      <c r="F105">
        <f t="shared" si="67"/>
        <v>3.1499779878655732E-3</v>
      </c>
      <c r="G105">
        <f t="shared" si="68"/>
        <v>2.6026922868868508E-3</v>
      </c>
      <c r="H105">
        <f t="shared" si="69"/>
        <v>0.21403978326794554</v>
      </c>
      <c r="I105">
        <f t="shared" si="70"/>
        <v>0.41585231889559959</v>
      </c>
      <c r="J105">
        <f t="shared" si="71"/>
        <v>0.29548658994752991</v>
      </c>
      <c r="K105">
        <f t="shared" si="72"/>
        <v>0.80332472919824416</v>
      </c>
      <c r="L105">
        <f t="shared" si="73"/>
        <v>0.78103193980779384</v>
      </c>
      <c r="M105">
        <f t="shared" si="74"/>
        <v>0.7575436964287019</v>
      </c>
      <c r="N105">
        <f t="shared" si="75"/>
        <v>0.95988879291000506</v>
      </c>
      <c r="O105">
        <f t="shared" si="76"/>
        <v>0.82497964634464993</v>
      </c>
      <c r="P105">
        <f t="shared" si="77"/>
        <v>0.93988756143258301</v>
      </c>
      <c r="Q105">
        <f t="shared" si="78"/>
        <v>0.7737212180812838</v>
      </c>
      <c r="R105">
        <f t="shared" ref="R105:R121" si="79">R70</f>
        <v>0.94360244960602868</v>
      </c>
    </row>
    <row r="106" spans="1:25" x14ac:dyDescent="0.25">
      <c r="A106" t="s">
        <v>89</v>
      </c>
      <c r="B106">
        <f t="shared" si="63"/>
        <v>2.5854009407869929E-4</v>
      </c>
      <c r="C106">
        <f t="shared" si="64"/>
        <v>1.9159821323714459E-4</v>
      </c>
      <c r="D106">
        <f t="shared" si="65"/>
        <v>1.7820544982316638E-3</v>
      </c>
      <c r="E106">
        <f t="shared" si="66"/>
        <v>0.40012927303813195</v>
      </c>
      <c r="F106">
        <f t="shared" si="67"/>
        <v>2.7891788764859097E-3</v>
      </c>
      <c r="G106">
        <f t="shared" si="68"/>
        <v>2.494194467242976E-3</v>
      </c>
      <c r="H106">
        <f t="shared" si="69"/>
        <v>0.57207096342420383</v>
      </c>
      <c r="I106">
        <f t="shared" si="70"/>
        <v>0.8922251399476766</v>
      </c>
      <c r="J106">
        <f t="shared" si="71"/>
        <v>0.65744362962126968</v>
      </c>
      <c r="K106">
        <f t="shared" si="72"/>
        <v>0.51003224005373493</v>
      </c>
      <c r="L106">
        <f t="shared" si="73"/>
        <v>0.16631468060498425</v>
      </c>
      <c r="M106">
        <f t="shared" si="74"/>
        <v>0.114570794229771</v>
      </c>
      <c r="N106">
        <f t="shared" si="75"/>
        <v>0.35468618437493332</v>
      </c>
      <c r="O106">
        <f t="shared" si="76"/>
        <v>0.13457443621506698</v>
      </c>
      <c r="P106">
        <f t="shared" si="77"/>
        <v>0.26414333394110467</v>
      </c>
      <c r="Q106">
        <f t="shared" si="78"/>
        <v>0.5177104964844057</v>
      </c>
      <c r="R106">
        <f t="shared" si="79"/>
        <v>0.38253252463259502</v>
      </c>
      <c r="S106">
        <f t="shared" ref="S106:S121" si="80">S71</f>
        <v>0.39571098474430233</v>
      </c>
    </row>
    <row r="107" spans="1:25" x14ac:dyDescent="0.25">
      <c r="A107" t="s">
        <v>90</v>
      </c>
      <c r="B107">
        <f t="shared" si="63"/>
        <v>1.2690361419259922E-4</v>
      </c>
      <c r="C107">
        <f t="shared" si="64"/>
        <v>8.9323141145151853E-5</v>
      </c>
      <c r="D107">
        <f t="shared" si="65"/>
        <v>6.607965866375382E-4</v>
      </c>
      <c r="E107">
        <f t="shared" si="66"/>
        <v>7.1911236640366902E-2</v>
      </c>
      <c r="F107">
        <f t="shared" si="67"/>
        <v>8.5078576336020258E-4</v>
      </c>
      <c r="G107">
        <f t="shared" si="68"/>
        <v>8.2162996803790238E-4</v>
      </c>
      <c r="H107">
        <f t="shared" si="69"/>
        <v>8.6790219225113124E-2</v>
      </c>
      <c r="I107">
        <f t="shared" si="70"/>
        <v>0.26689464873438085</v>
      </c>
      <c r="J107">
        <f t="shared" si="71"/>
        <v>0.17681313840601551</v>
      </c>
      <c r="K107">
        <f t="shared" si="72"/>
        <v>0.59694791514084633</v>
      </c>
      <c r="L107">
        <f t="shared" si="73"/>
        <v>0.95075396652393718</v>
      </c>
      <c r="M107">
        <f t="shared" si="74"/>
        <v>0.9365891696897245</v>
      </c>
      <c r="N107">
        <f t="shared" si="75"/>
        <v>0.86713627600592313</v>
      </c>
      <c r="O107">
        <f t="shared" si="76"/>
        <v>0.97429631092659108</v>
      </c>
      <c r="P107">
        <f t="shared" si="77"/>
        <v>0.86272457075382136</v>
      </c>
      <c r="Q107">
        <f t="shared" si="78"/>
        <v>0.55918667493606766</v>
      </c>
      <c r="R107">
        <f t="shared" si="79"/>
        <v>0.74443389891131462</v>
      </c>
      <c r="S107">
        <f t="shared" si="80"/>
        <v>0.82625841875198691</v>
      </c>
      <c r="T107">
        <f t="shared" ref="T107:T121" si="81">T72</f>
        <v>0.20591548056789505</v>
      </c>
    </row>
    <row r="108" spans="1:25" x14ac:dyDescent="0.25">
      <c r="A108" t="s">
        <v>91</v>
      </c>
      <c r="B108">
        <f t="shared" si="63"/>
        <v>1.7286581130319562E-4</v>
      </c>
      <c r="C108">
        <f t="shared" si="64"/>
        <v>1.2889781474987236E-4</v>
      </c>
      <c r="D108">
        <f t="shared" si="65"/>
        <v>1.0016574854154448E-3</v>
      </c>
      <c r="E108">
        <f t="shared" si="66"/>
        <v>0.14792663485322197</v>
      </c>
      <c r="F108">
        <f t="shared" si="67"/>
        <v>1.402522605887715E-3</v>
      </c>
      <c r="G108">
        <f t="shared" si="68"/>
        <v>1.3088764902250984E-3</v>
      </c>
      <c r="H108">
        <f t="shared" si="69"/>
        <v>0.19418141040329948</v>
      </c>
      <c r="I108">
        <f t="shared" si="70"/>
        <v>0.46000765403042143</v>
      </c>
      <c r="J108">
        <f t="shared" si="71"/>
        <v>0.31385792385945438</v>
      </c>
      <c r="K108">
        <f t="shared" si="72"/>
        <v>0.9463909233922505</v>
      </c>
      <c r="L108">
        <f t="shared" si="73"/>
        <v>0.55488793046488805</v>
      </c>
      <c r="M108">
        <f t="shared" si="74"/>
        <v>0.49895678186647152</v>
      </c>
      <c r="N108">
        <f t="shared" si="75"/>
        <v>0.78924848672682812</v>
      </c>
      <c r="O108">
        <f t="shared" si="76"/>
        <v>0.56741215038869142</v>
      </c>
      <c r="P108">
        <f t="shared" si="77"/>
        <v>0.73634933282150694</v>
      </c>
      <c r="Q108">
        <f t="shared" si="78"/>
        <v>0.9138011294506112</v>
      </c>
      <c r="R108">
        <f t="shared" si="79"/>
        <v>0.88444636870148619</v>
      </c>
      <c r="S108">
        <f t="shared" si="80"/>
        <v>0.8377720519160553</v>
      </c>
      <c r="T108">
        <f t="shared" si="81"/>
        <v>0.42405989787585852</v>
      </c>
      <c r="U108">
        <f t="shared" ref="U108:U121" si="82">U73</f>
        <v>0.61364581096848247</v>
      </c>
    </row>
    <row r="109" spans="1:25" x14ac:dyDescent="0.25">
      <c r="A109" t="s">
        <v>92</v>
      </c>
      <c r="B109">
        <f t="shared" si="63"/>
        <v>8.6619331851537628E-5</v>
      </c>
      <c r="C109">
        <f t="shared" si="64"/>
        <v>3.5485599278619828E-5</v>
      </c>
      <c r="D109">
        <f t="shared" si="65"/>
        <v>4.3773703090639778E-4</v>
      </c>
      <c r="E109">
        <f t="shared" si="66"/>
        <v>5.366252441817785E-2</v>
      </c>
      <c r="F109">
        <f t="shared" si="67"/>
        <v>4.5264471044980493E-4</v>
      </c>
      <c r="G109">
        <f t="shared" si="68"/>
        <v>4.9005042034757198E-4</v>
      </c>
      <c r="H109">
        <f t="shared" si="69"/>
        <v>5.9492356036130109E-2</v>
      </c>
      <c r="I109">
        <f t="shared" si="70"/>
        <v>0.24623571114778481</v>
      </c>
      <c r="J109">
        <f t="shared" si="71"/>
        <v>0.15800170290457222</v>
      </c>
      <c r="K109">
        <f t="shared" si="72"/>
        <v>0.58550597395696191</v>
      </c>
      <c r="L109">
        <f t="shared" si="73"/>
        <v>0.91350736762974871</v>
      </c>
      <c r="M109">
        <f t="shared" si="74"/>
        <v>0.89001717304965688</v>
      </c>
      <c r="N109">
        <f t="shared" si="75"/>
        <v>0.88116993043870595</v>
      </c>
      <c r="O109">
        <f t="shared" si="76"/>
        <v>0.99302838691487771</v>
      </c>
      <c r="P109">
        <f t="shared" si="77"/>
        <v>0.87676343558808689</v>
      </c>
      <c r="Q109">
        <f t="shared" si="78"/>
        <v>0.54247811932797751</v>
      </c>
      <c r="R109">
        <f t="shared" si="79"/>
        <v>0.74651746681231224</v>
      </c>
      <c r="S109">
        <f t="shared" si="80"/>
        <v>0.83691432103500385</v>
      </c>
      <c r="T109">
        <f t="shared" si="81"/>
        <v>0.166740819014149</v>
      </c>
      <c r="U109">
        <f t="shared" si="82"/>
        <v>0.97040290826211195</v>
      </c>
      <c r="V109">
        <f t="shared" ref="V109:V121" si="83">V74</f>
        <v>0.5989311769934037</v>
      </c>
    </row>
    <row r="110" spans="1:25" x14ac:dyDescent="0.25">
      <c r="A110" t="s">
        <v>76</v>
      </c>
      <c r="B110">
        <f t="shared" si="63"/>
        <v>3.162623447657492E-4</v>
      </c>
      <c r="C110">
        <f t="shared" si="64"/>
        <v>1.9526667965023711E-4</v>
      </c>
      <c r="D110">
        <f t="shared" si="65"/>
        <v>2.4987955162125704E-3</v>
      </c>
      <c r="E110">
        <f t="shared" si="66"/>
        <v>0.73870847942040085</v>
      </c>
      <c r="F110">
        <f t="shared" si="67"/>
        <v>4.0857880180664831E-3</v>
      </c>
      <c r="G110">
        <f t="shared" si="68"/>
        <v>3.6186774260817223E-3</v>
      </c>
      <c r="H110">
        <f t="shared" si="69"/>
        <v>0.93708480148249174</v>
      </c>
      <c r="I110">
        <f t="shared" si="70"/>
        <v>0.73803210252467721</v>
      </c>
      <c r="J110">
        <f t="shared" si="71"/>
        <v>0.99921331188882245</v>
      </c>
      <c r="K110">
        <f t="shared" si="72"/>
        <v>0.22689356115311121</v>
      </c>
      <c r="L110">
        <f t="shared" si="73"/>
        <v>4.8652101148554325E-2</v>
      </c>
      <c r="M110">
        <f t="shared" si="74"/>
        <v>2.36644897994394E-2</v>
      </c>
      <c r="N110">
        <f t="shared" si="75"/>
        <v>0.15943475677574384</v>
      </c>
      <c r="O110">
        <f t="shared" si="76"/>
        <v>2.7525827660742772E-2</v>
      </c>
      <c r="P110">
        <f t="shared" si="77"/>
        <v>8.9462233029252949E-2</v>
      </c>
      <c r="Q110">
        <f t="shared" si="78"/>
        <v>0.22089614573936764</v>
      </c>
      <c r="R110">
        <f t="shared" si="79"/>
        <v>0.15669983601914489</v>
      </c>
      <c r="S110">
        <f t="shared" si="80"/>
        <v>0.18641958053297522</v>
      </c>
      <c r="T110">
        <f t="shared" si="81"/>
        <v>0.50354142591716888</v>
      </c>
      <c r="U110">
        <f t="shared" si="82"/>
        <v>6.7995905085939445E-2</v>
      </c>
      <c r="V110">
        <f t="shared" si="83"/>
        <v>0.15811065218670484</v>
      </c>
      <c r="W110">
        <f t="shared" ref="W110:W121" si="84">W75</f>
        <v>4.2588046482627852E-2</v>
      </c>
    </row>
    <row r="111" spans="1:25" x14ac:dyDescent="0.25">
      <c r="A111" t="s">
        <v>77</v>
      </c>
      <c r="B111">
        <f t="shared" si="63"/>
        <v>1.6920573209022757E-4</v>
      </c>
      <c r="C111">
        <f t="shared" si="64"/>
        <v>7.169139663935427E-5</v>
      </c>
      <c r="D111">
        <f t="shared" si="65"/>
        <v>1.0993828751957747E-3</v>
      </c>
      <c r="E111">
        <f t="shared" si="66"/>
        <v>0.29100609070958794</v>
      </c>
      <c r="F111">
        <f t="shared" si="67"/>
        <v>1.3656783830859058E-3</v>
      </c>
      <c r="G111">
        <f t="shared" si="68"/>
        <v>1.3768345711837624E-3</v>
      </c>
      <c r="H111">
        <f t="shared" si="69"/>
        <v>0.41465038438032997</v>
      </c>
      <c r="I111">
        <f t="shared" si="70"/>
        <v>0.78693712931189941</v>
      </c>
      <c r="J111">
        <f t="shared" si="71"/>
        <v>0.5555835716729588</v>
      </c>
      <c r="K111">
        <f t="shared" si="72"/>
        <v>0.57200995308010327</v>
      </c>
      <c r="L111">
        <f t="shared" si="73"/>
        <v>0.17207000590998517</v>
      </c>
      <c r="M111">
        <f t="shared" si="74"/>
        <v>0.1077615979904088</v>
      </c>
      <c r="N111">
        <f t="shared" si="75"/>
        <v>0.39143725158058751</v>
      </c>
      <c r="O111">
        <f t="shared" si="76"/>
        <v>0.12872311902235073</v>
      </c>
      <c r="P111">
        <f t="shared" si="77"/>
        <v>0.28613640952098157</v>
      </c>
      <c r="Q111">
        <f t="shared" si="78"/>
        <v>0.58249656124901739</v>
      </c>
      <c r="R111">
        <f t="shared" si="79"/>
        <v>0.42453091014767974</v>
      </c>
      <c r="S111">
        <f t="shared" si="80"/>
        <v>0.43783072442019144</v>
      </c>
      <c r="T111">
        <f t="shared" si="81"/>
        <v>0.85567360551707417</v>
      </c>
      <c r="U111">
        <f t="shared" si="82"/>
        <v>0.21902392800338485</v>
      </c>
      <c r="V111">
        <f t="shared" si="83"/>
        <v>0.47421288498577985</v>
      </c>
      <c r="W111">
        <f t="shared" si="84"/>
        <v>0.1694932703806549</v>
      </c>
      <c r="X111">
        <f t="shared" ref="X111:X121" si="85">X76</f>
        <v>0.34075503998279122</v>
      </c>
    </row>
    <row r="112" spans="1:25" x14ac:dyDescent="0.25">
      <c r="A112" t="s">
        <v>78</v>
      </c>
      <c r="B112">
        <f t="shared" si="63"/>
        <v>6.0654419257753578E-3</v>
      </c>
      <c r="C112">
        <f t="shared" si="64"/>
        <v>3.0681906232403418E-2</v>
      </c>
      <c r="D112">
        <f t="shared" si="65"/>
        <v>0.11119222192102596</v>
      </c>
      <c r="E112">
        <f t="shared" si="66"/>
        <v>1.9949797621254643E-2</v>
      </c>
      <c r="F112">
        <f t="shared" si="67"/>
        <v>0.49829351640114805</v>
      </c>
      <c r="G112">
        <f t="shared" si="68"/>
        <v>0.28153461752816428</v>
      </c>
      <c r="H112">
        <f t="shared" si="69"/>
        <v>4.0982045052786213E-3</v>
      </c>
      <c r="I112">
        <f t="shared" si="70"/>
        <v>1.8279752455568597E-2</v>
      </c>
      <c r="J112">
        <f t="shared" si="71"/>
        <v>3.3490848080946982E-2</v>
      </c>
      <c r="K112">
        <f t="shared" si="72"/>
        <v>2.5081009107499833E-3</v>
      </c>
      <c r="L112">
        <f t="shared" si="73"/>
        <v>3.9731884474116305E-4</v>
      </c>
      <c r="M112">
        <f t="shared" si="74"/>
        <v>1.1787610878506569E-4</v>
      </c>
      <c r="N112">
        <f t="shared" si="75"/>
        <v>2.7360105904816064E-3</v>
      </c>
      <c r="O112">
        <f t="shared" si="76"/>
        <v>1.2042914311425044E-4</v>
      </c>
      <c r="P112">
        <f t="shared" si="77"/>
        <v>7.6079255835930903E-4</v>
      </c>
      <c r="Q112">
        <f t="shared" si="78"/>
        <v>2.0090060926601021E-3</v>
      </c>
      <c r="R112">
        <f t="shared" si="79"/>
        <v>1.7576577794799328E-3</v>
      </c>
      <c r="S112">
        <f t="shared" si="80"/>
        <v>3.4949290177765163E-3</v>
      </c>
      <c r="T112">
        <f t="shared" si="81"/>
        <v>2.2846337916739836E-3</v>
      </c>
      <c r="U112">
        <f t="shared" si="82"/>
        <v>6.5520774975218058E-4</v>
      </c>
      <c r="V112">
        <f t="shared" si="83"/>
        <v>1.1239863403318896E-3</v>
      </c>
      <c r="W112">
        <f t="shared" si="84"/>
        <v>2.5221135161978474E-4</v>
      </c>
      <c r="X112">
        <f t="shared" si="85"/>
        <v>3.1037336856467148E-3</v>
      </c>
      <c r="Y112">
        <f t="shared" ref="Y112:Y121" si="86">Y77</f>
        <v>7.8386222288779098E-4</v>
      </c>
    </row>
    <row r="113" spans="1:35" x14ac:dyDescent="0.25">
      <c r="A113" t="s">
        <v>79</v>
      </c>
      <c r="B113">
        <f t="shared" si="63"/>
        <v>2.1286526993697868E-4</v>
      </c>
      <c r="C113">
        <f t="shared" si="64"/>
        <v>1.1311505835050962E-4</v>
      </c>
      <c r="D113">
        <f t="shared" si="65"/>
        <v>1.4585959714155921E-3</v>
      </c>
      <c r="E113">
        <f t="shared" si="66"/>
        <v>0.38791394640908106</v>
      </c>
      <c r="F113">
        <f t="shared" si="67"/>
        <v>2.0336260104371565E-3</v>
      </c>
      <c r="G113">
        <f t="shared" si="68"/>
        <v>1.935279588082021E-3</v>
      </c>
      <c r="H113">
        <f t="shared" si="69"/>
        <v>0.56271637444866063</v>
      </c>
      <c r="I113">
        <f t="shared" si="70"/>
        <v>0.90682070950693427</v>
      </c>
      <c r="J113">
        <f t="shared" si="71"/>
        <v>0.66167392055967589</v>
      </c>
      <c r="K113">
        <f t="shared" si="72"/>
        <v>0.47162509242033135</v>
      </c>
      <c r="L113">
        <f t="shared" si="73"/>
        <v>0.13462275203089263</v>
      </c>
      <c r="M113">
        <f t="shared" si="74"/>
        <v>8.2469962868169724E-2</v>
      </c>
      <c r="N113">
        <f t="shared" si="75"/>
        <v>0.32371054111914188</v>
      </c>
      <c r="O113">
        <f t="shared" si="76"/>
        <v>9.7790467579417326E-2</v>
      </c>
      <c r="P113">
        <f t="shared" si="77"/>
        <v>0.22633808993142063</v>
      </c>
      <c r="Q113">
        <f t="shared" si="78"/>
        <v>0.47656795217354142</v>
      </c>
      <c r="R113">
        <f t="shared" si="79"/>
        <v>0.34511655051589052</v>
      </c>
      <c r="S113">
        <f t="shared" si="80"/>
        <v>0.36508958304250078</v>
      </c>
      <c r="T113">
        <f t="shared" si="81"/>
        <v>0.97308776171513922</v>
      </c>
      <c r="U113">
        <f t="shared" si="82"/>
        <v>0.1733296243669275</v>
      </c>
      <c r="V113">
        <f t="shared" si="83"/>
        <v>0.3790360231894957</v>
      </c>
      <c r="W113">
        <f t="shared" si="84"/>
        <v>0.13052784117753358</v>
      </c>
      <c r="X113">
        <f t="shared" si="85"/>
        <v>0.48588321519943056</v>
      </c>
      <c r="Y113">
        <f t="shared" si="86"/>
        <v>0.81159127548718579</v>
      </c>
      <c r="Z113">
        <f t="shared" ref="Z113:Z121" si="87">Z78</f>
        <v>1.3633039485524635E-3</v>
      </c>
    </row>
    <row r="114" spans="1:35" x14ac:dyDescent="0.25">
      <c r="A114" t="s">
        <v>80</v>
      </c>
      <c r="B114">
        <f t="shared" si="63"/>
        <v>3.3183641746057843E-4</v>
      </c>
      <c r="C114">
        <f t="shared" si="64"/>
        <v>3.0540536624157376E-4</v>
      </c>
      <c r="D114">
        <f t="shared" si="65"/>
        <v>2.4020363935738252E-3</v>
      </c>
      <c r="E114">
        <f t="shared" si="66"/>
        <v>0.51077468546179694</v>
      </c>
      <c r="F114">
        <f t="shared" si="67"/>
        <v>4.18241657072596E-3</v>
      </c>
      <c r="G114">
        <f t="shared" si="68"/>
        <v>3.5501241532016467E-3</v>
      </c>
      <c r="H114">
        <f t="shared" si="69"/>
        <v>0.72512001693112993</v>
      </c>
      <c r="I114">
        <f t="shared" si="70"/>
        <v>0.9926470864089707</v>
      </c>
      <c r="J114">
        <f t="shared" si="71"/>
        <v>0.76617583111375442</v>
      </c>
      <c r="K114">
        <f t="shared" si="72"/>
        <v>0.42567744628647153</v>
      </c>
      <c r="L114">
        <f t="shared" si="73"/>
        <v>0.13478797500284123</v>
      </c>
      <c r="M114">
        <f t="shared" si="74"/>
        <v>9.2014179261648246E-2</v>
      </c>
      <c r="N114">
        <f t="shared" si="75"/>
        <v>0.29735571394904231</v>
      </c>
      <c r="O114">
        <f t="shared" si="76"/>
        <v>0.10743285505864002</v>
      </c>
      <c r="P114">
        <f t="shared" si="77"/>
        <v>0.21483173170848469</v>
      </c>
      <c r="Q114">
        <f t="shared" si="78"/>
        <v>0.42947803074191548</v>
      </c>
      <c r="R114">
        <f t="shared" si="79"/>
        <v>0.31642962504468708</v>
      </c>
      <c r="S114">
        <f t="shared" si="80"/>
        <v>0.3337176026534755</v>
      </c>
      <c r="T114">
        <f t="shared" si="81"/>
        <v>0.84962655719373437</v>
      </c>
      <c r="U114">
        <f t="shared" si="82"/>
        <v>0.16782175666386981</v>
      </c>
      <c r="V114">
        <f t="shared" si="83"/>
        <v>0.34629244397966197</v>
      </c>
      <c r="W114">
        <f t="shared" si="84"/>
        <v>0.13384345294442099</v>
      </c>
      <c r="X114">
        <f t="shared" si="85"/>
        <v>0.65920585626703376</v>
      </c>
      <c r="Y114">
        <f t="shared" si="86"/>
        <v>0.70215601686908513</v>
      </c>
      <c r="Z114">
        <f t="shared" si="87"/>
        <v>3.895825224396768E-3</v>
      </c>
      <c r="AA114">
        <f t="shared" ref="AA114:AA121" si="88">AA79</f>
        <v>0.86409339178167233</v>
      </c>
    </row>
    <row r="115" spans="1:35" x14ac:dyDescent="0.25">
      <c r="A115" t="s">
        <v>81</v>
      </c>
      <c r="B115">
        <f t="shared" si="63"/>
        <v>6.1049740141443435E-4</v>
      </c>
      <c r="C115">
        <f t="shared" si="64"/>
        <v>1.1620484282278589E-3</v>
      </c>
      <c r="D115">
        <f t="shared" si="65"/>
        <v>4.113901554717277E-3</v>
      </c>
      <c r="E115">
        <f t="shared" si="66"/>
        <v>0.44053140305307414</v>
      </c>
      <c r="F115">
        <f t="shared" si="67"/>
        <v>8.7474584436838029E-3</v>
      </c>
      <c r="G115">
        <f t="shared" si="68"/>
        <v>6.6801118041923003E-3</v>
      </c>
      <c r="H115">
        <f t="shared" si="69"/>
        <v>0.5919989745054749</v>
      </c>
      <c r="I115">
        <f t="shared" si="70"/>
        <v>0.83318962880271075</v>
      </c>
      <c r="J115">
        <f t="shared" si="71"/>
        <v>0.63933825128957666</v>
      </c>
      <c r="K115">
        <f t="shared" si="72"/>
        <v>0.66889605249051676</v>
      </c>
      <c r="L115">
        <f t="shared" si="73"/>
        <v>0.32578144432610467</v>
      </c>
      <c r="M115">
        <f t="shared" si="74"/>
        <v>0.28661060755396284</v>
      </c>
      <c r="N115">
        <f t="shared" si="75"/>
        <v>0.49718498040408488</v>
      </c>
      <c r="O115">
        <f t="shared" si="76"/>
        <v>0.3216757793248235</v>
      </c>
      <c r="P115">
        <f t="shared" si="77"/>
        <v>0.43683511407054321</v>
      </c>
      <c r="Q115">
        <f t="shared" si="78"/>
        <v>0.68379742714178304</v>
      </c>
      <c r="R115">
        <f t="shared" si="79"/>
        <v>0.54578453635087876</v>
      </c>
      <c r="S115">
        <f t="shared" si="80"/>
        <v>0.53508176205223235</v>
      </c>
      <c r="T115">
        <f t="shared" si="81"/>
        <v>0.90612669714623706</v>
      </c>
      <c r="U115">
        <f t="shared" si="82"/>
        <v>0.36432444583083212</v>
      </c>
      <c r="V115">
        <f t="shared" si="83"/>
        <v>0.60743837340065809</v>
      </c>
      <c r="W115">
        <f t="shared" si="84"/>
        <v>0.34475698421299628</v>
      </c>
      <c r="X115">
        <f t="shared" si="85"/>
        <v>0.54599669455296573</v>
      </c>
      <c r="Y115">
        <f t="shared" si="86"/>
        <v>0.99604000428031791</v>
      </c>
      <c r="Z115">
        <f t="shared" si="87"/>
        <v>1.1099596774182837E-2</v>
      </c>
      <c r="AA115">
        <f t="shared" si="88"/>
        <v>0.8828943952484849</v>
      </c>
      <c r="AB115">
        <f t="shared" ref="AB115:AB121" si="89">AB80</f>
        <v>0.79519421897843712</v>
      </c>
    </row>
    <row r="116" spans="1:35" x14ac:dyDescent="0.25">
      <c r="A116" t="s">
        <v>82</v>
      </c>
      <c r="B116">
        <f t="shared" si="63"/>
        <v>3.2940014216285011E-4</v>
      </c>
      <c r="C116">
        <f t="shared" si="64"/>
        <v>5.1475091511322924E-4</v>
      </c>
      <c r="D116">
        <f t="shared" si="65"/>
        <v>1.8301509641515889E-3</v>
      </c>
      <c r="E116">
        <f t="shared" si="66"/>
        <v>0.15200361555466416</v>
      </c>
      <c r="F116">
        <f t="shared" si="67"/>
        <v>3.2898998782135962E-3</v>
      </c>
      <c r="G116">
        <f t="shared" si="68"/>
        <v>2.6972803182529108E-3</v>
      </c>
      <c r="H116">
        <f t="shared" si="69"/>
        <v>0.19810740056761156</v>
      </c>
      <c r="I116">
        <f t="shared" si="70"/>
        <v>0.38414207653295673</v>
      </c>
      <c r="J116">
        <f t="shared" si="71"/>
        <v>0.27358412942761146</v>
      </c>
      <c r="K116">
        <f t="shared" si="72"/>
        <v>0.74238482992161758</v>
      </c>
      <c r="L116">
        <f t="shared" si="73"/>
        <v>0.86045144582413347</v>
      </c>
      <c r="M116">
        <f t="shared" si="74"/>
        <v>0.84383087973355964</v>
      </c>
      <c r="N116">
        <f t="shared" si="75"/>
        <v>0.97356285275951115</v>
      </c>
      <c r="O116">
        <f t="shared" si="76"/>
        <v>0.9111995902078377</v>
      </c>
      <c r="P116">
        <f t="shared" si="77"/>
        <v>0.98518536181189531</v>
      </c>
      <c r="Q116">
        <f t="shared" si="78"/>
        <v>0.71312557055553494</v>
      </c>
      <c r="R116">
        <f t="shared" si="79"/>
        <v>0.87594136105374487</v>
      </c>
      <c r="S116">
        <f t="shared" si="80"/>
        <v>0.93553961429652821</v>
      </c>
      <c r="T116">
        <f t="shared" si="81"/>
        <v>0.36223507527859405</v>
      </c>
      <c r="U116">
        <f t="shared" si="82"/>
        <v>0.90276290517727431</v>
      </c>
      <c r="V116">
        <f t="shared" si="83"/>
        <v>0.77162152987844657</v>
      </c>
      <c r="W116">
        <f t="shared" si="84"/>
        <v>0.91916502206474471</v>
      </c>
      <c r="X116">
        <f t="shared" si="85"/>
        <v>0.17320292247188482</v>
      </c>
      <c r="Y116">
        <f t="shared" si="86"/>
        <v>0.39926928930139494</v>
      </c>
      <c r="Z116">
        <f t="shared" si="87"/>
        <v>3.7377166178542594E-3</v>
      </c>
      <c r="AA116">
        <f t="shared" si="88"/>
        <v>0.33398518817878153</v>
      </c>
      <c r="AB116">
        <f t="shared" si="89"/>
        <v>0.30639726721696453</v>
      </c>
      <c r="AC116">
        <f t="shared" ref="AC116:AC121" si="90">AC81</f>
        <v>0.49422368300436503</v>
      </c>
    </row>
    <row r="117" spans="1:35" x14ac:dyDescent="0.25">
      <c r="A117" t="s">
        <v>83</v>
      </c>
      <c r="B117">
        <f t="shared" si="63"/>
        <v>6.5690658410206906E-5</v>
      </c>
      <c r="C117">
        <f t="shared" si="64"/>
        <v>2.8207093870487083E-5</v>
      </c>
      <c r="D117">
        <f t="shared" si="65"/>
        <v>2.9917274708741239E-4</v>
      </c>
      <c r="E117">
        <f t="shared" si="66"/>
        <v>2.4407385091428199E-2</v>
      </c>
      <c r="F117">
        <f t="shared" si="67"/>
        <v>2.9619076177071546E-4</v>
      </c>
      <c r="G117">
        <f t="shared" si="68"/>
        <v>3.2451550210533728E-4</v>
      </c>
      <c r="H117">
        <f t="shared" si="69"/>
        <v>2.4387041683162202E-2</v>
      </c>
      <c r="I117">
        <f t="shared" si="70"/>
        <v>0.12560518606335422</v>
      </c>
      <c r="J117">
        <f t="shared" si="71"/>
        <v>8.0286778608732887E-2</v>
      </c>
      <c r="K117">
        <f t="shared" si="72"/>
        <v>0.30023762249706543</v>
      </c>
      <c r="L117">
        <f t="shared" si="73"/>
        <v>0.61526912843406789</v>
      </c>
      <c r="M117">
        <f t="shared" si="74"/>
        <v>0.57255625525558917</v>
      </c>
      <c r="N117">
        <f t="shared" si="75"/>
        <v>0.52815091938481307</v>
      </c>
      <c r="O117">
        <f t="shared" si="76"/>
        <v>0.48957013522595916</v>
      </c>
      <c r="P117">
        <f t="shared" si="77"/>
        <v>0.46912198834564267</v>
      </c>
      <c r="Q117">
        <f t="shared" si="78"/>
        <v>0.26659029073492507</v>
      </c>
      <c r="R117">
        <f t="shared" si="79"/>
        <v>0.40246879437457317</v>
      </c>
      <c r="S117">
        <f t="shared" si="80"/>
        <v>0.5011694831817266</v>
      </c>
      <c r="T117">
        <f t="shared" si="81"/>
        <v>6.8053347504618569E-2</v>
      </c>
      <c r="U117">
        <f t="shared" si="82"/>
        <v>0.58985523450724164</v>
      </c>
      <c r="V117">
        <f t="shared" si="83"/>
        <v>0.2872979664284051</v>
      </c>
      <c r="W117">
        <f t="shared" si="84"/>
        <v>0.51813016198387407</v>
      </c>
      <c r="X117">
        <f t="shared" si="85"/>
        <v>1.7231640702848151E-2</v>
      </c>
      <c r="Y117">
        <f t="shared" si="86"/>
        <v>6.3597433167599318E-2</v>
      </c>
      <c r="Z117">
        <f t="shared" si="87"/>
        <v>1.707825842772934E-4</v>
      </c>
      <c r="AA117">
        <f t="shared" si="88"/>
        <v>5.0386512510843237E-2</v>
      </c>
      <c r="AB117">
        <f t="shared" si="89"/>
        <v>5.6089801129713499E-2</v>
      </c>
      <c r="AC117">
        <f t="shared" si="90"/>
        <v>0.17809504097560916</v>
      </c>
      <c r="AD117">
        <f>AD82</f>
        <v>0.5758810773637959</v>
      </c>
    </row>
    <row r="118" spans="1:35" x14ac:dyDescent="0.25">
      <c r="A118" t="s">
        <v>84</v>
      </c>
      <c r="B118">
        <f t="shared" si="63"/>
        <v>3.2092666988699773E-4</v>
      </c>
      <c r="C118">
        <f t="shared" si="64"/>
        <v>4.4055044722026505E-4</v>
      </c>
      <c r="D118">
        <f t="shared" si="65"/>
        <v>1.9194682656648154E-3</v>
      </c>
      <c r="E118">
        <f t="shared" si="66"/>
        <v>0.21192658775297127</v>
      </c>
      <c r="F118">
        <f t="shared" si="67"/>
        <v>3.4166002317724026E-3</v>
      </c>
      <c r="G118">
        <f t="shared" si="68"/>
        <v>2.826981812329132E-3</v>
      </c>
      <c r="H118">
        <f t="shared" si="69"/>
        <v>0.28356347546418953</v>
      </c>
      <c r="I118">
        <f t="shared" si="70"/>
        <v>0.52145536645734514</v>
      </c>
      <c r="J118">
        <f t="shared" si="71"/>
        <v>0.3734750956024977</v>
      </c>
      <c r="K118">
        <f t="shared" si="72"/>
        <v>0.97746293303808263</v>
      </c>
      <c r="L118">
        <f t="shared" si="73"/>
        <v>0.5897216559822207</v>
      </c>
      <c r="M118">
        <f t="shared" si="74"/>
        <v>0.55131683111343266</v>
      </c>
      <c r="N118">
        <f t="shared" si="75"/>
        <v>0.78862693578837306</v>
      </c>
      <c r="O118">
        <f t="shared" si="76"/>
        <v>0.61175336760844456</v>
      </c>
      <c r="P118">
        <f t="shared" si="77"/>
        <v>0.74644880318247009</v>
      </c>
      <c r="Q118">
        <f t="shared" si="78"/>
        <v>0.95008301278001372</v>
      </c>
      <c r="R118">
        <f t="shared" si="79"/>
        <v>0.87400286634232938</v>
      </c>
      <c r="S118">
        <f t="shared" si="80"/>
        <v>0.83180152794928042</v>
      </c>
      <c r="T118">
        <f t="shared" si="81"/>
        <v>0.51772119634845071</v>
      </c>
      <c r="U118">
        <f t="shared" si="82"/>
        <v>0.6384696303682853</v>
      </c>
      <c r="V118">
        <f t="shared" si="83"/>
        <v>0.97366734559816071</v>
      </c>
      <c r="W118">
        <f t="shared" si="84"/>
        <v>0.63304291080079167</v>
      </c>
      <c r="X118">
        <f t="shared" si="85"/>
        <v>0.24793886163574</v>
      </c>
      <c r="Y118">
        <f t="shared" si="86"/>
        <v>0.57812858518930776</v>
      </c>
      <c r="Z118">
        <f t="shared" si="87"/>
        <v>3.7144057094122538E-3</v>
      </c>
      <c r="AA118">
        <f t="shared" si="88"/>
        <v>0.4834136063088591</v>
      </c>
      <c r="AB118">
        <f t="shared" si="89"/>
        <v>0.4368940102209431</v>
      </c>
      <c r="AC118">
        <f t="shared" si="90"/>
        <v>0.66386037781255458</v>
      </c>
      <c r="AD118">
        <f>AD83</f>
        <v>0.77173730445933397</v>
      </c>
      <c r="AE118">
        <f>AE83</f>
        <v>0.34458286379829411</v>
      </c>
    </row>
    <row r="119" spans="1:35" x14ac:dyDescent="0.25">
      <c r="A119" t="s">
        <v>85</v>
      </c>
      <c r="B119">
        <f t="shared" si="63"/>
        <v>1.5792078499228312E-4</v>
      </c>
      <c r="C119">
        <f t="shared" si="64"/>
        <v>1.3491584517992344E-4</v>
      </c>
      <c r="D119">
        <f t="shared" si="65"/>
        <v>8.4676057171790002E-4</v>
      </c>
      <c r="E119">
        <f t="shared" si="66"/>
        <v>9.2126479721576046E-2</v>
      </c>
      <c r="F119">
        <f t="shared" si="67"/>
        <v>1.1919228968831552E-3</v>
      </c>
      <c r="G119">
        <f t="shared" si="68"/>
        <v>1.1017549134466518E-3</v>
      </c>
      <c r="H119">
        <f t="shared" si="69"/>
        <v>0.11527408768273611</v>
      </c>
      <c r="I119">
        <f t="shared" si="70"/>
        <v>0.30805098868923914</v>
      </c>
      <c r="J119">
        <f t="shared" si="71"/>
        <v>0.20755916511125874</v>
      </c>
      <c r="K119">
        <f t="shared" si="72"/>
        <v>0.66453415739939681</v>
      </c>
      <c r="L119">
        <f t="shared" si="73"/>
        <v>0.88243828241558364</v>
      </c>
      <c r="M119">
        <f t="shared" si="74"/>
        <v>0.86175658304543667</v>
      </c>
      <c r="N119">
        <f t="shared" si="75"/>
        <v>0.92940992738169115</v>
      </c>
      <c r="O119">
        <f t="shared" si="76"/>
        <v>0.94502286698190907</v>
      </c>
      <c r="P119">
        <f t="shared" si="77"/>
        <v>0.93558366065027587</v>
      </c>
      <c r="Q119">
        <f t="shared" si="78"/>
        <v>0.62858175510197001</v>
      </c>
      <c r="R119">
        <f t="shared" si="79"/>
        <v>0.81373245260520211</v>
      </c>
      <c r="S119">
        <f t="shared" si="80"/>
        <v>0.88767809639656625</v>
      </c>
      <c r="T119">
        <f t="shared" si="81"/>
        <v>0.25573061580480128</v>
      </c>
      <c r="U119">
        <f t="shared" si="82"/>
        <v>0.93228121308065814</v>
      </c>
      <c r="V119">
        <f t="shared" si="83"/>
        <v>0.68839017593241758</v>
      </c>
      <c r="W119">
        <f t="shared" si="84"/>
        <v>0.95360741293972873</v>
      </c>
      <c r="X119">
        <f t="shared" si="85"/>
        <v>9.3275774943857692E-2</v>
      </c>
      <c r="Y119">
        <f t="shared" si="86"/>
        <v>0.27735976989260563</v>
      </c>
      <c r="Z119">
        <f t="shared" si="87"/>
        <v>1.0197358804401614E-3</v>
      </c>
      <c r="AA119">
        <f t="shared" si="88"/>
        <v>0.22201230351568069</v>
      </c>
      <c r="AB119">
        <f t="shared" si="89"/>
        <v>0.20972162538646261</v>
      </c>
      <c r="AC119">
        <f t="shared" si="90"/>
        <v>0.41420587328276515</v>
      </c>
      <c r="AD119">
        <f>AD84</f>
        <v>0.96128831484839727</v>
      </c>
      <c r="AE119">
        <f>AE84</f>
        <v>0.54507867562537937</v>
      </c>
      <c r="AF119">
        <f>AF84</f>
        <v>0.70245880898889634</v>
      </c>
    </row>
    <row r="120" spans="1:35" x14ac:dyDescent="0.25">
      <c r="A120" t="s">
        <v>86</v>
      </c>
      <c r="B120">
        <f t="shared" si="63"/>
        <v>7.1054938622522887E-5</v>
      </c>
      <c r="C120">
        <f t="shared" si="64"/>
        <v>4.7664317504351068E-5</v>
      </c>
      <c r="D120">
        <f t="shared" si="65"/>
        <v>3.0399707468302867E-4</v>
      </c>
      <c r="E120">
        <f t="shared" si="66"/>
        <v>1.686989254910521E-2</v>
      </c>
      <c r="F120">
        <f t="shared" si="67"/>
        <v>3.4686271636637337E-4</v>
      </c>
      <c r="G120">
        <f t="shared" si="68"/>
        <v>3.504844826698516E-4</v>
      </c>
      <c r="H120">
        <f t="shared" si="69"/>
        <v>1.7374664595078672E-2</v>
      </c>
      <c r="I120">
        <f t="shared" si="70"/>
        <v>7.4863844773852314E-2</v>
      </c>
      <c r="J120">
        <f t="shared" si="71"/>
        <v>4.9489767633515293E-2</v>
      </c>
      <c r="K120">
        <f t="shared" si="72"/>
        <v>0.16584853519372023</v>
      </c>
      <c r="L120">
        <f t="shared" si="73"/>
        <v>0.3282777897683466</v>
      </c>
      <c r="M120">
        <f t="shared" si="74"/>
        <v>0.28637012820931701</v>
      </c>
      <c r="N120">
        <f t="shared" si="75"/>
        <v>0.30564392091079207</v>
      </c>
      <c r="O120">
        <f t="shared" si="76"/>
        <v>0.24299544083705368</v>
      </c>
      <c r="P120">
        <f t="shared" si="77"/>
        <v>0.25119342615483942</v>
      </c>
      <c r="Q120">
        <f t="shared" si="78"/>
        <v>0.14584983273955232</v>
      </c>
      <c r="R120">
        <f t="shared" si="79"/>
        <v>0.22164785880067123</v>
      </c>
      <c r="S120">
        <f t="shared" si="80"/>
        <v>0.29192214146408785</v>
      </c>
      <c r="T120">
        <f t="shared" si="81"/>
        <v>4.1479294338906118E-2</v>
      </c>
      <c r="U120">
        <f t="shared" si="82"/>
        <v>0.32105977522152118</v>
      </c>
      <c r="V120">
        <f t="shared" si="83"/>
        <v>0.15393916146407891</v>
      </c>
      <c r="W120">
        <f t="shared" si="84"/>
        <v>0.26588364587369268</v>
      </c>
      <c r="X120">
        <f t="shared" si="85"/>
        <v>1.3226348056323682E-2</v>
      </c>
      <c r="Y120">
        <f t="shared" si="86"/>
        <v>3.940910273544608E-2</v>
      </c>
      <c r="Z120">
        <f t="shared" si="87"/>
        <v>2.5938755653318128E-4</v>
      </c>
      <c r="AA120">
        <f t="shared" si="88"/>
        <v>3.226964634343344E-2</v>
      </c>
      <c r="AB120">
        <f t="shared" si="89"/>
        <v>3.5044405720260519E-2</v>
      </c>
      <c r="AC120">
        <f t="shared" si="90"/>
        <v>0.10377211244273793</v>
      </c>
      <c r="AD120">
        <f>AD85</f>
        <v>0.34361362045495014</v>
      </c>
      <c r="AE120">
        <f>AE85</f>
        <v>0.56819360649278727</v>
      </c>
      <c r="AF120">
        <f>AF85</f>
        <v>0.19465069148284606</v>
      </c>
      <c r="AG120">
        <f>AG85</f>
        <v>0.30050178773507447</v>
      </c>
    </row>
    <row r="121" spans="1:35" x14ac:dyDescent="0.25">
      <c r="A121" t="s">
        <v>87</v>
      </c>
      <c r="B121">
        <f t="shared" si="63"/>
        <v>9.3938004647280967E-5</v>
      </c>
      <c r="C121">
        <f t="shared" si="64"/>
        <v>4.4448311447084009E-5</v>
      </c>
      <c r="D121">
        <f t="shared" si="65"/>
        <v>4.7695715146892092E-4</v>
      </c>
      <c r="E121">
        <f t="shared" si="66"/>
        <v>5.6310948947197292E-2</v>
      </c>
      <c r="F121">
        <f t="shared" si="67"/>
        <v>5.2163836045691426E-4</v>
      </c>
      <c r="G121">
        <f t="shared" si="68"/>
        <v>5.4808174261374053E-4</v>
      </c>
      <c r="H121">
        <f t="shared" si="69"/>
        <v>6.3822354602623324E-2</v>
      </c>
      <c r="I121">
        <f t="shared" si="70"/>
        <v>0.24586784675896006</v>
      </c>
      <c r="J121">
        <f t="shared" si="71"/>
        <v>0.15891040092196498</v>
      </c>
      <c r="K121">
        <f t="shared" si="72"/>
        <v>0.57686510232111776</v>
      </c>
      <c r="L121">
        <f t="shared" si="73"/>
        <v>0.93917403830380919</v>
      </c>
      <c r="M121">
        <f t="shared" si="74"/>
        <v>0.9208966390722354</v>
      </c>
      <c r="N121">
        <f t="shared" si="75"/>
        <v>0.86501545690469905</v>
      </c>
      <c r="O121">
        <f t="shared" si="76"/>
        <v>0.97954556722146857</v>
      </c>
      <c r="P121">
        <f t="shared" si="77"/>
        <v>0.85814889541496731</v>
      </c>
      <c r="Q121">
        <f t="shared" si="78"/>
        <v>0.53527725743312882</v>
      </c>
      <c r="R121">
        <f t="shared" si="79"/>
        <v>0.73287190292613724</v>
      </c>
      <c r="S121">
        <f t="shared" si="80"/>
        <v>0.82208808557254254</v>
      </c>
      <c r="T121">
        <f t="shared" si="81"/>
        <v>0.17128588520350851</v>
      </c>
      <c r="U121">
        <f t="shared" si="82"/>
        <v>0.99320592908650429</v>
      </c>
      <c r="V121">
        <f t="shared" si="83"/>
        <v>0.58990282409421035</v>
      </c>
      <c r="W121">
        <f t="shared" si="84"/>
        <v>0.97503474063774509</v>
      </c>
      <c r="X121">
        <f t="shared" si="85"/>
        <v>4.6839435660466888E-2</v>
      </c>
      <c r="Y121">
        <f t="shared" si="86"/>
        <v>0.17615654034459435</v>
      </c>
      <c r="Z121">
        <f t="shared" si="87"/>
        <v>3.1838024080235294E-4</v>
      </c>
      <c r="AA121">
        <f t="shared" si="88"/>
        <v>0.13661081032628949</v>
      </c>
      <c r="AB121">
        <f t="shared" si="89"/>
        <v>0.13803214743750924</v>
      </c>
      <c r="AC121">
        <f t="shared" si="90"/>
        <v>0.34238312378147284</v>
      </c>
      <c r="AD121">
        <f>AD86</f>
        <v>0.90303699024294182</v>
      </c>
      <c r="AE121">
        <f>AE86</f>
        <v>0.54995501318551154</v>
      </c>
      <c r="AF121">
        <f>AF86</f>
        <v>0.62309783207594016</v>
      </c>
      <c r="AG121">
        <f>AG86</f>
        <v>0.93369515402536507</v>
      </c>
      <c r="AH121">
        <f>AH86</f>
        <v>0.28660209981948948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B156" si="91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25">
      <c r="A126" t="s">
        <v>61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+</v>
      </c>
    </row>
    <row r="127" spans="1:35" x14ac:dyDescent="0.25">
      <c r="A127" t="s">
        <v>62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25">
      <c r="A128" t="s">
        <v>63</v>
      </c>
      <c r="B128" t="str">
        <f t="shared" si="91"/>
        <v>-</v>
      </c>
      <c r="C128" t="str">
        <f t="shared" si="92"/>
        <v>-</v>
      </c>
      <c r="D128" t="str">
        <f t="shared" si="93"/>
        <v>-</v>
      </c>
      <c r="E128" t="str">
        <f t="shared" si="94"/>
        <v>+</v>
      </c>
      <c r="F128" t="str">
        <f t="shared" ref="F128:F156" si="95">IF(F58&gt;((_xlfn.RANK.EQ(F58,$B$89:$AH$121,1)/COUNT($B93:$AH125))*0.05),"-","+")</f>
        <v>-</v>
      </c>
    </row>
    <row r="129" spans="1:22" x14ac:dyDescent="0.25">
      <c r="A129" t="s">
        <v>64</v>
      </c>
      <c r="B129" t="str">
        <f t="shared" si="91"/>
        <v>+</v>
      </c>
      <c r="C129" t="str">
        <f t="shared" si="92"/>
        <v>+</v>
      </c>
      <c r="D129" t="str">
        <f t="shared" si="93"/>
        <v>+</v>
      </c>
      <c r="E129" t="str">
        <f t="shared" si="94"/>
        <v>-</v>
      </c>
      <c r="F129" t="str">
        <f t="shared" si="95"/>
        <v>+</v>
      </c>
      <c r="G129" t="str">
        <f t="shared" ref="G129:G156" si="96">IF(G59&gt;((_xlfn.RANK.EQ(G59,$B$89:$AH$121,1)/COUNT($B94:$AH126))*0.05),"-","+")</f>
        <v>+</v>
      </c>
    </row>
    <row r="130" spans="1:22" x14ac:dyDescent="0.25">
      <c r="A130" t="s">
        <v>65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+</v>
      </c>
      <c r="G130" t="str">
        <f t="shared" si="96"/>
        <v>+</v>
      </c>
      <c r="H130" t="str">
        <f t="shared" ref="H130:H156" si="97">IF(H60&gt;((_xlfn.RANK.EQ(H60,$B$89:$AH$121,1)/COUNT($B95:$AH127))*0.05),"-","+")</f>
        <v>-</v>
      </c>
    </row>
    <row r="131" spans="1:22" x14ac:dyDescent="0.25">
      <c r="A131" t="s">
        <v>66</v>
      </c>
      <c r="B131" t="str">
        <f t="shared" si="91"/>
        <v>+</v>
      </c>
      <c r="C131" t="str">
        <f t="shared" si="92"/>
        <v>+</v>
      </c>
      <c r="D131" t="str">
        <f t="shared" si="93"/>
        <v>+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25">
      <c r="A132" t="s">
        <v>67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+</v>
      </c>
      <c r="G132" t="str">
        <f t="shared" si="96"/>
        <v>+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25">
      <c r="A133" t="s">
        <v>68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+</v>
      </c>
      <c r="G133" t="str">
        <f t="shared" si="96"/>
        <v>+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25">
      <c r="A134" t="s">
        <v>69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+</v>
      </c>
      <c r="G134" t="str">
        <f t="shared" si="96"/>
        <v>+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25">
      <c r="A135" t="s">
        <v>70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+</v>
      </c>
      <c r="G135" t="str">
        <f t="shared" si="96"/>
        <v>+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25">
      <c r="A136" t="s">
        <v>71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-</v>
      </c>
      <c r="F136" t="str">
        <f t="shared" si="95"/>
        <v>+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25">
      <c r="A137" t="s">
        <v>72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+</v>
      </c>
      <c r="G137" t="str">
        <f t="shared" si="96"/>
        <v>+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25">
      <c r="A138" t="s">
        <v>73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+</v>
      </c>
      <c r="G138" t="str">
        <f t="shared" si="96"/>
        <v>+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25">
      <c r="A139" t="s">
        <v>74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+</v>
      </c>
      <c r="G139" t="str">
        <f t="shared" si="96"/>
        <v>+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25">
      <c r="A140" t="s">
        <v>75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+</v>
      </c>
      <c r="G140" t="str">
        <f t="shared" si="96"/>
        <v>+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25">
      <c r="A141" t="s">
        <v>89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+</v>
      </c>
      <c r="G141" t="str">
        <f t="shared" si="96"/>
        <v>+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+</v>
      </c>
      <c r="G142" t="str">
        <f t="shared" si="96"/>
        <v>+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25">
      <c r="A143" t="s">
        <v>91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+</v>
      </c>
      <c r="G143" t="str">
        <f t="shared" si="96"/>
        <v>+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25">
      <c r="A144" t="s">
        <v>92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+</v>
      </c>
      <c r="G144" t="str">
        <f t="shared" si="96"/>
        <v>+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25">
      <c r="A145" t="s">
        <v>76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+</v>
      </c>
      <c r="G145" t="str">
        <f t="shared" si="96"/>
        <v>+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+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25">
      <c r="A146" t="s">
        <v>77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+</v>
      </c>
      <c r="G146" t="str">
        <f t="shared" si="96"/>
        <v>+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-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25">
      <c r="A147" t="s">
        <v>78</v>
      </c>
      <c r="B147" t="str">
        <f t="shared" si="91"/>
        <v>+</v>
      </c>
      <c r="C147" t="str">
        <f t="shared" si="92"/>
        <v>+</v>
      </c>
      <c r="D147" t="str">
        <f t="shared" si="93"/>
        <v>-</v>
      </c>
      <c r="E147" t="str">
        <f t="shared" si="94"/>
        <v>+</v>
      </c>
      <c r="F147" t="str">
        <f t="shared" si="95"/>
        <v>-</v>
      </c>
      <c r="G147" t="str">
        <f t="shared" si="96"/>
        <v>-</v>
      </c>
      <c r="H147" t="str">
        <f t="shared" si="97"/>
        <v>+</v>
      </c>
      <c r="I147" t="str">
        <f t="shared" si="98"/>
        <v>+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+</v>
      </c>
      <c r="W147" t="str">
        <f t="shared" si="112"/>
        <v>+</v>
      </c>
      <c r="X147" t="str">
        <f t="shared" si="113"/>
        <v>+</v>
      </c>
      <c r="Y147" t="str">
        <f t="shared" ref="Y147:Y156" si="114">IF(Y77&gt;((_xlfn.RANK.EQ(Y77,$B$89:$AH$121,1)/COUNT($B112:$AH144))*0.05),"-","+")</f>
        <v>+</v>
      </c>
    </row>
    <row r="148" spans="1:34" x14ac:dyDescent="0.25">
      <c r="A148" t="s">
        <v>79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+</v>
      </c>
      <c r="G148" t="str">
        <f t="shared" si="96"/>
        <v>+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-</v>
      </c>
      <c r="L148" t="str">
        <f t="shared" si="101"/>
        <v>-</v>
      </c>
      <c r="M148" t="str">
        <f t="shared" si="102"/>
        <v>-</v>
      </c>
      <c r="N148" t="str">
        <f t="shared" si="103"/>
        <v>-</v>
      </c>
      <c r="O148" t="str">
        <f t="shared" si="104"/>
        <v>-</v>
      </c>
      <c r="P148" t="str">
        <f t="shared" si="105"/>
        <v>-</v>
      </c>
      <c r="Q148" t="str">
        <f t="shared" si="106"/>
        <v>-</v>
      </c>
      <c r="R148" t="str">
        <f t="shared" si="107"/>
        <v>-</v>
      </c>
      <c r="S148" t="str">
        <f t="shared" si="108"/>
        <v>-</v>
      </c>
      <c r="T148" t="str">
        <f t="shared" si="109"/>
        <v>-</v>
      </c>
      <c r="U148" t="str">
        <f t="shared" si="110"/>
        <v>-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+</v>
      </c>
    </row>
    <row r="149" spans="1:34" x14ac:dyDescent="0.25">
      <c r="A149" t="s">
        <v>80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+</v>
      </c>
      <c r="G149" t="str">
        <f t="shared" si="96"/>
        <v>+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-</v>
      </c>
      <c r="L149" t="str">
        <f t="shared" si="101"/>
        <v>-</v>
      </c>
      <c r="M149" t="str">
        <f t="shared" si="102"/>
        <v>-</v>
      </c>
      <c r="N149" t="str">
        <f t="shared" si="103"/>
        <v>-</v>
      </c>
      <c r="O149" t="str">
        <f t="shared" si="104"/>
        <v>-</v>
      </c>
      <c r="P149" t="str">
        <f t="shared" si="105"/>
        <v>-</v>
      </c>
      <c r="Q149" t="str">
        <f t="shared" si="106"/>
        <v>-</v>
      </c>
      <c r="R149" t="str">
        <f t="shared" si="107"/>
        <v>-</v>
      </c>
      <c r="S149" t="str">
        <f t="shared" si="108"/>
        <v>-</v>
      </c>
      <c r="T149" t="str">
        <f t="shared" si="109"/>
        <v>-</v>
      </c>
      <c r="U149" t="str">
        <f t="shared" si="110"/>
        <v>-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+</v>
      </c>
      <c r="AA149" t="str">
        <f t="shared" ref="AA149:AA156" si="116">IF(AA79&gt;((_xlfn.RANK.EQ(AA79,$B$89:$AH$121,1)/COUNT($B114:$AH146))*0.05),"-","+")</f>
        <v>-</v>
      </c>
    </row>
    <row r="150" spans="1:34" x14ac:dyDescent="0.25">
      <c r="A150" t="s">
        <v>81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+</v>
      </c>
      <c r="G150" t="str">
        <f t="shared" si="96"/>
        <v>+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+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25">
      <c r="A151" t="s">
        <v>82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-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-</v>
      </c>
      <c r="AB151" t="str">
        <f t="shared" si="117"/>
        <v>-</v>
      </c>
      <c r="AC151" t="str">
        <f t="shared" ref="AC151:AC156" si="118">IF(AC81&gt;((_xlfn.RANK.EQ(AC81,$B$89:$AH$121,1)/COUNT($B116:$AH148))*0.05),"-","+")</f>
        <v>-</v>
      </c>
    </row>
    <row r="152" spans="1:34" x14ac:dyDescent="0.25">
      <c r="A152" t="s">
        <v>83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+</v>
      </c>
      <c r="I152" t="str">
        <f t="shared" si="98"/>
        <v>-</v>
      </c>
      <c r="J152" t="str">
        <f t="shared" si="99"/>
        <v>-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+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+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-</v>
      </c>
      <c r="J154" t="str">
        <f t="shared" si="99"/>
        <v>-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-</v>
      </c>
      <c r="Z154" t="str">
        <f t="shared" si="115"/>
        <v>+</v>
      </c>
      <c r="AA154" t="str">
        <f t="shared" si="116"/>
        <v>-</v>
      </c>
      <c r="AB154" t="str">
        <f t="shared" si="117"/>
        <v>-</v>
      </c>
      <c r="AC154" t="str">
        <f t="shared" si="118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+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+</v>
      </c>
      <c r="R155" t="str">
        <f t="shared" si="107"/>
        <v>-</v>
      </c>
      <c r="S155" t="str">
        <f t="shared" si="108"/>
        <v>-</v>
      </c>
      <c r="T155" t="str">
        <f t="shared" si="109"/>
        <v>+</v>
      </c>
      <c r="U155" t="str">
        <f t="shared" si="110"/>
        <v>-</v>
      </c>
      <c r="V155" t="str">
        <f t="shared" si="111"/>
        <v>+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+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+</v>
      </c>
      <c r="L156" t="str">
        <f t="shared" si="101"/>
        <v>-</v>
      </c>
      <c r="M156" t="str">
        <f t="shared" si="102"/>
        <v>-</v>
      </c>
      <c r="N156" t="str">
        <f t="shared" si="103"/>
        <v>-</v>
      </c>
      <c r="O156" t="str">
        <f t="shared" si="104"/>
        <v>-</v>
      </c>
      <c r="P156" t="str">
        <f t="shared" si="105"/>
        <v>-</v>
      </c>
      <c r="Q156" t="str">
        <f t="shared" si="106"/>
        <v>+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-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sortState xmlns:xlrd2="http://schemas.microsoft.com/office/spreadsheetml/2017/richdata2" ref="AE2:AG7">
    <sortCondition ref="AF2:AF7"/>
  </sortState>
  <mergeCells count="1">
    <mergeCell ref="D1:H1"/>
  </mergeCells>
  <conditionalFormatting sqref="B53:B86">
    <cfRule type="cellIs" dxfId="347" priority="150" operator="lessThan">
      <formula>0.05/(COUNT($B$53:$AI$86)-COUNT($B$53:$B$86))</formula>
    </cfRule>
    <cfRule type="cellIs" dxfId="346" priority="151" operator="lessThan">
      <formula>0.05</formula>
    </cfRule>
  </conditionalFormatting>
  <conditionalFormatting sqref="B54:B86">
    <cfRule type="expression" dxfId="345" priority="33">
      <formula>$B124="+"</formula>
    </cfRule>
  </conditionalFormatting>
  <conditionalFormatting sqref="B42:G42">
    <cfRule type="cellIs" dxfId="344" priority="112" operator="lessThan">
      <formula>0.05/(COUNT($B$42:$G$47)-COUNT($B$42:$G$42))</formula>
    </cfRule>
    <cfRule type="cellIs" dxfId="343" priority="124" operator="lessThan">
      <formula>0.05</formula>
    </cfRule>
  </conditionalFormatting>
  <conditionalFormatting sqref="C54:C86">
    <cfRule type="cellIs" dxfId="342" priority="101" operator="lessThan">
      <formula>0.05</formula>
    </cfRule>
    <cfRule type="cellIs" dxfId="341" priority="100" operator="lessThan">
      <formula>0.05/(COUNT($B$53:$AI$86)-COUNT($B$53:$B$86))</formula>
    </cfRule>
  </conditionalFormatting>
  <conditionalFormatting sqref="C55:C86">
    <cfRule type="expression" dxfId="340" priority="32">
      <formula>$C125="+"</formula>
    </cfRule>
  </conditionalFormatting>
  <conditionalFormatting sqref="C43:G43">
    <cfRule type="cellIs" dxfId="339" priority="111" operator="lessThan">
      <formula>0.05</formula>
    </cfRule>
    <cfRule type="cellIs" dxfId="338" priority="110" operator="lessThan">
      <formula>0.05/(COUNT($B$42:$G$47)-COUNT($B$42:$G$42))</formula>
    </cfRule>
  </conditionalFormatting>
  <conditionalFormatting sqref="D55:D86">
    <cfRule type="cellIs" dxfId="337" priority="98" operator="lessThan">
      <formula>0.05/(COUNT($B$53:$AI$86)-COUNT($B$53:$B$86))</formula>
    </cfRule>
    <cfRule type="cellIs" dxfId="336" priority="99" operator="lessThan">
      <formula>0.05</formula>
    </cfRule>
  </conditionalFormatting>
  <conditionalFormatting sqref="D56:D86">
    <cfRule type="expression" dxfId="335" priority="31">
      <formula>$D126="+"</formula>
    </cfRule>
  </conditionalFormatting>
  <conditionalFormatting sqref="D44:G44">
    <cfRule type="cellIs" dxfId="334" priority="109" operator="lessThan">
      <formula>0.05</formula>
    </cfRule>
    <cfRule type="cellIs" dxfId="333" priority="108" operator="lessThan">
      <formula>0.05/(COUNT($B$42:$G$47)-COUNT($B$42:$G$42))</formula>
    </cfRule>
  </conditionalFormatting>
  <conditionalFormatting sqref="E56:E86">
    <cfRule type="cellIs" dxfId="332" priority="97" operator="lessThan">
      <formula>0.05</formula>
    </cfRule>
    <cfRule type="cellIs" dxfId="331" priority="96" operator="lessThan">
      <formula>0.05/(COUNT($B$53:$AI$86)-COUNT($B$53:$B$86))</formula>
    </cfRule>
  </conditionalFormatting>
  <conditionalFormatting sqref="E57:E86">
    <cfRule type="expression" dxfId="330" priority="30">
      <formula>$E127="+"</formula>
    </cfRule>
  </conditionalFormatting>
  <conditionalFormatting sqref="E45:G45">
    <cfRule type="cellIs" dxfId="329" priority="107" operator="lessThan">
      <formula>0.05</formula>
    </cfRule>
    <cfRule type="cellIs" dxfId="328" priority="106" operator="lessThan">
      <formula>0.05/(COUNT($B$42:$G$47)-COUNT($B$42:$G$42))</formula>
    </cfRule>
  </conditionalFormatting>
  <conditionalFormatting sqref="F57:F86">
    <cfRule type="cellIs" dxfId="327" priority="95" operator="lessThan">
      <formula>0.05</formula>
    </cfRule>
    <cfRule type="cellIs" dxfId="326" priority="94" operator="lessThan">
      <formula>0.05/(COUNT($B$53:$AI$86)-COUNT($B$53:$B$86))</formula>
    </cfRule>
  </conditionalFormatting>
  <conditionalFormatting sqref="F46:G46">
    <cfRule type="cellIs" dxfId="325" priority="105" operator="lessThan">
      <formula>0.05</formula>
    </cfRule>
    <cfRule type="cellIs" dxfId="324" priority="104" operator="lessThan">
      <formula>0.05/(COUNT($B$42:$G$47)-COUNT($B$42:$G$42))</formula>
    </cfRule>
  </conditionalFormatting>
  <conditionalFormatting sqref="G47">
    <cfRule type="cellIs" dxfId="323" priority="102" operator="lessThan">
      <formula>0.05/(COUNT($B$42:$G$47)-COUNT($B$42:$G$42))</formula>
    </cfRule>
    <cfRule type="cellIs" dxfId="322" priority="103" operator="lessThan">
      <formula>0.05</formula>
    </cfRule>
  </conditionalFormatting>
  <conditionalFormatting sqref="G58:G86">
    <cfRule type="cellIs" dxfId="321" priority="93" operator="lessThan">
      <formula>0.05</formula>
    </cfRule>
    <cfRule type="cellIs" dxfId="320" priority="92" operator="lessThan">
      <formula>0.05/(COUNT($B$53:$AI$86)-COUNT($B$53:$B$86))</formula>
    </cfRule>
  </conditionalFormatting>
  <conditionalFormatting sqref="H59:H86">
    <cfRule type="cellIs" dxfId="319" priority="91" operator="lessThan">
      <formula>0.05</formula>
    </cfRule>
    <cfRule type="cellIs" dxfId="318" priority="90" operator="lessThan">
      <formula>0.05/(COUNT($B$53:$AI$86)-COUNT($B$53:$B$86))</formula>
    </cfRule>
  </conditionalFormatting>
  <conditionalFormatting sqref="I60:I86">
    <cfRule type="cellIs" dxfId="317" priority="89" operator="lessThan">
      <formula>0.05</formula>
    </cfRule>
    <cfRule type="cellIs" dxfId="316" priority="88" operator="lessThan">
      <formula>0.05/(COUNT($B$53:$AI$86)-COUNT($B$53:$B$86))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15" priority="87" operator="lessThan">
      <formula>0.05</formula>
    </cfRule>
    <cfRule type="cellIs" dxfId="314" priority="86" operator="lessThan">
      <formula>0.05/(COUNT($B$53:$AI$86)-COUNT($B$53:$B$86))</formula>
    </cfRule>
  </conditionalFormatting>
  <conditionalFormatting sqref="K62:K86">
    <cfRule type="cellIs" dxfId="313" priority="84" operator="lessThan">
      <formula>0.05/(COUNT($B$53:$AI$86)-COUNT($B$53:$B$86))</formula>
    </cfRule>
    <cfRule type="cellIs" dxfId="312" priority="85" operator="lessThan">
      <formula>0.05</formula>
    </cfRule>
  </conditionalFormatting>
  <conditionalFormatting sqref="L63:L86">
    <cfRule type="cellIs" dxfId="311" priority="83" operator="lessThan">
      <formula>0.05</formula>
    </cfRule>
    <cfRule type="cellIs" dxfId="310" priority="82" operator="lessThan">
      <formula>0.05/(COUNT($B$53:$AI$86)-COUNT($B$53:$B$86))</formula>
    </cfRule>
  </conditionalFormatting>
  <conditionalFormatting sqref="M64:M86">
    <cfRule type="cellIs" dxfId="309" priority="81" operator="lessThan">
      <formula>0.05</formula>
    </cfRule>
    <cfRule type="cellIs" dxfId="308" priority="80" operator="lessThan">
      <formula>0.05/(COUNT($B$53:$AI$86)-COUNT($B$53:$B$86))</formula>
    </cfRule>
  </conditionalFormatting>
  <conditionalFormatting sqref="N65:N86">
    <cfRule type="cellIs" dxfId="307" priority="79" operator="lessThan">
      <formula>0.05</formula>
    </cfRule>
    <cfRule type="cellIs" dxfId="306" priority="78" operator="lessThan">
      <formula>0.05/(COUNT($B$53:$AI$86)-COUNT($B$53:$B$86))</formula>
    </cfRule>
  </conditionalFormatting>
  <conditionalFormatting sqref="O2:O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O66:O86">
    <cfRule type="cellIs" dxfId="305" priority="76" operator="lessThan">
      <formula>0.05/(COUNT($B$53:$AI$86)-COUNT($B$53:$B$86))</formula>
    </cfRule>
    <cfRule type="cellIs" dxfId="304" priority="77" operator="lessThan">
      <formula>0.05</formula>
    </cfRule>
  </conditionalFormatting>
  <conditionalFormatting sqref="P67:P86">
    <cfRule type="cellIs" dxfId="303" priority="74" operator="lessThan">
      <formula>0.05/(COUNT($B$53:$AI$86)-COUNT($B$53:$B$86))</formula>
    </cfRule>
    <cfRule type="cellIs" dxfId="302" priority="75" operator="lessThan">
      <formula>0.05</formula>
    </cfRule>
  </conditionalFormatting>
  <conditionalFormatting sqref="Q68:Q86">
    <cfRule type="cellIs" dxfId="301" priority="73" operator="lessThan">
      <formula>0.05</formula>
    </cfRule>
    <cfRule type="cellIs" dxfId="300" priority="72" operator="lessThan">
      <formula>0.05/(COUNT($B$53:$AI$86)-COUNT($B$53:$B$86))</formula>
    </cfRule>
  </conditionalFormatting>
  <conditionalFormatting sqref="R69:R86">
    <cfRule type="cellIs" dxfId="299" priority="70" operator="lessThan">
      <formula>0.05/(COUNT($B$53:$AI$86)-COUNT($B$53:$B$86))</formula>
    </cfRule>
    <cfRule type="cellIs" dxfId="298" priority="71" operator="lessThan">
      <formula>0.05</formula>
    </cfRule>
  </conditionalFormatting>
  <conditionalFormatting sqref="S2:S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S70:S86">
    <cfRule type="cellIs" dxfId="297" priority="68" operator="lessThan">
      <formula>0.05/(COUNT($B$53:$AI$86)-COUNT($B$53:$B$86))</formula>
    </cfRule>
    <cfRule type="cellIs" dxfId="296" priority="69" operator="lessThan">
      <formula>0.05</formula>
    </cfRule>
  </conditionalFormatting>
  <conditionalFormatting sqref="T71:T86">
    <cfRule type="cellIs" dxfId="295" priority="67" operator="lessThan">
      <formula>0.05</formula>
    </cfRule>
    <cfRule type="cellIs" dxfId="294" priority="66" operator="lessThan">
      <formula>0.05/(COUNT($B$53:$AI$86)-COUNT($B$53:$B$86))</formula>
    </cfRule>
  </conditionalFormatting>
  <conditionalFormatting sqref="U72:U86">
    <cfRule type="cellIs" dxfId="293" priority="64" operator="lessThan">
      <formula>0.05/(COUNT($B$53:$AI$86)-COUNT($B$53:$B$86))</formula>
    </cfRule>
    <cfRule type="cellIs" dxfId="292" priority="65" operator="lessThan">
      <formula>0.05</formula>
    </cfRule>
  </conditionalFormatting>
  <conditionalFormatting sqref="V73:V86">
    <cfRule type="cellIs" dxfId="291" priority="63" operator="lessThan">
      <formula>0.05</formula>
    </cfRule>
    <cfRule type="cellIs" dxfId="290" priority="62" operator="lessThan">
      <formula>0.05/(COUNT($B$53:$AI$86)-COUNT($B$53:$B$86))</formula>
    </cfRule>
  </conditionalFormatting>
  <conditionalFormatting sqref="W74:W86">
    <cfRule type="cellIs" dxfId="289" priority="61" operator="lessThan">
      <formula>0.05</formula>
    </cfRule>
    <cfRule type="cellIs" dxfId="288" priority="60" operator="lessThan">
      <formula>0.05/(COUNT($B$53:$AI$86)-COUNT($B$53:$B$86))</formula>
    </cfRule>
  </conditionalFormatting>
  <conditionalFormatting sqref="X75:X86">
    <cfRule type="cellIs" dxfId="287" priority="59" operator="lessThan">
      <formula>0.05</formula>
    </cfRule>
    <cfRule type="cellIs" dxfId="286" priority="58" operator="lessThan">
      <formula>0.05/(COUNT($B$53:$AI$86)-COUNT($B$53:$B$86))</formula>
    </cfRule>
  </conditionalFormatting>
  <conditionalFormatting sqref="Y76:Y86">
    <cfRule type="cellIs" dxfId="285" priority="57" operator="lessThan">
      <formula>0.05</formula>
    </cfRule>
    <cfRule type="cellIs" dxfId="284" priority="56" operator="lessThan">
      <formula>0.05/(COUNT($B$53:$AI$86)-COUNT($B$53:$B$86))</formula>
    </cfRule>
  </conditionalFormatting>
  <conditionalFormatting sqref="Z77:Z86">
    <cfRule type="cellIs" dxfId="283" priority="55" operator="lessThan">
      <formula>0.05</formula>
    </cfRule>
    <cfRule type="cellIs" dxfId="282" priority="54" operator="lessThan">
      <formula>0.05/(COUNT($B$53:$AI$86)-COUNT($B$53:$B$86))</formula>
    </cfRule>
  </conditionalFormatting>
  <conditionalFormatting sqref="AA78:AA86">
    <cfRule type="cellIs" dxfId="281" priority="52" operator="lessThan">
      <formula>0.05/(COUNT($B$53:$AI$86)-COUNT($B$53:$B$86))</formula>
    </cfRule>
    <cfRule type="cellIs" dxfId="280" priority="53" operator="lessThan">
      <formula>0.05</formula>
    </cfRule>
  </conditionalFormatting>
  <conditionalFormatting sqref="AB79:AB86">
    <cfRule type="cellIs" dxfId="279" priority="51" operator="lessThan">
      <formula>0.05</formula>
    </cfRule>
    <cfRule type="cellIs" dxfId="278" priority="50" operator="lessThan">
      <formula>0.05/(COUNT($B$53:$AI$86)-COUNT($B$53:$B$86))</formula>
    </cfRule>
  </conditionalFormatting>
  <conditionalFormatting sqref="AC80:AC86">
    <cfRule type="cellIs" dxfId="277" priority="49" operator="lessThan">
      <formula>0.05</formula>
    </cfRule>
    <cfRule type="cellIs" dxfId="276" priority="48" operator="lessThan">
      <formula>0.05/(COUNT($B$53:$AI$86)-COUNT($B$53:$B$86))</formula>
    </cfRule>
  </conditionalFormatting>
  <conditionalFormatting sqref="AD81:AD86">
    <cfRule type="cellIs" dxfId="275" priority="47" operator="lessThan">
      <formula>0.05</formula>
    </cfRule>
    <cfRule type="cellIs" dxfId="274" priority="46" operator="lessThan">
      <formula>0.05/(COUNT($B$53:$AI$86)-COUNT($B$53:$B$86))</formula>
    </cfRule>
  </conditionalFormatting>
  <conditionalFormatting sqref="AE82:AE86">
    <cfRule type="cellIs" dxfId="273" priority="45" operator="lessThan">
      <formula>0.05</formula>
    </cfRule>
    <cfRule type="cellIs" dxfId="272" priority="44" operator="lessThan">
      <formula>0.05/(COUNT($B$53:$AI$86)-COUNT($B$53:$B$86))</formula>
    </cfRule>
  </conditionalFormatting>
  <conditionalFormatting sqref="AF83:AF86">
    <cfRule type="cellIs" dxfId="271" priority="43" operator="lessThan">
      <formula>0.05</formula>
    </cfRule>
    <cfRule type="cellIs" dxfId="270" priority="42" operator="lessThan">
      <formula>0.05/(COUNT($B$53:$AI$86)-COUNT($B$53:$B$86))</formula>
    </cfRule>
  </conditionalFormatting>
  <conditionalFormatting sqref="AG84:AG86">
    <cfRule type="cellIs" dxfId="269" priority="41" operator="lessThan">
      <formula>0.05</formula>
    </cfRule>
    <cfRule type="cellIs" dxfId="268" priority="40" operator="lessThan">
      <formula>0.05/(COUNT($B$53:$AI$86)-COUNT($B$53:$B$86))</formula>
    </cfRule>
  </conditionalFormatting>
  <conditionalFormatting sqref="AH85:AH86">
    <cfRule type="cellIs" dxfId="267" priority="39" operator="lessThan">
      <formula>0.05</formula>
    </cfRule>
    <cfRule type="cellIs" dxfId="266" priority="38" operator="lessThan">
      <formula>0.05/(COUNT($B$53:$AI$86)-COUNT($B$53:$B$86))</formula>
    </cfRule>
  </conditionalFormatting>
  <conditionalFormatting sqref="AI86">
    <cfRule type="cellIs" dxfId="265" priority="37" operator="lessThan">
      <formula>0.05</formula>
    </cfRule>
    <cfRule type="cellIs" dxfId="264" priority="36" operator="lessThan">
      <formula>0.05/(COUNT($B$53:$AI$86)-COUNT($B$53:$B$86))</formula>
    </cfRule>
  </conditionalFormatting>
  <conditionalFormatting sqref="F58:F86">
    <cfRule type="expression" dxfId="259" priority="29">
      <formula>$F128="+"</formula>
    </cfRule>
  </conditionalFormatting>
  <conditionalFormatting sqref="G59:G86">
    <cfRule type="expression" dxfId="258" priority="28">
      <formula>$G129="+"</formula>
    </cfRule>
  </conditionalFormatting>
  <conditionalFormatting sqref="H60:H86">
    <cfRule type="expression" dxfId="257" priority="27">
      <formula>$H130="+"</formula>
    </cfRule>
  </conditionalFormatting>
  <conditionalFormatting sqref="I61:I86">
    <cfRule type="expression" dxfId="256" priority="26">
      <formula>$I131="+"</formula>
    </cfRule>
  </conditionalFormatting>
  <conditionalFormatting sqref="J62:J86">
    <cfRule type="expression" dxfId="255" priority="25">
      <formula>$J132="+"</formula>
    </cfRule>
  </conditionalFormatting>
  <conditionalFormatting sqref="K63:K86">
    <cfRule type="expression" dxfId="254" priority="24">
      <formula>$K133="+"</formula>
    </cfRule>
  </conditionalFormatting>
  <conditionalFormatting sqref="L64:L86">
    <cfRule type="expression" dxfId="253" priority="23">
      <formula>$L134="+"</formula>
    </cfRule>
  </conditionalFormatting>
  <conditionalFormatting sqref="M65:M86">
    <cfRule type="expression" dxfId="252" priority="22">
      <formula>$M135="+"</formula>
    </cfRule>
  </conditionalFormatting>
  <conditionalFormatting sqref="N66:N86">
    <cfRule type="expression" dxfId="251" priority="21">
      <formula>$N136="+"</formula>
    </cfRule>
  </conditionalFormatting>
  <conditionalFormatting sqref="O67:O86">
    <cfRule type="expression" dxfId="250" priority="20">
      <formula>$O137="+"</formula>
    </cfRule>
  </conditionalFormatting>
  <conditionalFormatting sqref="P68:P86">
    <cfRule type="expression" dxfId="249" priority="19">
      <formula>$P138="+"</formula>
    </cfRule>
  </conditionalFormatting>
  <conditionalFormatting sqref="Q69:Q86">
    <cfRule type="expression" dxfId="248" priority="18">
      <formula>$Q139="+"</formula>
    </cfRule>
  </conditionalFormatting>
  <conditionalFormatting sqref="R70:R86">
    <cfRule type="expression" dxfId="247" priority="17">
      <formula>$R140="+"</formula>
    </cfRule>
  </conditionalFormatting>
  <conditionalFormatting sqref="S71:S86">
    <cfRule type="expression" dxfId="246" priority="16">
      <formula>$S141="+"</formula>
    </cfRule>
  </conditionalFormatting>
  <conditionalFormatting sqref="T72:T86">
    <cfRule type="expression" dxfId="245" priority="15">
      <formula>$T142="+"</formula>
    </cfRule>
  </conditionalFormatting>
  <conditionalFormatting sqref="U73:U86">
    <cfRule type="expression" dxfId="244" priority="14">
      <formula>$U143="+"</formula>
    </cfRule>
  </conditionalFormatting>
  <conditionalFormatting sqref="V74:V86">
    <cfRule type="expression" dxfId="243" priority="13">
      <formula>$V144="+"</formula>
    </cfRule>
  </conditionalFormatting>
  <conditionalFormatting sqref="W75:W86">
    <cfRule type="expression" dxfId="242" priority="12">
      <formula>$W145="+"</formula>
    </cfRule>
  </conditionalFormatting>
  <conditionalFormatting sqref="X76:X86">
    <cfRule type="expression" dxfId="241" priority="11">
      <formula>$X146="+"</formula>
    </cfRule>
  </conditionalFormatting>
  <conditionalFormatting sqref="Y77:Y86">
    <cfRule type="expression" dxfId="240" priority="10">
      <formula>$Y147="+"</formula>
    </cfRule>
  </conditionalFormatting>
  <conditionalFormatting sqref="Z78:Z86">
    <cfRule type="expression" dxfId="239" priority="9">
      <formula>$Z148="+"</formula>
    </cfRule>
  </conditionalFormatting>
  <conditionalFormatting sqref="AA79:AA86">
    <cfRule type="expression" priority="8">
      <formula>$AA149="+"</formula>
    </cfRule>
  </conditionalFormatting>
  <conditionalFormatting sqref="AB80:AB86">
    <cfRule type="expression" dxfId="238" priority="7">
      <formula>$AB150="+"</formula>
    </cfRule>
  </conditionalFormatting>
  <conditionalFormatting sqref="AC81:AC86">
    <cfRule type="expression" dxfId="237" priority="6">
      <formula>$AC151="+"</formula>
    </cfRule>
  </conditionalFormatting>
  <conditionalFormatting sqref="AD82:AD86">
    <cfRule type="expression" dxfId="236" priority="5">
      <formula>$AD152="+"</formula>
    </cfRule>
  </conditionalFormatting>
  <conditionalFormatting sqref="AE83:AE86">
    <cfRule type="expression" dxfId="235" priority="4">
      <formula>$AE153="+"</formula>
    </cfRule>
  </conditionalFormatting>
  <conditionalFormatting sqref="AF84:AF86">
    <cfRule type="expression" dxfId="234" priority="3">
      <formula>$AF154="+"</formula>
    </cfRule>
  </conditionalFormatting>
  <conditionalFormatting sqref="AG85:AG86">
    <cfRule type="expression" dxfId="233" priority="2">
      <formula>$AG155="+"</formula>
    </cfRule>
  </conditionalFormatting>
  <conditionalFormatting sqref="AH86">
    <cfRule type="expression" dxfId="232" priority="1">
      <formula>$AH$156="+"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0.69395685777228577</v>
      </c>
      <c r="F4" s="9">
        <f t="array" ref="F4">IF(D4&lt;2,"",VAR(IF('F1 Analysis'!$A$2:$A$37=A4,'F1 Analysis'!$D$2:$H$37,"")))</f>
        <v>4.9683332757475638E-3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0.82250766499853611</v>
      </c>
      <c r="F5" s="11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 t="shared" ref="K5:K13" si="1"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0.83876340113044034</v>
      </c>
      <c r="F6" s="11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 t="shared" si="1"/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0.55609700112981963</v>
      </c>
      <c r="F7" s="11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 t="shared" si="1"/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0.79668889083692629</v>
      </c>
      <c r="F8" s="11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 t="shared" si="1"/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0.84958636402258569</v>
      </c>
      <c r="F9" s="11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 t="shared" si="1"/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2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0.74636630035094009</v>
      </c>
      <c r="F10" s="11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 t="shared" si="1"/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0.77283375961259126</v>
      </c>
      <c r="F11" s="11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 t="shared" si="1"/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2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0.8039318053136395</v>
      </c>
      <c r="F12" s="11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 t="shared" si="1"/>
        <v>1.7595380472041791E-3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0.8147674011376721</v>
      </c>
      <c r="F13" s="11">
        <f t="array" ref="F13">IF(D13&lt;2,"",VAR(IF('F1 Analysis'!$C$2:$C$37=C13,'F1 Analysis'!$D$2:$H$37,"")))</f>
        <v>4.6120420363748096E-3</v>
      </c>
      <c r="H13" s="16" t="s">
        <v>33</v>
      </c>
      <c r="I13" s="16">
        <f>F87*J13</f>
        <v>6.9945831767549302</v>
      </c>
      <c r="J13" s="16">
        <f>D87-1</f>
        <v>179</v>
      </c>
      <c r="K13" s="16">
        <f t="shared" si="1"/>
        <v>3.9075883669021955E-2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0.66010088349398566</v>
      </c>
      <c r="F14" s="14">
        <f t="array" ref="F14">IF(D14&lt;2,"",VAR(IF('F1 Analysis'!$C$2:$C$37=C14,'F1 Analysis'!$D$2:$H$37,"")))</f>
        <v>9.3461029581779639E-2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0.65449865832054754</v>
      </c>
      <c r="F15" s="9">
        <f t="array" ref="F15">IF(D15&lt;2,"",VAR(IF('F1 Analysis'!$A$2:$A$37=A15,IF('F1 Analysis'!$B$2:$B$37=B15,'F1 Analysis'!$D$2:$H$37,""))))</f>
        <v>3.4466131342547634E-3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0.73341505722402422</v>
      </c>
      <c r="F16" s="11">
        <f t="array" ref="F16">IF(D16&lt;2,"",VAR(IF('F1 Analysis'!$A$2:$A$37=A16,IF('F1 Analysis'!$B$2:$B$37=B16,'F1 Analysis'!$D$2:$H$37,""))))</f>
        <v>3.5086139998512758E-3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0.80302277156941393</v>
      </c>
      <c r="F17" s="11">
        <f t="array" ref="F17">IF(D17&lt;2,"",VAR(IF('F1 Analysis'!$A$2:$A$37=A17,IF('F1 Analysis'!$B$2:$B$37=B17,'F1 Analysis'!$D$2:$H$37,""))))</f>
        <v>2.1209597122993852E-3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0.84199255842765874</v>
      </c>
      <c r="F18" s="11">
        <f t="array" ref="F18">IF(D18&lt;2,"",VAR(IF('F1 Analysis'!$A$2:$A$37=A18,IF('F1 Analysis'!$B$2:$B$37=B18,'F1 Analysis'!$D$2:$H$37,""))))</f>
        <v>1.2915129372384363E-3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0.84242915701035193</v>
      </c>
      <c r="F19" s="11">
        <f t="array" ref="F19">IF(D19&lt;2,"",VAR(IF('F1 Analysis'!$A$2:$A$37=A19,IF('F1 Analysis'!$B$2:$B$37=B19,'F1 Analysis'!$D$2:$H$37,""))))</f>
        <v>1.4702364197068456E-3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0.83509764525052865</v>
      </c>
      <c r="F20" s="11">
        <f t="array" ref="F20">IF(D20&lt;2,"",VAR(IF('F1 Analysis'!$A$2:$A$37=A20,IF('F1 Analysis'!$B$2:$B$37=B20,'F1 Analysis'!$D$2:$H$37,""))))</f>
        <v>2.0105316978242986E-3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0.55298455204793484</v>
      </c>
      <c r="F21" s="11">
        <f t="array" ref="F21">IF(D21&lt;2,"",VAR(IF('F1 Analysis'!$A$2:$A$37=A21,IF('F1 Analysis'!$B$2:$B$37=B21,'F1 Analysis'!$D$2:$H$37,""))))</f>
        <v>0.16482671911215505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0.55920945021170465</v>
      </c>
      <c r="F22" s="11">
        <f t="array" ref="F22">IF(D22&lt;2,"",VAR(IF('F1 Analysis'!$A$2:$A$37=A22,IF('F1 Analysis'!$B$2:$B$37=B22,'F1 Analysis'!$D$2:$H$37,""))))</f>
        <v>0.16829102798833231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0.78087674563456533</v>
      </c>
      <c r="F23" s="11">
        <f t="array" ref="F23">IF(D23&lt;2,"",VAR(IF('F1 Analysis'!$A$2:$A$37=A23,IF('F1 Analysis'!$B$2:$B$37=B23,'F1 Analysis'!$D$2:$H$37,""))))</f>
        <v>2.2653768368073907E-3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0.81250103603928736</v>
      </c>
      <c r="F24" s="11">
        <f t="array" ref="F24">IF(D24&lt;2,"",VAR(IF('F1 Analysis'!$A$2:$A$37=A24,IF('F1 Analysis'!$B$2:$B$37=B24,'F1 Analysis'!$D$2:$H$37,""))))</f>
        <v>1.4822461577080296E-3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0.84438591752282699</v>
      </c>
      <c r="F25" s="11">
        <f t="array" ref="F25">IF(D25&lt;2,"",VAR(IF('F1 Analysis'!$A$2:$A$37=A25,IF('F1 Analysis'!$B$2:$B$37=B25,'F1 Analysis'!$D$2:$H$37,""))))</f>
        <v>2.1987360423290211E-3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0.85478681052234429</v>
      </c>
      <c r="F26" s="14">
        <f t="array" ref="F26">IF(D26&lt;2,"",VAR(IF('F1 Analysis'!$A$2:$A$37=A26,IF('F1 Analysis'!$B$2:$B$37=B26,'F1 Analysis'!$D$2:$H$37,""))))</f>
        <v>1.7219810310323022E-3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0.70123899497494513</v>
      </c>
      <c r="F27" s="9">
        <f t="array" ref="F27">IF(D27&lt;2,"",VAR(IF('F1 Analysis'!$A$2:$A$37=A27,IF('F1 Analysis'!$C$2:$C$37=C27,'F1 Analysis'!$D$2:$H$37,""))))</f>
        <v>1.1683738436178735E-2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0.69398218828719949</v>
      </c>
      <c r="F28" s="11">
        <f t="array" ref="F28">IF(D28&lt;2,"",VAR(IF('F1 Analysis'!$A$2:$A$37=A28,IF('F1 Analysis'!$C$2:$C$37=C28,'F1 Analysis'!$D$2:$H$37,""))))</f>
        <v>1.5396913328051029E-3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0.68664939005471293</v>
      </c>
      <c r="F29" s="11">
        <f t="array" ref="F29">IF(D29&lt;2,"",VAR(IF('F1 Analysis'!$A$2:$A$37=A29,IF('F1 Analysis'!$C$2:$C$37=C29,'F1 Analysis'!$D$2:$H$37,""))))</f>
        <v>2.6673893991842178E-3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0.81576526833465235</v>
      </c>
      <c r="F30" s="11">
        <f t="array" ref="F30">IF(D30&lt;2,"",VAR(IF('F1 Analysis'!$A$2:$A$37=A30,IF('F1 Analysis'!$C$2:$C$37=C30,'F1 Analysis'!$D$2:$H$37,""))))</f>
        <v>1.6299559756210659E-3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0.82822237007454569</v>
      </c>
      <c r="F31" s="11">
        <f t="array" ref="F31">IF(D31&lt;2,"",VAR(IF('F1 Analysis'!$A$2:$A$37=A31,IF('F1 Analysis'!$C$2:$C$37=C31,'F1 Analysis'!$D$2:$H$37,""))))</f>
        <v>2.4198427014080455E-3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0.82353535658641075</v>
      </c>
      <c r="F32" s="11">
        <f t="array" ref="F32">IF(D32&lt;2,"",VAR(IF('F1 Analysis'!$A$2:$A$37=A32,IF('F1 Analysis'!$C$2:$C$37=C32,'F1 Analysis'!$D$2:$H$37,""))))</f>
        <v>2.4360579988675695E-3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0.83521328982394716</v>
      </c>
      <c r="F33" s="11">
        <f t="array" ref="F33">IF(D33&lt;2,"",VAR(IF('F1 Analysis'!$A$2:$A$37=A33,IF('F1 Analysis'!$C$2:$C$37=C33,'F1 Analysis'!$D$2:$H$37,""))))</f>
        <v>2.1136781175524495E-3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0.84092057275507348</v>
      </c>
      <c r="F34" s="11">
        <f t="array" ref="F34">IF(D34&lt;2,"",VAR(IF('F1 Analysis'!$A$2:$A$37=A34,IF('F1 Analysis'!$C$2:$C$37=C34,'F1 Analysis'!$D$2:$H$37,""))))</f>
        <v>1.2658127960802621E-3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0.84015634081230017</v>
      </c>
      <c r="F35" s="11">
        <f t="array" ref="F35">IF(D35&lt;2,"",VAR(IF('F1 Analysis'!$A$2:$A$37=A35,IF('F1 Analysis'!$C$2:$C$37=C35,'F1 Analysis'!$D$2:$H$37,""))))</f>
        <v>2.0584998668039633E-3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0.82280871962023583</v>
      </c>
      <c r="F36" s="11">
        <f t="array" ref="F36">IF(D36&lt;2,"",VAR(IF('F1 Analysis'!$A$2:$A$37=A36,IF('F1 Analysis'!$C$2:$C$37=C36,'F1 Analysis'!$D$2:$H$37,""))))</f>
        <v>1.3059324553734673E-3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0.84548228376922341</v>
      </c>
      <c r="F37" s="11">
        <f t="array" ref="F37">IF(D37&lt;2,"",VAR(IF('F1 Analysis'!$A$2:$A$37=A37,IF('F1 Analysis'!$C$2:$C$37=C37,'F1 Analysis'!$D$2:$H$37,""))))</f>
        <v>1.217457216367709E-3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0.8058112044731558</v>
      </c>
      <c r="F39" s="11">
        <f t="array" ref="F39">IF(D39&lt;2,"",VAR(IF('F1 Analysis'!$A$2:$A$37=A39,IF('F1 Analysis'!$C$2:$C$37=C39,'F1 Analysis'!$D$2:$H$37,""))))</f>
        <v>7.5420347681447522E-4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0.81265774675982794</v>
      </c>
      <c r="F40" s="11">
        <f t="array" ref="F40">IF(D40&lt;2,"",VAR(IF('F1 Analysis'!$A$2:$A$37=A40,IF('F1 Analysis'!$C$2:$C$37=C40,'F1 Analysis'!$D$2:$H$37,""))))</f>
        <v>9.277286001977557E-4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0.77159772127779558</v>
      </c>
      <c r="F41" s="11">
        <f t="array" ref="F41">IF(D41&lt;2,"",VAR(IF('F1 Analysis'!$A$2:$A$37=A41,IF('F1 Analysis'!$C$2:$C$37=C41,'F1 Analysis'!$D$2:$H$37,""))))</f>
        <v>3.9057970836700348E-3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0.84275335465490131</v>
      </c>
      <c r="F42" s="11">
        <f t="array" ref="F42">IF(D42&lt;2,"",VAR(IF('F1 Analysis'!$A$2:$A$37=A42,IF('F1 Analysis'!$C$2:$C$37=C42,'F1 Analysis'!$D$2:$H$37,""))))</f>
        <v>2.3379195472681019E-3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0.86733924518016214</v>
      </c>
      <c r="F43" s="11">
        <f t="array" ref="F43">IF(D43&lt;2,"",VAR(IF('F1 Analysis'!$A$2:$A$37=A43,IF('F1 Analysis'!$C$2:$C$37=C43,'F1 Analysis'!$D$2:$H$37,""))))</f>
        <v>1.5686921907456684E-3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0.83866649223269329</v>
      </c>
      <c r="F44" s="14">
        <f t="array" ref="F44">IF(D44&lt;2,"",VAR(IF('F1 Analysis'!$A$2:$A$37=A44,IF('F1 Analysis'!$C$2:$C$37=C44,'F1 Analysis'!$D$2:$H$37,""))))</f>
        <v>1.7478765150693654E-3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0.78445473142740019</v>
      </c>
      <c r="F45" s="9">
        <f t="array" ref="F45">IF(D45&lt;2,"",VAR(IF('F1 Analysis'!$B$2:$B$37=B45,IF('F1 Analysis'!$C$2:$C$37=C45,'F1 Analysis'!$D$2:$H$37,""))))</f>
        <v>8.3504352090948957E-3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0.80890353782311297</v>
      </c>
      <c r="F46" s="11">
        <f t="array" ref="F46">IF(D46&lt;2,"",VAR(IF('F1 Analysis'!$B$2:$B$37=B46,IF('F1 Analysis'!$C$2:$C$37=C46,'F1 Analysis'!$D$2:$H$37,""))))</f>
        <v>5.0896621294139847E-3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0.64574063180230723</v>
      </c>
      <c r="F47" s="11">
        <f t="array" ref="F47">IF(D47&lt;2,"",VAR(IF('F1 Analysis'!$B$2:$B$37=B47,IF('F1 Analysis'!$C$2:$C$37=C47,'F1 Analysis'!$D$2:$H$37,""))))</f>
        <v>9.1390292713529594E-2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0.82340887919987937</v>
      </c>
      <c r="F48" s="11">
        <f t="array" ref="F48">IF(D48&lt;2,"",VAR(IF('F1 Analysis'!$B$2:$B$37=B48,IF('F1 Analysis'!$C$2:$C$37=C48,'F1 Analysis'!$D$2:$H$37,""))))</f>
        <v>1.683394069732383E-3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0.82063126445223133</v>
      </c>
      <c r="F49" s="11">
        <f t="array" ref="F49">IF(D49&lt;2,"",VAR(IF('F1 Analysis'!$B$2:$B$37=B49,IF('F1 Analysis'!$C$2:$C$37=C49,'F1 Analysis'!$D$2:$H$37,""))))</f>
        <v>4.2223167177516631E-3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0.67446113518566331</v>
      </c>
      <c r="F50" s="14">
        <f t="array" ref="F50">IF(D50&lt;2,"",VAR(IF('F1 Analysis'!$B$2:$B$37=B50,IF('F1 Analysis'!$C$2:$C$37=C50,'F1 Analysis'!$D$2:$H$37,""))))</f>
        <v>9.8327905065991997E-2</v>
      </c>
    </row>
    <row r="51" spans="1:6" x14ac:dyDescent="0.2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0.61091025018216327</v>
      </c>
      <c r="F51" s="9">
        <f>_xlfn.VAR.S('F1 Analysis'!D2:H2)</f>
        <v>4.1417284151600261E-3</v>
      </c>
    </row>
    <row r="52" spans="1:6" x14ac:dyDescent="0.2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0.67708654294252502</v>
      </c>
      <c r="F52" s="11">
        <f>_xlfn.VAR.S('F1 Analysis'!D3:H3)</f>
        <v>1.0323099514542888E-3</v>
      </c>
    </row>
    <row r="53" spans="1:6" x14ac:dyDescent="0.2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0.67549918183695445</v>
      </c>
      <c r="F53" s="11">
        <f>_xlfn.VAR.S('F1 Analysis'!D4:H4)</f>
        <v>3.3251277986557442E-3</v>
      </c>
    </row>
    <row r="54" spans="1:6" x14ac:dyDescent="0.2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0.79156773976772699</v>
      </c>
      <c r="F54" s="11">
        <f>_xlfn.VAR.S('F1 Analysis'!D5:H5)</f>
        <v>1.7484777266432788E-3</v>
      </c>
    </row>
    <row r="55" spans="1:6" x14ac:dyDescent="0.2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0.71087783363187418</v>
      </c>
      <c r="F55" s="11">
        <f>_xlfn.VAR.S('F1 Analysis'!D6:H6)</f>
        <v>1.7183384683246363E-3</v>
      </c>
    </row>
    <row r="56" spans="1:6" x14ac:dyDescent="0.2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0.69779959827247151</v>
      </c>
      <c r="F56" s="11">
        <f>_xlfn.VAR.S('F1 Analysis'!D7:H7)</f>
        <v>2.3656804912603243E-3</v>
      </c>
    </row>
    <row r="57" spans="1:6" x14ac:dyDescent="0.2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0.80081341541129736</v>
      </c>
      <c r="F57" s="11">
        <f>_xlfn.VAR.S('F1 Analysis'!D8:H8)</f>
        <v>9.8187106816168207E-4</v>
      </c>
    </row>
    <row r="58" spans="1:6" x14ac:dyDescent="0.2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0.80893053731024478</v>
      </c>
      <c r="F58" s="11">
        <f>_xlfn.VAR.S('F1 Analysis'!D9:H9)</f>
        <v>3.1154317236043523E-3</v>
      </c>
    </row>
    <row r="59" spans="1:6" x14ac:dyDescent="0.2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0.79932436198669954</v>
      </c>
      <c r="F59" s="11">
        <f>_xlfn.VAR.S('F1 Analysis'!D10:H10)</f>
        <v>3.2592297211274939E-3</v>
      </c>
    </row>
    <row r="60" spans="1:6" x14ac:dyDescent="0.2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0.83071712125800745</v>
      </c>
      <c r="F60" s="11">
        <f>_xlfn.VAR.S('F1 Analysis'!D11:H11)</f>
        <v>2.1266351123816109E-3</v>
      </c>
    </row>
    <row r="61" spans="1:6" x14ac:dyDescent="0.2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0.84751420283884649</v>
      </c>
      <c r="F61" s="11">
        <f>_xlfn.VAR.S('F1 Analysis'!D12:H12)</f>
        <v>1.3987773260493675E-3</v>
      </c>
    </row>
    <row r="62" spans="1:6" x14ac:dyDescent="0.2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0.84774635118612207</v>
      </c>
      <c r="F62" s="11">
        <f>_xlfn.VAR.S('F1 Analysis'!D13:H13)</f>
        <v>7.5647012755642611E-4</v>
      </c>
    </row>
    <row r="63" spans="1:6" x14ac:dyDescent="0.2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0.84074442175686115</v>
      </c>
      <c r="F63" s="11">
        <f>_xlfn.VAR.S('F1 Analysis'!D14:H14)</f>
        <v>2.8150312034860422E-3</v>
      </c>
    </row>
    <row r="64" spans="1:6" x14ac:dyDescent="0.2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0.84520300916564428</v>
      </c>
      <c r="F64" s="11">
        <f>_xlfn.VAR.S('F1 Analysis'!D15:H15)</f>
        <v>7.0242365081133471E-4</v>
      </c>
    </row>
    <row r="65" spans="1:6" x14ac:dyDescent="0.2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0.84134004010855024</v>
      </c>
      <c r="F65" s="11">
        <f>_xlfn.VAR.S('F1 Analysis'!D16:H16)</f>
        <v>1.613724159327127E-3</v>
      </c>
    </row>
    <row r="66" spans="1:6" x14ac:dyDescent="0.2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0.82968215789103295</v>
      </c>
      <c r="F66" s="11">
        <f>_xlfn.VAR.S('F1 Analysis'!D17:H17)</f>
        <v>1.8642610098587127E-3</v>
      </c>
    </row>
    <row r="67" spans="1:6" x14ac:dyDescent="0.2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0.8366381363445029</v>
      </c>
      <c r="F67" s="11">
        <f>_xlfn.VAR.S('F1 Analysis'!D18:H18)</f>
        <v>2.0998069863428009E-3</v>
      </c>
    </row>
    <row r="68" spans="1:6" x14ac:dyDescent="0.2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0.83897264151605033</v>
      </c>
      <c r="F68" s="11">
        <f>_xlfn.VAR.S('F1 Analysis'!D19:H19)</f>
        <v>3.0143976809219337E-3</v>
      </c>
    </row>
    <row r="69" spans="1:6" x14ac:dyDescent="0.2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0.81302342332761257</v>
      </c>
      <c r="F69" s="11">
        <f>_xlfn.VAR.S('F1 Analysis'!D20:H20)</f>
        <v>1.1663218281103692E-3</v>
      </c>
    </row>
    <row r="70" spans="1:6" x14ac:dyDescent="0.2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0.84593023281619217</v>
      </c>
      <c r="F70" s="11">
        <f>_xlfn.VAR.S('F1 Analysis'!D21:H21)</f>
        <v>1.6905684883796413E-3</v>
      </c>
    </row>
    <row r="71" spans="1:6" x14ac:dyDescent="0.2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2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0.8325940159128592</v>
      </c>
      <c r="F72" s="11">
        <f>_xlfn.VAR.S('F1 Analysis'!D23:H23)</f>
        <v>1.5326461376438643E-3</v>
      </c>
    </row>
    <row r="73" spans="1:6" x14ac:dyDescent="0.2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0.84503433472225464</v>
      </c>
      <c r="F73" s="11">
        <f>_xlfn.VAR.S('F1 Analysis'!D24:H24)</f>
        <v>1.0482086025760035E-3</v>
      </c>
    </row>
    <row r="74" spans="1:6" x14ac:dyDescent="0.2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2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0.79929554214048315</v>
      </c>
      <c r="F75" s="11">
        <f>_xlfn.VAR.S('F1 Analysis'!D26:H26)</f>
        <v>7.5455537776009758E-4</v>
      </c>
    </row>
    <row r="76" spans="1:6" x14ac:dyDescent="0.2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0.8166684721988402</v>
      </c>
      <c r="F76" s="11">
        <f>_xlfn.VAR.S('F1 Analysis'!D27:H27)</f>
        <v>7.1631808581442032E-4</v>
      </c>
    </row>
    <row r="77" spans="1:6" x14ac:dyDescent="0.2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0.7266662225643733</v>
      </c>
      <c r="F77" s="11">
        <f>_xlfn.VAR.S('F1 Analysis'!D28:H28)</f>
        <v>7.5909475684878013E-4</v>
      </c>
    </row>
    <row r="78" spans="1:6" x14ac:dyDescent="0.2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0.81232686680582877</v>
      </c>
      <c r="F78" s="11">
        <f>_xlfn.VAR.S('F1 Analysis'!D29:H29)</f>
        <v>8.362678059889426E-4</v>
      </c>
    </row>
    <row r="79" spans="1:6" x14ac:dyDescent="0.2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0.80864702132081556</v>
      </c>
      <c r="F79" s="11">
        <f>_xlfn.VAR.S('F1 Analysis'!D30:H30)</f>
        <v>1.3308564682626791E-3</v>
      </c>
    </row>
    <row r="80" spans="1:6" x14ac:dyDescent="0.2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0.81652921999121764</v>
      </c>
      <c r="F80" s="11">
        <f>_xlfn.VAR.S('F1 Analysis'!D31:H31)</f>
        <v>2.9818497398231441E-3</v>
      </c>
    </row>
    <row r="81" spans="1:6" x14ac:dyDescent="0.2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0.84194133574598207</v>
      </c>
      <c r="F81" s="11">
        <f>_xlfn.VAR.S('F1 Analysis'!D32:H32)</f>
        <v>3.3124570665843283E-3</v>
      </c>
    </row>
    <row r="82" spans="1:6" x14ac:dyDescent="0.2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0.85960243250523105</v>
      </c>
      <c r="F82" s="11">
        <f>_xlfn.VAR.S('F1 Analysis'!D33:H33)</f>
        <v>1.2742225906537557E-3</v>
      </c>
    </row>
    <row r="83" spans="1:6" x14ac:dyDescent="0.2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0.83161398431726785</v>
      </c>
      <c r="F83" s="11">
        <f>_xlfn.VAR.S('F1 Analysis'!D34:H34)</f>
        <v>2.6080957583126492E-3</v>
      </c>
    </row>
    <row r="84" spans="1:6" x14ac:dyDescent="0.2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0.84356537356382066</v>
      </c>
      <c r="F84" s="11">
        <f>_xlfn.VAR.S('F1 Analysis'!D35:H35)</f>
        <v>1.9462134779977946E-3</v>
      </c>
    </row>
    <row r="85" spans="1:6" x14ac:dyDescent="0.2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0.87507605785509368</v>
      </c>
      <c r="F85" s="11">
        <f>_xlfn.VAR.S('F1 Analysis'!D36:H36)</f>
        <v>2.1056891626065545E-3</v>
      </c>
    </row>
    <row r="86" spans="1:6" x14ac:dyDescent="0.2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0.84571900014811874</v>
      </c>
      <c r="F86" s="14">
        <f>_xlfn.VAR.S('F1 Analysis'!D37:H37)</f>
        <v>1.2002817308505759E-3</v>
      </c>
    </row>
    <row r="87" spans="1:6" x14ac:dyDescent="0.2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6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workbookViewId="0">
      <selection activeCell="C27" sqref="C27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'F1 ANOVA'!E15</f>
        <v>0.65449865832054754</v>
      </c>
      <c r="C2">
        <f>'F1 ANOVA'!E16</f>
        <v>0.73341505722402422</v>
      </c>
      <c r="E2" t="s">
        <v>0</v>
      </c>
      <c r="F2">
        <f>'F1 ANOVA'!E27</f>
        <v>0.70123899497494513</v>
      </c>
      <c r="G2">
        <f>'F1 ANOVA'!E28</f>
        <v>0.69398218828719949</v>
      </c>
      <c r="H2">
        <f>'F1 ANOVA'!E29</f>
        <v>0.68664939005471293</v>
      </c>
      <c r="J2" t="s">
        <v>0</v>
      </c>
      <c r="K2">
        <f>'F1 ANOVA'!E51</f>
        <v>0.61091025018216327</v>
      </c>
      <c r="L2">
        <f>'F1 ANOVA'!E52</f>
        <v>0.67708654294252502</v>
      </c>
      <c r="M2">
        <f>'F1 ANOVA'!E53</f>
        <v>0.67549918183695445</v>
      </c>
      <c r="N2">
        <f>'F1 ANOVA'!E54</f>
        <v>0.79156773976772699</v>
      </c>
      <c r="O2">
        <f>'F1 ANOVA'!E55</f>
        <v>0.71087783363187418</v>
      </c>
      <c r="P2">
        <f>'F1 ANOVA'!E56</f>
        <v>0.69779959827247151</v>
      </c>
    </row>
    <row r="3" spans="1:16" x14ac:dyDescent="0.25">
      <c r="A3" t="s">
        <v>1</v>
      </c>
      <c r="B3">
        <f>'F1 ANOVA'!E17</f>
        <v>0.80302277156941393</v>
      </c>
      <c r="C3">
        <f>'F1 ANOVA'!E18</f>
        <v>0.84199255842765874</v>
      </c>
      <c r="E3" t="s">
        <v>1</v>
      </c>
      <c r="F3">
        <f>'F1 ANOVA'!E30</f>
        <v>0.81576526833465235</v>
      </c>
      <c r="G3">
        <f>'F1 ANOVA'!E31</f>
        <v>0.82822237007454569</v>
      </c>
      <c r="H3">
        <f>'F1 ANOVA'!E32</f>
        <v>0.82353535658641075</v>
      </c>
      <c r="J3" t="s">
        <v>1</v>
      </c>
      <c r="K3">
        <f>'F1 ANOVA'!E57</f>
        <v>0.80081341541129736</v>
      </c>
      <c r="L3">
        <f>'F1 ANOVA'!E58</f>
        <v>0.80893053731024478</v>
      </c>
      <c r="M3">
        <f>'F1 ANOVA'!E59</f>
        <v>0.79932436198669954</v>
      </c>
      <c r="N3">
        <f>'F1 ANOVA'!E60</f>
        <v>0.83071712125800745</v>
      </c>
      <c r="O3">
        <f>'F1 ANOVA'!E61</f>
        <v>0.84751420283884649</v>
      </c>
      <c r="P3">
        <f>'F1 ANOVA'!E62</f>
        <v>0.84774635118612207</v>
      </c>
    </row>
    <row r="4" spans="1:16" x14ac:dyDescent="0.25">
      <c r="A4" t="s">
        <v>2</v>
      </c>
      <c r="B4">
        <f>'F1 ANOVA'!E19</f>
        <v>0.84242915701035193</v>
      </c>
      <c r="C4">
        <f>'F1 ANOVA'!E20</f>
        <v>0.83509764525052865</v>
      </c>
      <c r="E4" t="s">
        <v>2</v>
      </c>
      <c r="F4">
        <f>'F1 ANOVA'!E33</f>
        <v>0.83521328982394716</v>
      </c>
      <c r="G4">
        <f>'F1 ANOVA'!E34</f>
        <v>0.84092057275507348</v>
      </c>
      <c r="H4">
        <f>'F1 ANOVA'!E35</f>
        <v>0.84015634081230017</v>
      </c>
      <c r="J4" t="s">
        <v>2</v>
      </c>
      <c r="K4">
        <f>'F1 ANOVA'!E63</f>
        <v>0.84074442175686115</v>
      </c>
      <c r="L4">
        <f>'F1 ANOVA'!E64</f>
        <v>0.84520300916564428</v>
      </c>
      <c r="M4">
        <f>'F1 ANOVA'!E65</f>
        <v>0.84134004010855024</v>
      </c>
      <c r="N4">
        <f>'F1 ANOVA'!E66</f>
        <v>0.82968215789103295</v>
      </c>
      <c r="O4">
        <f>'F1 ANOVA'!E67</f>
        <v>0.8366381363445029</v>
      </c>
      <c r="P4">
        <f>'F1 ANOVA'!E68</f>
        <v>0.83897264151605033</v>
      </c>
    </row>
    <row r="5" spans="1:16" x14ac:dyDescent="0.25">
      <c r="A5" t="s">
        <v>88</v>
      </c>
      <c r="B5">
        <f>'F1 ANOVA'!E21</f>
        <v>0.55298455204793484</v>
      </c>
      <c r="C5">
        <f>'F1 ANOVA'!E22</f>
        <v>0.55920945021170465</v>
      </c>
      <c r="E5" t="s">
        <v>88</v>
      </c>
      <c r="F5">
        <f>'F1 ANOVA'!E36</f>
        <v>0.82280871962023583</v>
      </c>
      <c r="G5">
        <f>'F1 ANOVA'!E37</f>
        <v>0.84548228376922341</v>
      </c>
      <c r="H5">
        <f>'F1 ANOVA'!E38</f>
        <v>0</v>
      </c>
      <c r="J5" t="s">
        <v>88</v>
      </c>
      <c r="K5">
        <f>'F1 ANOVA'!E69</f>
        <v>0.81302342332761257</v>
      </c>
      <c r="L5">
        <f>'F1 ANOVA'!E70</f>
        <v>0.84593023281619217</v>
      </c>
      <c r="M5">
        <f>'F1 ANOVA'!E71</f>
        <v>0</v>
      </c>
      <c r="N5">
        <f>'F1 ANOVA'!E72</f>
        <v>0.8325940159128592</v>
      </c>
      <c r="O5">
        <f>'F1 ANOVA'!E73</f>
        <v>0.84503433472225464</v>
      </c>
      <c r="P5">
        <f>'F1 ANOVA'!E74</f>
        <v>0</v>
      </c>
    </row>
    <row r="6" spans="1:16" x14ac:dyDescent="0.25">
      <c r="A6" t="s">
        <v>4</v>
      </c>
      <c r="B6">
        <f>'F1 ANOVA'!E23</f>
        <v>0.78087674563456533</v>
      </c>
      <c r="C6">
        <f>'F1 ANOVA'!E24</f>
        <v>0.81250103603928736</v>
      </c>
      <c r="E6" t="s">
        <v>4</v>
      </c>
      <c r="F6">
        <f>'F1 ANOVA'!E39</f>
        <v>0.8058112044731558</v>
      </c>
      <c r="G6">
        <f>'F1 ANOVA'!E40</f>
        <v>0.81265774675982794</v>
      </c>
      <c r="H6">
        <f>'F1 ANOVA'!E41</f>
        <v>0.77159772127779558</v>
      </c>
      <c r="J6" t="s">
        <v>4</v>
      </c>
      <c r="K6">
        <f>'F1 ANOVA'!E75</f>
        <v>0.79929554214048315</v>
      </c>
      <c r="L6">
        <f>'F1 ANOVA'!E76</f>
        <v>0.8166684721988402</v>
      </c>
      <c r="M6">
        <f>'F1 ANOVA'!E77</f>
        <v>0.7266662225643733</v>
      </c>
      <c r="N6">
        <f>'F1 ANOVA'!E78</f>
        <v>0.81232686680582877</v>
      </c>
      <c r="O6">
        <f>'F1 ANOVA'!E79</f>
        <v>0.80864702132081556</v>
      </c>
      <c r="P6">
        <f>'F1 ANOVA'!E80</f>
        <v>0.81652921999121764</v>
      </c>
    </row>
    <row r="7" spans="1:16" x14ac:dyDescent="0.25">
      <c r="A7" t="s">
        <v>5</v>
      </c>
      <c r="B7">
        <f>'F1 ANOVA'!E25</f>
        <v>0.84438591752282699</v>
      </c>
      <c r="C7">
        <f>'F1 ANOVA'!E26</f>
        <v>0.85478681052234429</v>
      </c>
      <c r="E7" t="s">
        <v>5</v>
      </c>
      <c r="F7">
        <f>'F1 ANOVA'!E42</f>
        <v>0.84275335465490131</v>
      </c>
      <c r="G7">
        <f>'F1 ANOVA'!E43</f>
        <v>0.86733924518016214</v>
      </c>
      <c r="H7">
        <f>'F1 ANOVA'!E44</f>
        <v>0.83866649223269329</v>
      </c>
      <c r="J7" t="s">
        <v>5</v>
      </c>
      <c r="K7">
        <f>'F1 ANOVA'!E81</f>
        <v>0.84194133574598207</v>
      </c>
      <c r="L7">
        <f>'F1 ANOVA'!E82</f>
        <v>0.85960243250523105</v>
      </c>
      <c r="M7">
        <f>'F1 ANOVA'!E83</f>
        <v>0.83161398431726785</v>
      </c>
      <c r="N7">
        <f>'F1 ANOVA'!E84</f>
        <v>0.84356537356382066</v>
      </c>
      <c r="O7">
        <f>'F1 ANOVA'!E85</f>
        <v>0.87507605785509368</v>
      </c>
      <c r="P7">
        <f>'F1 ANOVA'!E86</f>
        <v>0.84571900014811874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0.65449865832054754</v>
      </c>
      <c r="C11" s="18">
        <v>0.80302277156941393</v>
      </c>
      <c r="D11" s="18">
        <v>0.84242915701035193</v>
      </c>
      <c r="E11" s="18">
        <v>0.55298455204793484</v>
      </c>
      <c r="F11" s="18">
        <v>0.78087674563456533</v>
      </c>
      <c r="G11" s="19">
        <v>0.84438591752282699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0.73341505722402422</v>
      </c>
      <c r="C12" s="13">
        <v>0.84199255842765874</v>
      </c>
      <c r="D12" s="13">
        <v>0.83509764525052865</v>
      </c>
      <c r="E12" s="13">
        <v>0.55920945021170465</v>
      </c>
      <c r="F12" s="13">
        <v>0.81250103603928736</v>
      </c>
      <c r="G12" s="14">
        <v>0.85478681052234429</v>
      </c>
      <c r="I12" s="21" t="str">
        <f t="array" ref="I12:I17">TRANSPOSE(B10:G10)</f>
        <v>kNN</v>
      </c>
      <c r="J12" s="21">
        <f>AVERAGE(B11:B12)</f>
        <v>0.69395685777228588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0.82250766499853634</v>
      </c>
    </row>
    <row r="14" spans="1:16" x14ac:dyDescent="0.25">
      <c r="I14" t="str">
        <v>LR</v>
      </c>
      <c r="J14">
        <f>AVERAGE(D11:D12)</f>
        <v>0.83876340113044034</v>
      </c>
    </row>
    <row r="15" spans="1:16" x14ac:dyDescent="0.25">
      <c r="I15" t="str">
        <v>MNB</v>
      </c>
      <c r="J15">
        <f>AVERAGE(E11:E12)</f>
        <v>0.55609700112981975</v>
      </c>
    </row>
    <row r="16" spans="1:16" x14ac:dyDescent="0.25">
      <c r="I16" t="str">
        <v>RF</v>
      </c>
      <c r="J16">
        <f>AVERAGE(F11:F12)</f>
        <v>0.79668889083692629</v>
      </c>
    </row>
    <row r="17" spans="9:16" x14ac:dyDescent="0.25">
      <c r="I17" s="16" t="str">
        <v>Ensemble</v>
      </c>
      <c r="J17" s="16">
        <f>AVERAGE(G11:G12)</f>
        <v>0.84958636402258558</v>
      </c>
      <c r="K17" s="16"/>
      <c r="L17" s="16"/>
      <c r="M17" s="16"/>
      <c r="N17" s="16"/>
    </row>
    <row r="18" spans="9:16" x14ac:dyDescent="0.25">
      <c r="K18">
        <f>SQRT([2]!MSWF(B11:G12,1)/COUNT(B11:B12))</f>
        <v>1.5401393842263165E-2</v>
      </c>
      <c r="L18">
        <f>[2]!dfWF(B11:G12,1)</f>
        <v>5</v>
      </c>
      <c r="M18">
        <f>[2]!QCRIT(COUNT(J12:J17),L18,P19,2)</f>
        <v>6.0330000000000004</v>
      </c>
      <c r="N18">
        <f>K18*M18</f>
        <v>9.2916609050373675E-2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0.12855080722625045</v>
      </c>
      <c r="L21" s="21">
        <f>K21/K$18</f>
        <v>8.3466995612755852</v>
      </c>
      <c r="M21" s="21">
        <f>K21-N$18</f>
        <v>3.5634198175876777E-2</v>
      </c>
      <c r="N21" s="21">
        <f>K21+N$18</f>
        <v>0.22146741627662414</v>
      </c>
      <c r="O21">
        <f>[2]!QDIST(L21,COUNT(J$12:J$17),L$18)</f>
        <v>1.3305549802958727E-2</v>
      </c>
      <c r="P21" s="21">
        <f>L21/SQRT(COUNT(B$11:B$12))</f>
        <v>5.9020078603047468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0.14480654335815446</v>
      </c>
      <c r="L22">
        <f t="shared" ref="L22:L35" si="0">K22/K$18</f>
        <v>9.4021713126242474</v>
      </c>
      <c r="M22">
        <f t="shared" ref="M22:M35" si="1">K22-N$18</f>
        <v>5.1889934307780786E-2</v>
      </c>
      <c r="N22">
        <f t="shared" ref="N22:N35" si="2">K22+N$18</f>
        <v>0.23772315240852815</v>
      </c>
      <c r="O22">
        <f>[2]!QDIST(L22,COUNT(J$12:J$17),L$18)</f>
        <v>7.8987426167799191E-3</v>
      </c>
      <c r="P22">
        <f t="shared" ref="P22:P35" si="3">L22/SQRT(COUNT(B$11:B$12))</f>
        <v>6.6483390930342274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0.13785985664246614</v>
      </c>
      <c r="L23">
        <f t="shared" si="0"/>
        <v>8.95112858319116</v>
      </c>
      <c r="M23">
        <f t="shared" si="1"/>
        <v>4.4943247592092464E-2</v>
      </c>
      <c r="N23">
        <f t="shared" si="2"/>
        <v>0.23077646569283983</v>
      </c>
      <c r="O23">
        <f>[2]!QDIST(L23,COUNT(J$12:J$17),L$18)</f>
        <v>9.8148834669535834E-3</v>
      </c>
      <c r="P23">
        <f t="shared" si="3"/>
        <v>6.3294037204472025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0.1027320330646404</v>
      </c>
      <c r="L24">
        <f t="shared" si="0"/>
        <v>6.6703075135142704</v>
      </c>
      <c r="M24">
        <f t="shared" si="1"/>
        <v>9.8154240142667298E-3</v>
      </c>
      <c r="N24">
        <f t="shared" si="2"/>
        <v>0.19564864211501409</v>
      </c>
      <c r="O24">
        <f>[2]!QDIST(L24,COUNT(J$12:J$17),L$18)</f>
        <v>3.3797769751057305E-2</v>
      </c>
      <c r="P24">
        <f t="shared" si="3"/>
        <v>4.7166196754055187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0.1556295062502997</v>
      </c>
      <c r="L25">
        <f t="shared" si="0"/>
        <v>10.104897507603159</v>
      </c>
      <c r="M25">
        <f t="shared" si="1"/>
        <v>6.2712897199926024E-2</v>
      </c>
      <c r="N25">
        <f t="shared" si="2"/>
        <v>0.24854611530067339</v>
      </c>
      <c r="O25">
        <f>[2]!QDIST(L25,COUNT(J$12:J$17),L$18)</f>
        <v>5.7195677194233907E-3</v>
      </c>
      <c r="P25">
        <f t="shared" si="3"/>
        <v>7.1452415508212361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1.6255736131904008E-2</v>
      </c>
      <c r="L26">
        <f t="shared" si="0"/>
        <v>1.0554717513486624</v>
      </c>
      <c r="M26">
        <f t="shared" si="1"/>
        <v>-7.6660872918469666E-2</v>
      </c>
      <c r="N26">
        <f t="shared" si="2"/>
        <v>0.10917234518227768</v>
      </c>
      <c r="O26">
        <f>[2]!QDIST(L26,COUNT(J$12:J$17),L$18)</f>
        <v>0.96618372380680029</v>
      </c>
      <c r="P26">
        <f t="shared" si="3"/>
        <v>0.74633123272948065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0.26641066386871659</v>
      </c>
      <c r="L27">
        <f t="shared" si="0"/>
        <v>17.297828144466745</v>
      </c>
      <c r="M27">
        <f t="shared" si="1"/>
        <v>0.1734940548183429</v>
      </c>
      <c r="N27">
        <f t="shared" si="2"/>
        <v>0.35932727291909028</v>
      </c>
      <c r="O27">
        <f>[2]!QDIST(L27,COUNT(J$12:J$17),L$18)</f>
        <v>4.5921510634405749E-4</v>
      </c>
      <c r="P27">
        <f t="shared" si="3"/>
        <v>12.231411580751949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2.5818774161610047E-2</v>
      </c>
      <c r="L28">
        <f t="shared" si="0"/>
        <v>1.6763920477613146</v>
      </c>
      <c r="M28">
        <f t="shared" si="1"/>
        <v>-6.7097834888763627E-2</v>
      </c>
      <c r="N28">
        <f t="shared" si="2"/>
        <v>0.11873538321198372</v>
      </c>
      <c r="O28">
        <f>[2]!QDIST(L28,COUNT(J$12:J$17),L$18)</f>
        <v>0.82823267781093701</v>
      </c>
      <c r="P28">
        <f t="shared" si="3"/>
        <v>1.185388184899228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2.7078699024049246E-2</v>
      </c>
      <c r="L29">
        <f t="shared" si="0"/>
        <v>1.7581979463275743</v>
      </c>
      <c r="M29">
        <f t="shared" si="1"/>
        <v>-6.5837910026324428E-2</v>
      </c>
      <c r="N29">
        <f t="shared" si="2"/>
        <v>0.11999530807442292</v>
      </c>
      <c r="O29">
        <f>[2]!QDIST(L29,COUNT(J$12:J$17),L$18)</f>
        <v>0.80273451561237408</v>
      </c>
      <c r="P29">
        <f t="shared" si="3"/>
        <v>1.2432336905164891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0.2826664000006206</v>
      </c>
      <c r="L30">
        <f t="shared" si="0"/>
        <v>18.353299895815407</v>
      </c>
      <c r="M30">
        <f t="shared" si="1"/>
        <v>0.18974979095024691</v>
      </c>
      <c r="N30">
        <f t="shared" si="2"/>
        <v>0.37558300905099429</v>
      </c>
      <c r="O30">
        <f>[2]!QDIST(L30,COUNT(J$12:J$17),L$18)</f>
        <v>3.4509082856548634E-4</v>
      </c>
      <c r="P30">
        <f t="shared" si="3"/>
        <v>12.977742813481431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4.2074510293514056E-2</v>
      </c>
      <c r="L31">
        <f t="shared" si="0"/>
        <v>2.731863799109977</v>
      </c>
      <c r="M31">
        <f t="shared" si="1"/>
        <v>-5.0842098756859619E-2</v>
      </c>
      <c r="N31">
        <f t="shared" si="2"/>
        <v>0.13499111934388774</v>
      </c>
      <c r="O31">
        <f>[2]!QDIST(L31,COUNT(J$12:J$17),L$18)</f>
        <v>0.47614435658485266</v>
      </c>
      <c r="P31">
        <f t="shared" si="3"/>
        <v>1.9317194176287089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1.0822962892145238E-2</v>
      </c>
      <c r="L32">
        <f t="shared" si="0"/>
        <v>0.70272619497891187</v>
      </c>
      <c r="M32">
        <f t="shared" si="1"/>
        <v>-8.2093646158228437E-2</v>
      </c>
      <c r="N32">
        <f t="shared" si="2"/>
        <v>0.10373957194251891</v>
      </c>
      <c r="O32">
        <f>[2]!QDIST(L32,COUNT(J$12:J$17),L$18)</f>
        <v>0.99403659713078962</v>
      </c>
      <c r="P32">
        <f t="shared" si="3"/>
        <v>0.49690245778700853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0.24059188970710654</v>
      </c>
      <c r="L33">
        <f t="shared" si="0"/>
        <v>15.62143609670543</v>
      </c>
      <c r="M33">
        <f t="shared" si="1"/>
        <v>0.14767528065673285</v>
      </c>
      <c r="N33">
        <f t="shared" si="2"/>
        <v>0.33350849875748023</v>
      </c>
      <c r="O33">
        <f>[2]!QDIST(L33,COUNT(J$12:J$17),L$18)</f>
        <v>7.491657085104686E-4</v>
      </c>
      <c r="P33">
        <f t="shared" si="3"/>
        <v>11.046023395852721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0.29348936289276584</v>
      </c>
      <c r="L34">
        <f t="shared" si="0"/>
        <v>19.056026090794319</v>
      </c>
      <c r="M34">
        <f t="shared" si="1"/>
        <v>0.20057275384239215</v>
      </c>
      <c r="N34">
        <f t="shared" si="2"/>
        <v>0.38640597194313953</v>
      </c>
      <c r="O34">
        <f>[2]!QDIST(L34,COUNT(J$12:J$17),L$18)</f>
        <v>2.8776989592504965E-4</v>
      </c>
      <c r="P34">
        <f t="shared" si="3"/>
        <v>13.474645271268438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5.2897473185659294E-2</v>
      </c>
      <c r="L35" s="16">
        <f t="shared" si="0"/>
        <v>3.4345899940888889</v>
      </c>
      <c r="M35" s="16">
        <f t="shared" si="1"/>
        <v>-4.0019135864714381E-2</v>
      </c>
      <c r="N35" s="16">
        <f t="shared" si="2"/>
        <v>0.14581408223603298</v>
      </c>
      <c r="O35">
        <f>[2]!QDIST(L35,COUNT(J$12:J$17),L$18)</f>
        <v>0.29589980609234112</v>
      </c>
      <c r="P35" s="16">
        <f t="shared" si="3"/>
        <v>2.4286218754157174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0.70123899497494513</v>
      </c>
      <c r="C39" s="18">
        <v>0.81576526833465235</v>
      </c>
      <c r="D39" s="18">
        <v>0.83521328982394716</v>
      </c>
      <c r="E39" s="18">
        <v>0.82280871962023583</v>
      </c>
      <c r="F39" s="18">
        <v>0.8058112044731558</v>
      </c>
      <c r="G39" s="19">
        <v>0.84275335465490131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0.69398218828719949</v>
      </c>
      <c r="C40">
        <v>0.82822237007454569</v>
      </c>
      <c r="D40">
        <v>0.84092057275507348</v>
      </c>
      <c r="E40">
        <v>0.84548228376922341</v>
      </c>
      <c r="F40">
        <v>0.81265774675982794</v>
      </c>
      <c r="G40" s="11">
        <v>0.86733924518016214</v>
      </c>
      <c r="I40" s="21" t="str">
        <f t="array" ref="I40:I45">TRANSPOSE(B38:G38)</f>
        <v>kNN</v>
      </c>
      <c r="J40" s="21">
        <f>AVERAGE(B39:B41)</f>
        <v>0.69395685777228577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0.68664939005471293</v>
      </c>
      <c r="C41" s="13">
        <v>0.82353535658641075</v>
      </c>
      <c r="D41" s="13">
        <v>0.84015634081230017</v>
      </c>
      <c r="E41" s="13">
        <v>0</v>
      </c>
      <c r="F41" s="13">
        <v>0.77159772127779558</v>
      </c>
      <c r="G41" s="14">
        <v>0.83866649223269329</v>
      </c>
      <c r="I41" t="str">
        <v>SVM</v>
      </c>
      <c r="J41">
        <f>AVERAGE(C39:C41)</f>
        <v>0.82250766499853623</v>
      </c>
    </row>
    <row r="42" spans="1:16" x14ac:dyDescent="0.25">
      <c r="I42" t="str">
        <v>LR</v>
      </c>
      <c r="J42">
        <f>AVERAGE(D39:D41)</f>
        <v>0.83876340113044023</v>
      </c>
    </row>
    <row r="43" spans="1:16" x14ac:dyDescent="0.25">
      <c r="I43" t="str">
        <v>MNB</v>
      </c>
      <c r="J43">
        <f>AVERAGE(E39:E41)</f>
        <v>0.55609700112981975</v>
      </c>
    </row>
    <row r="44" spans="1:16" x14ac:dyDescent="0.25">
      <c r="I44" t="str">
        <v>RF</v>
      </c>
      <c r="J44">
        <f>AVERAGE(F39:F41)</f>
        <v>0.79668889083692651</v>
      </c>
    </row>
    <row r="45" spans="1:16" x14ac:dyDescent="0.25">
      <c r="I45" s="16" t="str">
        <v>Ensemble</v>
      </c>
      <c r="J45" s="16">
        <f>AVERAGE(G39:G41)</f>
        <v>0.84958636402258547</v>
      </c>
      <c r="K45" s="16"/>
      <c r="L45" s="16"/>
      <c r="M45" s="16"/>
      <c r="N45" s="16"/>
    </row>
    <row r="46" spans="1:16" x14ac:dyDescent="0.25">
      <c r="K46">
        <f>SQRT([2]!MSWF(B39:G41,1)/COUNT(B39:B41))</f>
        <v>0.11200053448753586</v>
      </c>
      <c r="L46">
        <f>[2]!dfWF(B39:G41,1)</f>
        <v>10</v>
      </c>
      <c r="M46">
        <f>[2]!QCRIT(COUNT(J40:J45),L46,P47,2)</f>
        <v>4.9119999999999999</v>
      </c>
      <c r="N46">
        <f>K46*M46</f>
        <v>0.55014662540277615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0.12855080722625045</v>
      </c>
      <c r="L49" s="21">
        <f>K49/K$46</f>
        <v>1.1477695871224294</v>
      </c>
      <c r="M49" s="21">
        <f>K49-N$46</f>
        <v>-0.42159581817652569</v>
      </c>
      <c r="N49" s="21">
        <f>K49+N$46</f>
        <v>0.6786974326290266</v>
      </c>
      <c r="O49">
        <f>[2]!QDIST(L49,COUNT(J$40:J$45),L$46)</f>
        <v>0.95875217142711311</v>
      </c>
      <c r="P49" s="21">
        <f>L49/SQRT(COUNT(B$39:B$41))</f>
        <v>0.66266508009280023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0.14480654335815446</v>
      </c>
      <c r="L50">
        <f t="shared" ref="L50:L63" si="4">K50/K$46</f>
        <v>1.2929093956624775</v>
      </c>
      <c r="M50">
        <f t="shared" ref="M50:M63" si="5">K50-N$46</f>
        <v>-0.40534008204462169</v>
      </c>
      <c r="N50">
        <f t="shared" ref="N50:N63" si="6">K50+N$46</f>
        <v>0.69495316876093061</v>
      </c>
      <c r="O50">
        <f>[2]!QDIST(L50,COUNT(J$40:J$45),L$46)</f>
        <v>0.93404237258311473</v>
      </c>
      <c r="P50">
        <f t="shared" ref="P50:P63" si="7">L50/SQRT(COUNT(B$39:B$41))</f>
        <v>0.74646158762352777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0.13785985664246603</v>
      </c>
      <c r="L51">
        <f t="shared" si="4"/>
        <v>1.2308857031196396</v>
      </c>
      <c r="M51">
        <f t="shared" si="5"/>
        <v>-0.41228676876031012</v>
      </c>
      <c r="N51">
        <f t="shared" si="6"/>
        <v>0.68800648204524217</v>
      </c>
      <c r="O51">
        <f>[2]!QDIST(L51,COUNT(J$40:J$45),L$46)</f>
        <v>0.94549326042591308</v>
      </c>
      <c r="P51">
        <f t="shared" si="7"/>
        <v>0.71065219203778573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0.10273203306464074</v>
      </c>
      <c r="L52">
        <f t="shared" si="4"/>
        <v>0.91724591792973476</v>
      </c>
      <c r="M52">
        <f t="shared" si="5"/>
        <v>-0.44741459233813541</v>
      </c>
      <c r="N52">
        <f t="shared" si="6"/>
        <v>0.65287865846741688</v>
      </c>
      <c r="O52">
        <f>[2]!QDIST(L52,COUNT(J$40:J$45),L$46)</f>
        <v>0.98395976382326944</v>
      </c>
      <c r="P52">
        <f t="shared" si="7"/>
        <v>0.52957217762981779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0.1556295062502997</v>
      </c>
      <c r="L53">
        <f t="shared" si="4"/>
        <v>1.3895425317601422</v>
      </c>
      <c r="M53">
        <f t="shared" si="5"/>
        <v>-0.39451711915247645</v>
      </c>
      <c r="N53">
        <f t="shared" si="6"/>
        <v>0.70577613165307584</v>
      </c>
      <c r="O53">
        <f>[2]!QDIST(L53,COUNT(J$40:J$45),L$46)</f>
        <v>0.91351599200798395</v>
      </c>
      <c r="P53">
        <f t="shared" si="7"/>
        <v>0.8022527547621523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1.6255736131904008E-2</v>
      </c>
      <c r="L54">
        <f t="shared" si="4"/>
        <v>0.1451398085400481</v>
      </c>
      <c r="M54">
        <f t="shared" si="5"/>
        <v>-0.53389088927087214</v>
      </c>
      <c r="N54">
        <f t="shared" si="6"/>
        <v>0.56640236153468015</v>
      </c>
      <c r="O54">
        <f>[2]!QDIST(L54,COUNT(J$40:J$45),L$46)</f>
        <v>0.99999779581574411</v>
      </c>
      <c r="P54">
        <f t="shared" si="7"/>
        <v>8.3796507530727524E-2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0.26641066386871648</v>
      </c>
      <c r="L55">
        <f t="shared" si="4"/>
        <v>2.3786552902420692</v>
      </c>
      <c r="M55">
        <f t="shared" si="5"/>
        <v>-0.28373596153405967</v>
      </c>
      <c r="N55">
        <f t="shared" si="6"/>
        <v>0.81655728927149263</v>
      </c>
      <c r="O55">
        <f>[2]!QDIST(L55,COUNT(J$40:J$45),L$46)</f>
        <v>0.57031545637009151</v>
      </c>
      <c r="P55">
        <f t="shared" si="7"/>
        <v>1.3733172721305862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2.5818774161609714E-2</v>
      </c>
      <c r="L56">
        <f t="shared" si="4"/>
        <v>0.23052366919269474</v>
      </c>
      <c r="M56">
        <f t="shared" si="5"/>
        <v>-0.52432785124116643</v>
      </c>
      <c r="N56">
        <f t="shared" si="6"/>
        <v>0.57596539956438586</v>
      </c>
      <c r="O56">
        <f>[2]!QDIST(L56,COUNT(J$40:J$45),L$46)</f>
        <v>0.99997801567792532</v>
      </c>
      <c r="P56">
        <f t="shared" si="7"/>
        <v>0.13309290246298255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2.7078699024049246E-2</v>
      </c>
      <c r="L57">
        <f t="shared" si="4"/>
        <v>0.24177294463771276</v>
      </c>
      <c r="M57">
        <f t="shared" si="5"/>
        <v>-0.5230679263787269</v>
      </c>
      <c r="N57">
        <f t="shared" si="6"/>
        <v>0.57722532442682539</v>
      </c>
      <c r="O57">
        <f>[2]!QDIST(L57,COUNT(J$40:J$45),L$46)</f>
        <v>0.99997216324227134</v>
      </c>
      <c r="P57">
        <f t="shared" si="7"/>
        <v>0.13958767466935196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0.28266640000062049</v>
      </c>
      <c r="L58">
        <f t="shared" si="4"/>
        <v>2.5237950987821174</v>
      </c>
      <c r="M58">
        <f t="shared" si="5"/>
        <v>-0.26748022540215566</v>
      </c>
      <c r="N58">
        <f t="shared" si="6"/>
        <v>0.83281302540339663</v>
      </c>
      <c r="O58">
        <f>[2]!QDIST(L58,COUNT(J$40:J$45),L$46)</f>
        <v>0.51409725174010479</v>
      </c>
      <c r="P58">
        <f t="shared" si="7"/>
        <v>1.4571137796613136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4.2074510293513723E-2</v>
      </c>
      <c r="L59">
        <f t="shared" si="4"/>
        <v>0.37566347773274283</v>
      </c>
      <c r="M59">
        <f t="shared" si="5"/>
        <v>-0.50807211510926242</v>
      </c>
      <c r="N59">
        <f t="shared" si="6"/>
        <v>0.59222113569628987</v>
      </c>
      <c r="O59">
        <f>[2]!QDIST(L59,COUNT(J$40:J$45),L$46)</f>
        <v>0.99975633978954348</v>
      </c>
      <c r="P59">
        <f t="shared" si="7"/>
        <v>0.21688940999371006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1.0822962892145238E-2</v>
      </c>
      <c r="L60">
        <f t="shared" si="4"/>
        <v>9.6633136097664676E-2</v>
      </c>
      <c r="M60">
        <f t="shared" si="5"/>
        <v>-0.53932366251063091</v>
      </c>
      <c r="N60">
        <f t="shared" si="6"/>
        <v>0.56096958829492138</v>
      </c>
      <c r="O60">
        <f>[2]!QDIST(L60,COUNT(J$40:J$45),L$46)</f>
        <v>0.99999971022292256</v>
      </c>
      <c r="P60">
        <f t="shared" si="7"/>
        <v>5.5791167138624448E-2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0.24059188970710677</v>
      </c>
      <c r="L61">
        <f t="shared" si="4"/>
        <v>2.1481316210493744</v>
      </c>
      <c r="M61">
        <f t="shared" si="5"/>
        <v>-0.30955473569566938</v>
      </c>
      <c r="N61">
        <f t="shared" si="6"/>
        <v>0.79073851510988291</v>
      </c>
      <c r="O61">
        <f>[2]!QDIST(L61,COUNT(J$40:J$45),L$46)</f>
        <v>0.66149736041887341</v>
      </c>
      <c r="P61">
        <f t="shared" si="7"/>
        <v>1.2402243696676036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0.29348936289276573</v>
      </c>
      <c r="L62">
        <f t="shared" si="4"/>
        <v>2.6204282348797818</v>
      </c>
      <c r="M62">
        <f t="shared" si="5"/>
        <v>-0.25665726251001042</v>
      </c>
      <c r="N62">
        <f t="shared" si="6"/>
        <v>0.84363598829554187</v>
      </c>
      <c r="O62">
        <f>[2]!QDIST(L62,COUNT(J$40:J$45),L$46)</f>
        <v>0.47782760781921962</v>
      </c>
      <c r="P62">
        <f t="shared" si="7"/>
        <v>1.512904946799938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5.2897473185658961E-2</v>
      </c>
      <c r="L63" s="16">
        <f t="shared" si="4"/>
        <v>0.4722966138304075</v>
      </c>
      <c r="M63" s="16">
        <f t="shared" si="5"/>
        <v>-0.49724915221711719</v>
      </c>
      <c r="N63" s="16">
        <f t="shared" si="6"/>
        <v>0.60304409858843511</v>
      </c>
      <c r="O63">
        <f>[2]!QDIST(L63,COUNT(J$40:J$45),L$46)</f>
        <v>0.99925981684606169</v>
      </c>
      <c r="P63" s="16">
        <f t="shared" si="7"/>
        <v>0.27268057713233451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0.61091025018216327</v>
      </c>
      <c r="C67" s="18">
        <v>0.80081341541129736</v>
      </c>
      <c r="D67" s="18">
        <v>0.84074442175686115</v>
      </c>
      <c r="E67" s="18">
        <v>0.81302342332761257</v>
      </c>
      <c r="F67" s="18">
        <v>0.79929554214048315</v>
      </c>
      <c r="G67" s="19">
        <v>0.84194133574598207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0.67708654294252502</v>
      </c>
      <c r="C68">
        <v>0.80893053731024478</v>
      </c>
      <c r="D68">
        <v>0.84520300916564428</v>
      </c>
      <c r="E68">
        <v>0.84593023281619217</v>
      </c>
      <c r="F68">
        <v>0.8166684721988402</v>
      </c>
      <c r="G68" s="11">
        <v>0.85960243250523105</v>
      </c>
      <c r="I68" s="21" t="str">
        <f t="array" ref="I68:I73">TRANSPOSE(B66:G66)</f>
        <v>kNN</v>
      </c>
      <c r="J68" s="21">
        <f>AVERAGE(B67:B72)</f>
        <v>0.693956857772286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0.67549918183695445</v>
      </c>
      <c r="C69">
        <v>0.79932436198669954</v>
      </c>
      <c r="D69">
        <v>0.84134004010855024</v>
      </c>
      <c r="E69">
        <v>0</v>
      </c>
      <c r="F69">
        <v>0.7266662225643733</v>
      </c>
      <c r="G69" s="11">
        <v>0.83161398431726785</v>
      </c>
      <c r="I69" t="str">
        <v>SVM</v>
      </c>
      <c r="J69">
        <f>AVERAGE(C67:C72)</f>
        <v>0.82250766499853623</v>
      </c>
    </row>
    <row r="70" spans="1:16" x14ac:dyDescent="0.25">
      <c r="A70" t="str">
        <v>BoW + /</v>
      </c>
      <c r="B70" s="10">
        <v>0.79156773976772699</v>
      </c>
      <c r="C70">
        <v>0.83071712125800745</v>
      </c>
      <c r="D70">
        <v>0.82968215789103295</v>
      </c>
      <c r="E70">
        <v>0.8325940159128592</v>
      </c>
      <c r="F70">
        <v>0.81232686680582877</v>
      </c>
      <c r="G70" s="11">
        <v>0.84356537356382066</v>
      </c>
      <c r="I70" t="str">
        <v>LR</v>
      </c>
      <c r="J70">
        <f>AVERAGE(D67:D72)</f>
        <v>0.83876340113044012</v>
      </c>
    </row>
    <row r="71" spans="1:16" x14ac:dyDescent="0.25">
      <c r="A71" t="str">
        <v>BoW + Chi^2</v>
      </c>
      <c r="B71" s="10">
        <v>0.71087783363187418</v>
      </c>
      <c r="C71">
        <v>0.84751420283884649</v>
      </c>
      <c r="D71">
        <v>0.8366381363445029</v>
      </c>
      <c r="E71">
        <v>0.84503433472225464</v>
      </c>
      <c r="F71">
        <v>0.80864702132081556</v>
      </c>
      <c r="G71" s="11">
        <v>0.87507605785509368</v>
      </c>
      <c r="I71" t="str">
        <v>MNB</v>
      </c>
      <c r="J71">
        <f>AVERAGE(E67:E72)</f>
        <v>0.55609700112981975</v>
      </c>
    </row>
    <row r="72" spans="1:16" x14ac:dyDescent="0.25">
      <c r="A72" t="str">
        <v>BoW + Chi^2 + PCA</v>
      </c>
      <c r="B72" s="12">
        <v>0.69779959827247151</v>
      </c>
      <c r="C72" s="13">
        <v>0.84774635118612207</v>
      </c>
      <c r="D72" s="13">
        <v>0.83897264151605033</v>
      </c>
      <c r="E72" s="13">
        <v>0</v>
      </c>
      <c r="F72" s="13">
        <v>0.81652921999121764</v>
      </c>
      <c r="G72" s="14">
        <v>0.84571900014811874</v>
      </c>
      <c r="I72" t="str">
        <v>RF</v>
      </c>
      <c r="J72">
        <f>AVERAGE(F67:F72)</f>
        <v>0.79668889083692651</v>
      </c>
    </row>
    <row r="73" spans="1:16" x14ac:dyDescent="0.25">
      <c r="I73" s="16" t="str">
        <v>Ensemble</v>
      </c>
      <c r="J73" s="16">
        <f>AVERAGE(G67:G72)</f>
        <v>0.84958636402258569</v>
      </c>
      <c r="K73" s="16"/>
      <c r="L73" s="16"/>
      <c r="M73" s="16"/>
      <c r="N73" s="16"/>
    </row>
    <row r="74" spans="1:16" x14ac:dyDescent="0.25">
      <c r="K74">
        <f>SQRT([2]!MSWF(B67:G72,1)/COUNT(B67:B72))</f>
        <v>7.1618316228121523E-2</v>
      </c>
      <c r="L74">
        <f>[2]!dfWF(B67:G72,1)</f>
        <v>25</v>
      </c>
      <c r="M74">
        <f>[2]!QCRIT(COUNT(J68:J73),L74,P75,2)</f>
        <v>4.3579999999999997</v>
      </c>
      <c r="N74">
        <f>K74*M74</f>
        <v>0.31211262212215357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0.12855080722625023</v>
      </c>
      <c r="L77" s="21">
        <f>K77/K$74</f>
        <v>1.794943165331967</v>
      </c>
      <c r="M77" s="21">
        <f>K77-N$74</f>
        <v>-0.18356181489590334</v>
      </c>
      <c r="N77" s="21">
        <f>K77+N$74</f>
        <v>0.4406634293484038</v>
      </c>
      <c r="O77">
        <f>[2]!QDIST(L77,COUNT(J$68:J$73),L$74)</f>
        <v>0.79838714769293451</v>
      </c>
      <c r="P77" s="21">
        <f>L77/SQRT(COUNT(B$67:B$72))</f>
        <v>0.73278247872657065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0.14480654335815413</v>
      </c>
      <c r="L78">
        <f t="shared" ref="L78:L91" si="8">K78/K$74</f>
        <v>2.0219205223550709</v>
      </c>
      <c r="M78">
        <f t="shared" ref="M78:M91" si="9">K78-N$74</f>
        <v>-0.16730607876399944</v>
      </c>
      <c r="N78">
        <f t="shared" ref="N78:N91" si="10">K78+N$74</f>
        <v>0.4569191654803077</v>
      </c>
      <c r="O78">
        <f>[2]!QDIST(L78,COUNT(J$68:J$73),L$74)</f>
        <v>0.70934606365987785</v>
      </c>
      <c r="P78">
        <f t="shared" ref="P78:P91" si="11">L78/SQRT(COUNT(B$67:B$72))</f>
        <v>0.82544559670525874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0.13785985664246625</v>
      </c>
      <c r="L79">
        <f t="shared" si="8"/>
        <v>1.9249245710182508</v>
      </c>
      <c r="M79">
        <f t="shared" si="9"/>
        <v>-0.17425276547968732</v>
      </c>
      <c r="N79">
        <f t="shared" si="10"/>
        <v>0.44997247876461982</v>
      </c>
      <c r="O79">
        <f>[2]!QDIST(L79,COUNT(J$68:J$73),L$74)</f>
        <v>0.74878181306736613</v>
      </c>
      <c r="P79">
        <f t="shared" si="11"/>
        <v>0.78584716539008581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0.10273203306464052</v>
      </c>
      <c r="L80">
        <f t="shared" si="8"/>
        <v>1.4344379828396738</v>
      </c>
      <c r="M80">
        <f t="shared" si="9"/>
        <v>-0.20938058905751306</v>
      </c>
      <c r="N80">
        <f t="shared" si="10"/>
        <v>0.41484465518679409</v>
      </c>
      <c r="O80">
        <f>[2]!QDIST(L80,COUNT(J$68:J$73),L$74)</f>
        <v>0.90876638947996846</v>
      </c>
      <c r="P80">
        <f t="shared" si="11"/>
        <v>0.585606854270729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0.1556295062502997</v>
      </c>
      <c r="L81">
        <f t="shared" si="8"/>
        <v>2.1730405634584087</v>
      </c>
      <c r="M81">
        <f t="shared" si="9"/>
        <v>-0.15648311587185387</v>
      </c>
      <c r="N81">
        <f t="shared" si="10"/>
        <v>0.46774212837245327</v>
      </c>
      <c r="O81">
        <f>[2]!QDIST(L81,COUNT(J$68:J$73),L$74)</f>
        <v>0.64510573009004535</v>
      </c>
      <c r="P81">
        <f t="shared" si="11"/>
        <v>0.88714009514052505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1.6255736131903897E-2</v>
      </c>
      <c r="L82">
        <f t="shared" si="8"/>
        <v>0.22697735702310393</v>
      </c>
      <c r="M82">
        <f t="shared" si="9"/>
        <v>-0.29585688599024967</v>
      </c>
      <c r="N82">
        <f t="shared" si="10"/>
        <v>0.32836835825405747</v>
      </c>
      <c r="O82">
        <f>[2]!QDIST(L82,COUNT(J$68:J$73),L$74)</f>
        <v>0.9999830954783212</v>
      </c>
      <c r="P82">
        <f t="shared" si="11"/>
        <v>9.2663117978688078E-2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0.26641066386871648</v>
      </c>
      <c r="L83">
        <f t="shared" si="8"/>
        <v>3.7198677363502179</v>
      </c>
      <c r="M83">
        <f t="shared" si="9"/>
        <v>-4.5701958253437092E-2</v>
      </c>
      <c r="N83">
        <f t="shared" si="10"/>
        <v>0.57852328599087</v>
      </c>
      <c r="O83">
        <f>[2]!QDIST(L83,COUNT(J$68:J$73),L$74)</f>
        <v>0.1267899853259945</v>
      </c>
      <c r="P83">
        <f t="shared" si="11"/>
        <v>1.5186296441166565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2.5818774161609714E-2</v>
      </c>
      <c r="L84">
        <f t="shared" si="8"/>
        <v>0.36050518249229324</v>
      </c>
      <c r="M84">
        <f t="shared" si="9"/>
        <v>-0.28629384796054386</v>
      </c>
      <c r="N84">
        <f t="shared" si="10"/>
        <v>0.33793139628376329</v>
      </c>
      <c r="O84">
        <f>[2]!QDIST(L84,COUNT(J$68:J$73),L$74)</f>
        <v>0.99983352078795029</v>
      </c>
      <c r="P84">
        <f t="shared" si="11"/>
        <v>0.14717562445584167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2.7078699024049468E-2</v>
      </c>
      <c r="L85">
        <f t="shared" si="8"/>
        <v>0.37809739812644177</v>
      </c>
      <c r="M85">
        <f t="shared" si="9"/>
        <v>-0.2850339230981041</v>
      </c>
      <c r="N85">
        <f t="shared" si="10"/>
        <v>0.33919132114620304</v>
      </c>
      <c r="O85">
        <f>[2]!QDIST(L85,COUNT(J$68:J$73),L$74)</f>
        <v>0.99978964305256368</v>
      </c>
      <c r="P85">
        <f t="shared" si="11"/>
        <v>0.15435761641395448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0.28266640000062038</v>
      </c>
      <c r="L86">
        <f t="shared" si="8"/>
        <v>3.9468450933733217</v>
      </c>
      <c r="M86">
        <f t="shared" si="9"/>
        <v>-2.9446222121533194E-2</v>
      </c>
      <c r="N86">
        <f t="shared" si="10"/>
        <v>0.594779022122774</v>
      </c>
      <c r="O86">
        <f>[2]!QDIST(L86,COUNT(J$68:J$73),L$74)</f>
        <v>9.2246322471693287E-2</v>
      </c>
      <c r="P86">
        <f t="shared" si="11"/>
        <v>1.6112927620953446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4.2074510293513612E-2</v>
      </c>
      <c r="L87">
        <f t="shared" si="8"/>
        <v>0.5874825395153972</v>
      </c>
      <c r="M87">
        <f t="shared" si="9"/>
        <v>-0.27003811182863996</v>
      </c>
      <c r="N87">
        <f t="shared" si="10"/>
        <v>0.35418713241566718</v>
      </c>
      <c r="O87">
        <f>[2]!QDIST(L87,COUNT(J$68:J$73),L$74)</f>
        <v>0.99821715006062162</v>
      </c>
      <c r="P87">
        <f t="shared" si="11"/>
        <v>0.23983874243452977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1.0822962892145571E-2</v>
      </c>
      <c r="L88">
        <f t="shared" si="8"/>
        <v>0.15112004110333782</v>
      </c>
      <c r="M88">
        <f t="shared" si="9"/>
        <v>-0.301289659230008</v>
      </c>
      <c r="N88">
        <f t="shared" si="10"/>
        <v>0.32293558501429914</v>
      </c>
      <c r="O88">
        <f>[2]!QDIST(L88,COUNT(J$68:J$73),L$74)</f>
        <v>0.99999776723855482</v>
      </c>
      <c r="P88">
        <f t="shared" si="11"/>
        <v>6.1694498435266379E-2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0.24059188970710677</v>
      </c>
      <c r="L89">
        <f t="shared" si="8"/>
        <v>3.3593625538579248</v>
      </c>
      <c r="M89">
        <f t="shared" si="9"/>
        <v>-7.1520732415046806E-2</v>
      </c>
      <c r="N89">
        <f t="shared" si="10"/>
        <v>0.55270451182926039</v>
      </c>
      <c r="O89">
        <f>[2]!QDIST(L89,COUNT(J$68:J$73),L$74)</f>
        <v>0.2030024056437072</v>
      </c>
      <c r="P89">
        <f t="shared" si="11"/>
        <v>1.3714540196608149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0.29348936289276595</v>
      </c>
      <c r="L90">
        <f t="shared" si="8"/>
        <v>4.0979651344766594</v>
      </c>
      <c r="M90">
        <f t="shared" si="9"/>
        <v>-1.8623259229387623E-2</v>
      </c>
      <c r="N90">
        <f t="shared" si="10"/>
        <v>0.60560198501491946</v>
      </c>
      <c r="O90">
        <f>[2]!QDIST(L90,COUNT(J$68:J$73),L$74)</f>
        <v>7.403388532721189E-2</v>
      </c>
      <c r="P90">
        <f t="shared" si="11"/>
        <v>1.6729872605306109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5.2897473185659183E-2</v>
      </c>
      <c r="L91" s="16">
        <f t="shared" si="8"/>
        <v>0.73860258061873496</v>
      </c>
      <c r="M91" s="16">
        <f t="shared" si="9"/>
        <v>-0.25921514893649439</v>
      </c>
      <c r="N91" s="16">
        <f t="shared" si="10"/>
        <v>0.36501009530781275</v>
      </c>
      <c r="O91">
        <f>[2]!QDIST(L91,COUNT(J$68:J$73),L$74)</f>
        <v>0.99475162530320982</v>
      </c>
      <c r="P91" s="16">
        <f t="shared" si="11"/>
        <v>0.30153324086979616</v>
      </c>
    </row>
  </sheetData>
  <conditionalFormatting sqref="O21:O35">
    <cfRule type="cellIs" dxfId="262" priority="3" operator="lessThan">
      <formula>0.05</formula>
    </cfRule>
  </conditionalFormatting>
  <conditionalFormatting sqref="O49:O63">
    <cfRule type="cellIs" dxfId="261" priority="2" operator="lessThan">
      <formula>0.05</formula>
    </cfRule>
  </conditionalFormatting>
  <conditionalFormatting sqref="O77:O91">
    <cfRule type="cellIs" dxfId="260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topLeftCell="B1" workbookViewId="0">
      <selection activeCell="B2" sqref="B2:D2"/>
    </sheetView>
  </sheetViews>
  <sheetFormatPr baseColWidth="10" defaultRowHeight="15" x14ac:dyDescent="0.25"/>
  <sheetData>
    <row r="1" spans="1:15" x14ac:dyDescent="0.25">
      <c r="B1" s="29" t="s">
        <v>94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[3]Sheet1!D2</f>
        <v>0.57446808510638303</v>
      </c>
      <c r="C4">
        <f>[3]Sheet1!K2</f>
        <v>0.65957446808510634</v>
      </c>
      <c r="D4">
        <f>[3]Sheet1!R2</f>
        <v>0.69148936170212771</v>
      </c>
      <c r="E4">
        <f>[3]Sheet1!Y2</f>
        <v>0.81914893617021278</v>
      </c>
      <c r="F4">
        <f>[3]Sheet1!AF2</f>
        <v>0.63829787234042556</v>
      </c>
      <c r="G4">
        <f>[3]Sheet1!AM2</f>
        <v>0.62765957446808507</v>
      </c>
      <c r="I4" s="1" t="s">
        <v>0</v>
      </c>
      <c r="J4">
        <f t="shared" ref="J4:O4" si="0">AVERAGE(B4:B8)</f>
        <v>0.61381834820407233</v>
      </c>
      <c r="K4">
        <f t="shared" si="0"/>
        <v>0.67600091512239757</v>
      </c>
      <c r="L4">
        <f t="shared" si="0"/>
        <v>0.67593228094257607</v>
      </c>
      <c r="M4">
        <f t="shared" si="0"/>
        <v>0.79178677648135454</v>
      </c>
      <c r="N4">
        <f t="shared" si="0"/>
        <v>0.70615419812399927</v>
      </c>
      <c r="O4">
        <f t="shared" si="0"/>
        <v>0.68897277510867083</v>
      </c>
    </row>
    <row r="5" spans="1:15" x14ac:dyDescent="0.25">
      <c r="A5" s="23"/>
      <c r="B5">
        <f>[3]Sheet1!E2</f>
        <v>0.58064516129032262</v>
      </c>
      <c r="C5">
        <f>[3]Sheet1!L2</f>
        <v>0.61290322580645162</v>
      </c>
      <c r="D5">
        <f>[3]Sheet1!S2</f>
        <v>0.61290322580645162</v>
      </c>
      <c r="E5">
        <f>[3]Sheet1!Z2</f>
        <v>0.72043010752688175</v>
      </c>
      <c r="F5">
        <f>[3]Sheet1!AG2</f>
        <v>0.73118279569892475</v>
      </c>
      <c r="G5">
        <f>[3]Sheet1!AN2</f>
        <v>0.70967741935483875</v>
      </c>
      <c r="I5" s="1" t="s">
        <v>1</v>
      </c>
      <c r="J5">
        <f t="shared" ref="J5:O5" si="1">AVERAGE(B9:B13)</f>
        <v>0.80043468313886978</v>
      </c>
      <c r="K5">
        <f t="shared" si="1"/>
        <v>0.80700068634179822</v>
      </c>
      <c r="L5">
        <f t="shared" si="1"/>
        <v>0.79830702356440175</v>
      </c>
      <c r="M5">
        <f t="shared" si="1"/>
        <v>0.83040494166094714</v>
      </c>
      <c r="N5">
        <f>AVERAGE(F9:F13)</f>
        <v>0.84763212079615646</v>
      </c>
      <c r="O5">
        <f t="shared" si="1"/>
        <v>0.84765499885609707</v>
      </c>
    </row>
    <row r="6" spans="1:15" x14ac:dyDescent="0.25">
      <c r="A6" s="23"/>
      <c r="B6">
        <f>[3]Sheet1!F2</f>
        <v>0.59139784946236562</v>
      </c>
      <c r="C6">
        <f>[3]Sheet1!M2</f>
        <v>0.70967741935483875</v>
      </c>
      <c r="D6">
        <f>[3]Sheet1!T2</f>
        <v>0.73118279569892475</v>
      </c>
      <c r="E6">
        <f>[3]Sheet1!AA2</f>
        <v>0.78494623655913975</v>
      </c>
      <c r="F6">
        <f>[3]Sheet1!AH2</f>
        <v>0.69892473118279574</v>
      </c>
      <c r="G6">
        <f>[3]Sheet1!AO2</f>
        <v>0.64516129032258063</v>
      </c>
      <c r="I6" s="1" t="s">
        <v>2</v>
      </c>
      <c r="J6">
        <f t="shared" ref="J6:O6" si="2">AVERAGE(B14:B18)</f>
        <v>0.84120338595287125</v>
      </c>
      <c r="K6">
        <f t="shared" si="2"/>
        <v>0.84543582704186682</v>
      </c>
      <c r="L6">
        <f t="shared" si="2"/>
        <v>0.84118050789293064</v>
      </c>
      <c r="M6">
        <f t="shared" si="2"/>
        <v>0.83051933196064964</v>
      </c>
      <c r="N6">
        <f>AVERAGE(F14:F18)</f>
        <v>0.83697094486387547</v>
      </c>
      <c r="O6">
        <f t="shared" si="2"/>
        <v>0.83914436055822461</v>
      </c>
    </row>
    <row r="7" spans="1:15" x14ac:dyDescent="0.25">
      <c r="A7" s="23"/>
      <c r="B7">
        <f>[3]Sheet1!G2</f>
        <v>0.60215053763440862</v>
      </c>
      <c r="C7">
        <f>[3]Sheet1!N2</f>
        <v>0.67741935483870963</v>
      </c>
      <c r="D7">
        <f>[3]Sheet1!U2</f>
        <v>0.62365591397849462</v>
      </c>
      <c r="E7">
        <f>[3]Sheet1!AB2</f>
        <v>0.83870967741935487</v>
      </c>
      <c r="F7">
        <f>[3]Sheet1!AI2</f>
        <v>0.76344086021505375</v>
      </c>
      <c r="G7">
        <f>[3]Sheet1!AP2</f>
        <v>0.76344086021505375</v>
      </c>
      <c r="I7" s="1" t="s">
        <v>88</v>
      </c>
      <c r="J7">
        <f>AVERAGE(B19:B23)</f>
        <v>0.81322351864561893</v>
      </c>
      <c r="K7">
        <f>AVERAGE(C19:C23)</f>
        <v>0.84548158316174793</v>
      </c>
      <c r="L7" t="str">
        <f>IFERROR(AVERAGE(D19:D23),"-")</f>
        <v>-</v>
      </c>
      <c r="M7">
        <f>AVERAGE(E19:E23)</f>
        <v>0.83468313886982382</v>
      </c>
      <c r="N7">
        <f>AVERAGE(F19:F23)</f>
        <v>0.84760924273621596</v>
      </c>
      <c r="O7" t="str">
        <f>IFERROR(AVERAGE(G19:G23),"-")</f>
        <v>-</v>
      </c>
    </row>
    <row r="8" spans="1:15" x14ac:dyDescent="0.25">
      <c r="A8" s="24"/>
      <c r="B8">
        <f>[3]Sheet1!H2</f>
        <v>0.72043010752688175</v>
      </c>
      <c r="C8">
        <f>[3]Sheet1!O2</f>
        <v>0.72043010752688175</v>
      </c>
      <c r="D8">
        <f>[3]Sheet1!V2</f>
        <v>0.72043010752688175</v>
      </c>
      <c r="E8">
        <f>[3]Sheet1!AC2</f>
        <v>0.79569892473118276</v>
      </c>
      <c r="F8">
        <f>[3]Sheet1!AJ2</f>
        <v>0.69892473118279574</v>
      </c>
      <c r="G8">
        <f>[3]Sheet1!AQ2</f>
        <v>0.69892473118279574</v>
      </c>
      <c r="I8" s="1" t="s">
        <v>4</v>
      </c>
      <c r="J8">
        <f t="shared" ref="J8:O8" si="3">AVERAGE(B24:B28)</f>
        <v>0.83058796614047137</v>
      </c>
      <c r="K8">
        <f t="shared" si="3"/>
        <v>0.8112331274307939</v>
      </c>
      <c r="L8">
        <f t="shared" si="3"/>
        <v>0.72537176847403351</v>
      </c>
      <c r="M8">
        <f t="shared" si="3"/>
        <v>0.79622512010981483</v>
      </c>
      <c r="N8">
        <f t="shared" si="3"/>
        <v>0.79402882635552507</v>
      </c>
      <c r="O8">
        <f t="shared" si="3"/>
        <v>0.8219629375428964</v>
      </c>
    </row>
    <row r="9" spans="1:15" x14ac:dyDescent="0.25">
      <c r="A9" s="22" t="s">
        <v>1</v>
      </c>
      <c r="B9">
        <f>[3]Sheet1!D3</f>
        <v>0.7978723404255319</v>
      </c>
      <c r="C9">
        <f>[3]Sheet1!K3</f>
        <v>0.74468085106382975</v>
      </c>
      <c r="D9">
        <f>[3]Sheet1!R3</f>
        <v>0.78723404255319152</v>
      </c>
      <c r="E9">
        <f>[3]Sheet1!Y3</f>
        <v>0.86170212765957444</v>
      </c>
      <c r="F9">
        <f>[3]Sheet1!AF3</f>
        <v>0.85106382978723405</v>
      </c>
      <c r="G9">
        <f>[3]Sheet1!AM3</f>
        <v>0.84042553191489366</v>
      </c>
      <c r="I9" s="1" t="s">
        <v>5</v>
      </c>
      <c r="J9">
        <f t="shared" ref="J9:O9" si="4">AVERAGE(B29:B33)</f>
        <v>0.84335392358727979</v>
      </c>
      <c r="K9">
        <f t="shared" si="4"/>
        <v>0.85843056508808058</v>
      </c>
      <c r="L9">
        <f t="shared" si="4"/>
        <v>0.82836879432624111</v>
      </c>
      <c r="M9">
        <f t="shared" si="4"/>
        <v>0.84550446122168843</v>
      </c>
      <c r="N9">
        <f t="shared" si="4"/>
        <v>0.85621139327385032</v>
      </c>
      <c r="O9">
        <f t="shared" si="4"/>
        <v>0.83692518874399457</v>
      </c>
    </row>
    <row r="10" spans="1:15" x14ac:dyDescent="0.25">
      <c r="A10" s="23"/>
      <c r="B10">
        <f>[3]Sheet1!E3</f>
        <v>0.77419354838709675</v>
      </c>
      <c r="C10">
        <f>[3]Sheet1!L3</f>
        <v>0.76344086021505375</v>
      </c>
      <c r="D10">
        <f>[3]Sheet1!S3</f>
        <v>0.72043010752688175</v>
      </c>
      <c r="E10">
        <f>[3]Sheet1!Z3</f>
        <v>0.75268817204301075</v>
      </c>
      <c r="F10">
        <f>[3]Sheet1!AG3</f>
        <v>0.78494623655913975</v>
      </c>
      <c r="G10">
        <f>[3]Sheet1!AN3</f>
        <v>0.80645161290322576</v>
      </c>
    </row>
    <row r="11" spans="1:15" x14ac:dyDescent="0.25">
      <c r="A11" s="23"/>
      <c r="B11">
        <f>[3]Sheet1!F3</f>
        <v>0.80645161290322576</v>
      </c>
      <c r="C11">
        <f>[3]Sheet1!M3</f>
        <v>0.82795698924731187</v>
      </c>
      <c r="D11">
        <f>[3]Sheet1!T3</f>
        <v>0.83870967741935487</v>
      </c>
      <c r="E11">
        <f>[3]Sheet1!AA3</f>
        <v>0.83870967741935487</v>
      </c>
      <c r="F11">
        <f>[3]Sheet1!AH3</f>
        <v>0.87096774193548387</v>
      </c>
      <c r="G11">
        <f>[3]Sheet1!AO3</f>
        <v>0.86021505376344087</v>
      </c>
    </row>
    <row r="12" spans="1:15" x14ac:dyDescent="0.25">
      <c r="A12" s="23"/>
      <c r="B12">
        <f>[3]Sheet1!G3</f>
        <v>0.77419354838709675</v>
      </c>
      <c r="C12">
        <f>[3]Sheet1!N3</f>
        <v>0.80645161290322576</v>
      </c>
      <c r="D12">
        <f>[3]Sheet1!U3</f>
        <v>0.77419354838709675</v>
      </c>
      <c r="E12">
        <f>[3]Sheet1!AB3</f>
        <v>0.82795698924731187</v>
      </c>
      <c r="F12">
        <f>[3]Sheet1!AI3</f>
        <v>0.84946236559139787</v>
      </c>
      <c r="G12">
        <f>[3]Sheet1!AP3</f>
        <v>0.84946236559139787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[3]Sheet1!H3</f>
        <v>0.84946236559139787</v>
      </c>
      <c r="C13">
        <f>[3]Sheet1!O3</f>
        <v>0.89247311827956988</v>
      </c>
      <c r="D13">
        <f>[3]Sheet1!V3</f>
        <v>0.87096774193548387</v>
      </c>
      <c r="E13">
        <f>[3]Sheet1!AC3</f>
        <v>0.87096774193548387</v>
      </c>
      <c r="F13">
        <f>[3]Sheet1!AJ3</f>
        <v>0.88172043010752688</v>
      </c>
      <c r="G13">
        <f>[3]Sheet1!AQ3</f>
        <v>0.88172043010752688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[3]Sheet1!D4</f>
        <v>0.84042553191489366</v>
      </c>
      <c r="C14">
        <f>[3]Sheet1!K4</f>
        <v>0.87234042553191493</v>
      </c>
      <c r="D14">
        <f>[3]Sheet1!R4</f>
        <v>0.85106382978723405</v>
      </c>
      <c r="E14">
        <f>[3]Sheet1!Y4</f>
        <v>0.80851063829787229</v>
      </c>
      <c r="F14">
        <f>[3]Sheet1!AF4</f>
        <v>0.80851063829787229</v>
      </c>
      <c r="G14">
        <f>[3]Sheet1!AM4</f>
        <v>0.7978723404255319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[3]Sheet1!E4</f>
        <v>0.78494623655913975</v>
      </c>
      <c r="C15">
        <f>[3]Sheet1!L4</f>
        <v>0.80645161290322576</v>
      </c>
      <c r="D15">
        <f>[3]Sheet1!S4</f>
        <v>0.81720430107526887</v>
      </c>
      <c r="E15">
        <f>[3]Sheet1!Z4</f>
        <v>0.77419354838709675</v>
      </c>
      <c r="F15">
        <f>[3]Sheet1!AG4</f>
        <v>0.77419354838709675</v>
      </c>
      <c r="G15">
        <f>[3]Sheet1!AN4</f>
        <v>0.77419354838709675</v>
      </c>
      <c r="I15" s="1" t="s">
        <v>0</v>
      </c>
      <c r="J15">
        <f t="shared" ref="J15:O15" si="5">_xlfn.STDEV.P(B4:B8)</f>
        <v>5.4136470755107434E-2</v>
      </c>
      <c r="K15">
        <f t="shared" si="5"/>
        <v>3.8369828265296391E-2</v>
      </c>
      <c r="L15">
        <f t="shared" si="5"/>
        <v>4.8949318785134442E-2</v>
      </c>
      <c r="M15">
        <f t="shared" si="5"/>
        <v>4.0259951589415109E-2</v>
      </c>
      <c r="N15">
        <f t="shared" si="5"/>
        <v>4.1514343746364639E-2</v>
      </c>
      <c r="O15">
        <f t="shared" si="5"/>
        <v>4.8480870855271807E-2</v>
      </c>
    </row>
    <row r="16" spans="1:15" x14ac:dyDescent="0.25">
      <c r="A16" s="23"/>
      <c r="B16">
        <f>[3]Sheet1!F4</f>
        <v>0.87096774193548387</v>
      </c>
      <c r="C16">
        <f>[3]Sheet1!M4</f>
        <v>0.86021505376344087</v>
      </c>
      <c r="D16">
        <f>[3]Sheet1!T4</f>
        <v>0.83870967741935487</v>
      </c>
      <c r="E16">
        <f>[3]Sheet1!AA4</f>
        <v>0.83870967741935487</v>
      </c>
      <c r="F16">
        <f>[3]Sheet1!AH4</f>
        <v>0.86021505376344087</v>
      </c>
      <c r="G16">
        <f>[3]Sheet1!AO4</f>
        <v>0.86021505376344087</v>
      </c>
      <c r="I16" s="1" t="s">
        <v>1</v>
      </c>
      <c r="J16">
        <f t="shared" ref="J16:O16" si="6">_xlfn.STDEV.P(B9:B13)</f>
        <v>2.7653849629869401E-2</v>
      </c>
      <c r="K16">
        <f t="shared" si="6"/>
        <v>5.2011969883346908E-2</v>
      </c>
      <c r="L16">
        <f t="shared" si="6"/>
        <v>5.2308391445046246E-2</v>
      </c>
      <c r="M16">
        <f t="shared" si="6"/>
        <v>4.1808401080233697E-2</v>
      </c>
      <c r="N16">
        <f>_xlfn.STDEV.P(F9:F13)</f>
        <v>3.3619073606667084E-2</v>
      </c>
      <c r="O16">
        <f t="shared" si="6"/>
        <v>2.4784912210344741E-2</v>
      </c>
    </row>
    <row r="17" spans="1:15" x14ac:dyDescent="0.25">
      <c r="A17" s="23"/>
      <c r="B17">
        <f>[3]Sheet1!G4</f>
        <v>0.79569892473118276</v>
      </c>
      <c r="C17">
        <f>[3]Sheet1!N4</f>
        <v>0.82795698924731187</v>
      </c>
      <c r="D17">
        <f>[3]Sheet1!U4</f>
        <v>0.79569892473118276</v>
      </c>
      <c r="E17">
        <f>[3]Sheet1!AB4</f>
        <v>0.83870967741935487</v>
      </c>
      <c r="F17">
        <f>[3]Sheet1!AI4</f>
        <v>0.84946236559139787</v>
      </c>
      <c r="G17">
        <f>[3]Sheet1!AP4</f>
        <v>0.84946236559139787</v>
      </c>
      <c r="I17" s="1" t="s">
        <v>2</v>
      </c>
      <c r="J17">
        <f t="shared" ref="J17:O17" si="7">_xlfn.STDEV.P(B14:B18)</f>
        <v>4.7787574190354912E-2</v>
      </c>
      <c r="K17">
        <f t="shared" si="7"/>
        <v>2.4437623565076293E-2</v>
      </c>
      <c r="L17">
        <f t="shared" si="7"/>
        <v>3.6323097413061743E-2</v>
      </c>
      <c r="M17">
        <f t="shared" si="7"/>
        <v>3.906254382047588E-2</v>
      </c>
      <c r="N17">
        <f>_xlfn.STDEV.P(F14:F18)</f>
        <v>4.1298440654402926E-2</v>
      </c>
      <c r="O17">
        <f t="shared" si="7"/>
        <v>4.9137705703173405E-2</v>
      </c>
    </row>
    <row r="18" spans="1:15" x14ac:dyDescent="0.25">
      <c r="A18" s="24"/>
      <c r="B18">
        <f>[3]Sheet1!H4</f>
        <v>0.91397849462365588</v>
      </c>
      <c r="C18">
        <f>[3]Sheet1!O4</f>
        <v>0.86021505376344087</v>
      </c>
      <c r="D18">
        <f>[3]Sheet1!V4</f>
        <v>0.90322580645161288</v>
      </c>
      <c r="E18">
        <f>[3]Sheet1!AC4</f>
        <v>0.89247311827956988</v>
      </c>
      <c r="F18">
        <f>[3]Sheet1!AJ4</f>
        <v>0.89247311827956988</v>
      </c>
      <c r="G18">
        <f>[3]Sheet1!AQ4</f>
        <v>0.91397849462365588</v>
      </c>
      <c r="I18" s="1" t="s">
        <v>88</v>
      </c>
      <c r="J18">
        <f>_xlfn.STDEV.P(B19:B23)</f>
        <v>3.1249654517663854E-2</v>
      </c>
      <c r="K18">
        <f>_xlfn.STDEV.P(C19:C23)</f>
        <v>3.7661094846463253E-2</v>
      </c>
      <c r="L18" t="str">
        <f>IFERROR(_xlfn.STDEV.P(D19:D23),"-")</f>
        <v>-</v>
      </c>
      <c r="M18">
        <f>_xlfn.STDEV.P(E19:E23)</f>
        <v>3.3344126826890287E-2</v>
      </c>
      <c r="N18">
        <f>_xlfn.STDEV.P(F19:F23)</f>
        <v>2.6837475818934236E-2</v>
      </c>
      <c r="O18" t="str">
        <f>IFERROR(_xlfn.STDEV.P(G19:G23),"-")</f>
        <v>-</v>
      </c>
    </row>
    <row r="19" spans="1:15" x14ac:dyDescent="0.25">
      <c r="A19" s="22" t="s">
        <v>88</v>
      </c>
      <c r="B19">
        <f>[3]Sheet1!D5</f>
        <v>0.85106382978723405</v>
      </c>
      <c r="C19">
        <f>[3]Sheet1!K5</f>
        <v>0.85106382978723405</v>
      </c>
      <c r="D19" t="str">
        <f>IF([3]Sheet1!R5=0,"-",[3]Sheet1!R5)</f>
        <v>-</v>
      </c>
      <c r="E19">
        <f>[3]Sheet1!Y5</f>
        <v>0.87234042553191493</v>
      </c>
      <c r="F19">
        <f>[3]Sheet1!AF5</f>
        <v>0.86170212765957444</v>
      </c>
      <c r="G19" t="str">
        <f>IF([3]Sheet1!AM5=0,"-",[3]Sheet1!AM5)</f>
        <v>-</v>
      </c>
      <c r="I19" s="1" t="s">
        <v>4</v>
      </c>
      <c r="J19">
        <f t="shared" ref="J19:O19" si="8">_xlfn.STDEV.P(B24:B28)</f>
        <v>3.6150954470969901E-2</v>
      </c>
      <c r="K19">
        <f t="shared" si="8"/>
        <v>3.6534076998358582E-2</v>
      </c>
      <c r="L19">
        <f t="shared" si="8"/>
        <v>2.6268795245968962E-2</v>
      </c>
      <c r="M19">
        <f t="shared" si="8"/>
        <v>2.5486569507588621E-2</v>
      </c>
      <c r="N19">
        <f t="shared" si="8"/>
        <v>2.357546057468482E-2</v>
      </c>
      <c r="O19">
        <f t="shared" si="8"/>
        <v>4.8515816119320036E-2</v>
      </c>
    </row>
    <row r="20" spans="1:15" x14ac:dyDescent="0.25">
      <c r="A20" s="23"/>
      <c r="B20">
        <f>[3]Sheet1!E5</f>
        <v>0.76344086021505375</v>
      </c>
      <c r="C20">
        <f>[3]Sheet1!L5</f>
        <v>0.77419354838709675</v>
      </c>
      <c r="D20" t="str">
        <f>IF([3]Sheet1!S5=0,"-",[3]Sheet1!S5)</f>
        <v>-</v>
      </c>
      <c r="E20">
        <f>[3]Sheet1!Z5</f>
        <v>0.78494623655913975</v>
      </c>
      <c r="F20">
        <f>[3]Sheet1!AG5</f>
        <v>0.80645161290322576</v>
      </c>
      <c r="G20" t="str">
        <f>IF([3]Sheet1!AN5=0,"-",[3]Sheet1!AN5)</f>
        <v>-</v>
      </c>
      <c r="I20" s="1" t="s">
        <v>5</v>
      </c>
      <c r="J20">
        <f t="shared" ref="J20:O20" si="9">_xlfn.STDEV.P(B29:B33)</f>
        <v>4.9763624788050444E-2</v>
      </c>
      <c r="K20">
        <f t="shared" si="9"/>
        <v>3.1115978253177173E-2</v>
      </c>
      <c r="L20">
        <f t="shared" si="9"/>
        <v>4.6439508850548879E-2</v>
      </c>
      <c r="M20">
        <f t="shared" si="9"/>
        <v>3.3671157304828322E-2</v>
      </c>
      <c r="N20">
        <f t="shared" si="9"/>
        <v>3.5115698085481609E-2</v>
      </c>
      <c r="O20">
        <f t="shared" si="9"/>
        <v>2.4778280298296824E-2</v>
      </c>
    </row>
    <row r="21" spans="1:15" x14ac:dyDescent="0.25">
      <c r="A21" s="23"/>
      <c r="B21">
        <f>[3]Sheet1!F5</f>
        <v>0.83870967741935487</v>
      </c>
      <c r="C21">
        <f>[3]Sheet1!M5</f>
        <v>0.88172043010752688</v>
      </c>
      <c r="D21" t="str">
        <f>IF([3]Sheet1!T5=0,"-",[3]Sheet1!T5)</f>
        <v>-</v>
      </c>
      <c r="E21">
        <f>[3]Sheet1!AA5</f>
        <v>0.87096774193548387</v>
      </c>
      <c r="F21">
        <f>[3]Sheet1!AH5</f>
        <v>0.88172043010752688</v>
      </c>
      <c r="G21" t="str">
        <f>IF([3]Sheet1!AO5=0,"-",[3]Sheet1!AO5)</f>
        <v>-</v>
      </c>
    </row>
    <row r="22" spans="1:15" x14ac:dyDescent="0.25">
      <c r="A22" s="23"/>
      <c r="B22">
        <f>[3]Sheet1!G5</f>
        <v>0.79569892473118276</v>
      </c>
      <c r="C22">
        <f>[3]Sheet1!N5</f>
        <v>0.84946236559139787</v>
      </c>
      <c r="D22" t="str">
        <f>IF([3]Sheet1!U5=0,"-",[3]Sheet1!U5)</f>
        <v>-</v>
      </c>
      <c r="E22">
        <f>[3]Sheet1!AB5</f>
        <v>0.81720430107526887</v>
      </c>
      <c r="F22">
        <f>[3]Sheet1!AI5</f>
        <v>0.82795698924731187</v>
      </c>
      <c r="G22" t="str">
        <f>IF([3]Sheet1!AP5=0,"-",[3]Sheet1!AP5)</f>
        <v>-</v>
      </c>
    </row>
    <row r="23" spans="1:15" x14ac:dyDescent="0.25">
      <c r="A23" s="24"/>
      <c r="B23">
        <f>[3]Sheet1!H5</f>
        <v>0.81720430107526887</v>
      </c>
      <c r="C23">
        <f>[3]Sheet1!O5</f>
        <v>0.87096774193548387</v>
      </c>
      <c r="D23" t="str">
        <f>IF([3]Sheet1!V5=0,"-",[3]Sheet1!V5)</f>
        <v>-</v>
      </c>
      <c r="E23">
        <f>[3]Sheet1!AC5</f>
        <v>0.82795698924731187</v>
      </c>
      <c r="F23">
        <f>[3]Sheet1!AJ5</f>
        <v>0.86021505376344087</v>
      </c>
      <c r="G23" t="str">
        <f>IF([3]Sheet1!AQ5=0,"-",[3]Sheet1!AQ5)</f>
        <v>-</v>
      </c>
    </row>
    <row r="24" spans="1:15" x14ac:dyDescent="0.25">
      <c r="A24" s="22" t="s">
        <v>4</v>
      </c>
      <c r="B24">
        <f>[3]Sheet1!D6</f>
        <v>0.77659574468085102</v>
      </c>
      <c r="C24">
        <f>[3]Sheet1!K6</f>
        <v>0.77659574468085102</v>
      </c>
      <c r="D24">
        <f>[3]Sheet1!R6</f>
        <v>0.7021276595744681</v>
      </c>
      <c r="E24">
        <f>[3]Sheet1!Y6</f>
        <v>0.75531914893617025</v>
      </c>
      <c r="F24">
        <f>[3]Sheet1!AF6</f>
        <v>0.77659574468085102</v>
      </c>
      <c r="G24">
        <f>[3]Sheet1!AM6</f>
        <v>0.78723404255319152</v>
      </c>
    </row>
    <row r="25" spans="1:15" x14ac:dyDescent="0.25">
      <c r="A25" s="23"/>
      <c r="B25">
        <f>[3]Sheet1!E6</f>
        <v>0.80645161290322576</v>
      </c>
      <c r="C25">
        <f>[3]Sheet1!L6</f>
        <v>0.76344086021505375</v>
      </c>
      <c r="D25">
        <f>[3]Sheet1!S6</f>
        <v>0.70967741935483875</v>
      </c>
      <c r="E25">
        <f>[3]Sheet1!Z6</f>
        <v>0.78494623655913975</v>
      </c>
      <c r="F25">
        <f>[3]Sheet1!AG6</f>
        <v>0.78494623655913975</v>
      </c>
      <c r="G25">
        <f>[3]Sheet1!AN6</f>
        <v>0.75268817204301075</v>
      </c>
    </row>
    <row r="26" spans="1:15" x14ac:dyDescent="0.25">
      <c r="A26" s="23"/>
      <c r="B26">
        <f>[3]Sheet1!F6</f>
        <v>0.84946236559139787</v>
      </c>
      <c r="C26">
        <f>[3]Sheet1!M6</f>
        <v>0.83870967741935487</v>
      </c>
      <c r="D26">
        <f>[3]Sheet1!T6</f>
        <v>0.73118279569892475</v>
      </c>
      <c r="E26">
        <f>[3]Sheet1!AA6</f>
        <v>0.81720430107526887</v>
      </c>
      <c r="F26">
        <f>[3]Sheet1!AH6</f>
        <v>0.79569892473118276</v>
      </c>
      <c r="G26">
        <f>[3]Sheet1!AO6</f>
        <v>0.84946236559139787</v>
      </c>
    </row>
    <row r="27" spans="1:15" x14ac:dyDescent="0.25">
      <c r="A27" s="23"/>
      <c r="B27">
        <f>[3]Sheet1!G6</f>
        <v>0.83870967741935487</v>
      </c>
      <c r="C27">
        <f>[3]Sheet1!N6</f>
        <v>0.81720430107526887</v>
      </c>
      <c r="D27">
        <f>[3]Sheet1!U6</f>
        <v>0.70967741935483875</v>
      </c>
      <c r="E27">
        <f>[3]Sheet1!AB6</f>
        <v>0.79569892473118276</v>
      </c>
      <c r="F27">
        <f>[3]Sheet1!AI6</f>
        <v>0.77419354838709675</v>
      </c>
      <c r="G27">
        <f>[3]Sheet1!AP6</f>
        <v>0.82795698924731187</v>
      </c>
    </row>
    <row r="28" spans="1:15" x14ac:dyDescent="0.25">
      <c r="A28" s="24"/>
      <c r="B28">
        <f>[3]Sheet1!H6</f>
        <v>0.88172043010752688</v>
      </c>
      <c r="C28">
        <f>[3]Sheet1!O6</f>
        <v>0.86021505376344087</v>
      </c>
      <c r="D28">
        <f>[3]Sheet1!V6</f>
        <v>0.77419354838709675</v>
      </c>
      <c r="E28">
        <f>[3]Sheet1!AC6</f>
        <v>0.82795698924731187</v>
      </c>
      <c r="F28">
        <f>[3]Sheet1!AJ6</f>
        <v>0.83870967741935487</v>
      </c>
      <c r="G28">
        <f>[3]Sheet1!AQ6</f>
        <v>0.89247311827956988</v>
      </c>
    </row>
    <row r="29" spans="1:15" x14ac:dyDescent="0.25">
      <c r="A29" s="22" t="s">
        <v>5</v>
      </c>
      <c r="B29">
        <f>[3]Sheet1!D7</f>
        <v>0.84042553191489366</v>
      </c>
      <c r="C29">
        <f>[3]Sheet1!K7</f>
        <v>0.82978723404255317</v>
      </c>
      <c r="D29">
        <f>[3]Sheet1!R7</f>
        <v>0.80851063829787229</v>
      </c>
      <c r="E29">
        <f>[3]Sheet1!Y7</f>
        <v>0.84042553191489366</v>
      </c>
      <c r="F29">
        <f>[3]Sheet1!AF7</f>
        <v>0.86170212765957444</v>
      </c>
      <c r="G29">
        <f>[3]Sheet1!AM7</f>
        <v>0.82978723404255317</v>
      </c>
    </row>
    <row r="30" spans="1:15" x14ac:dyDescent="0.25">
      <c r="A30" s="23"/>
      <c r="B30">
        <f>[3]Sheet1!E7</f>
        <v>0.76344086021505375</v>
      </c>
      <c r="C30">
        <f>[3]Sheet1!L7</f>
        <v>0.82795698924731187</v>
      </c>
      <c r="D30">
        <f>[3]Sheet1!S7</f>
        <v>0.78494623655913975</v>
      </c>
      <c r="E30">
        <f>[3]Sheet1!Z7</f>
        <v>0.78494623655913975</v>
      </c>
      <c r="F30">
        <f>[3]Sheet1!AG7</f>
        <v>0.79569892473118276</v>
      </c>
      <c r="G30">
        <f>[3]Sheet1!AN7</f>
        <v>0.80645161290322576</v>
      </c>
    </row>
    <row r="31" spans="1:15" x14ac:dyDescent="0.25">
      <c r="A31" s="23"/>
      <c r="B31">
        <f>[3]Sheet1!F7</f>
        <v>0.87096774193548387</v>
      </c>
      <c r="C31">
        <f>[3]Sheet1!M7</f>
        <v>0.86021505376344087</v>
      </c>
      <c r="D31">
        <f>[3]Sheet1!T7</f>
        <v>0.83870967741935487</v>
      </c>
      <c r="E31">
        <f>[3]Sheet1!AA7</f>
        <v>0.88172043010752688</v>
      </c>
      <c r="F31">
        <f>[3]Sheet1!AH7</f>
        <v>0.87096774193548387</v>
      </c>
      <c r="G31">
        <f>[3]Sheet1!AO7</f>
        <v>0.83870967741935487</v>
      </c>
    </row>
    <row r="32" spans="1:15" x14ac:dyDescent="0.25">
      <c r="A32" s="23"/>
      <c r="B32">
        <f>[3]Sheet1!G7</f>
        <v>0.82795698924731187</v>
      </c>
      <c r="C32">
        <f>[3]Sheet1!N7</f>
        <v>0.86021505376344087</v>
      </c>
      <c r="D32">
        <f>[3]Sheet1!U7</f>
        <v>0.79569892473118276</v>
      </c>
      <c r="E32">
        <f>[3]Sheet1!AB7</f>
        <v>0.84946236559139787</v>
      </c>
      <c r="F32">
        <f>[3]Sheet1!AI7</f>
        <v>0.84946236559139787</v>
      </c>
      <c r="G32">
        <f>[3]Sheet1!AP7</f>
        <v>0.82795698924731187</v>
      </c>
    </row>
    <row r="33" spans="1:7" x14ac:dyDescent="0.25">
      <c r="A33" s="24"/>
      <c r="B33">
        <f>[3]Sheet1!H7</f>
        <v>0.91397849462365588</v>
      </c>
      <c r="C33">
        <f>[3]Sheet1!O7</f>
        <v>0.91397849462365588</v>
      </c>
      <c r="D33">
        <f>[3]Sheet1!V7</f>
        <v>0.91397849462365588</v>
      </c>
      <c r="E33">
        <f>[3]Sheet1!AC7</f>
        <v>0.87096774193548387</v>
      </c>
      <c r="F33">
        <f>[3]Sheet1!AJ7</f>
        <v>0.90322580645161288</v>
      </c>
      <c r="G33">
        <f>[3]Sheet1!AQ7</f>
        <v>0.88172043010752688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I156"/>
  <sheetViews>
    <sheetView topLeftCell="A22" workbookViewId="0">
      <selection activeCell="D2" sqref="D2"/>
    </sheetView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94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0.57446808510638303</v>
      </c>
      <c r="E2">
        <f>Recall!B5</f>
        <v>0.58064516129032262</v>
      </c>
      <c r="F2">
        <f>Recall!B6</f>
        <v>0.59139784946236562</v>
      </c>
      <c r="G2">
        <f>Recall!B7</f>
        <v>0.60215053763440862</v>
      </c>
      <c r="H2">
        <f>Recall!B8</f>
        <v>0.72043010752688175</v>
      </c>
      <c r="J2">
        <f>IFERROR(AVERAGE(D2:H2),"-")</f>
        <v>0.61381834820407233</v>
      </c>
      <c r="K2">
        <f>IFERROR(_xlfn.STDEV.P(D2:H2),"-")</f>
        <v>5.4136470755107434E-2</v>
      </c>
      <c r="L2">
        <f>IFERROR(VAR(D2:H2),"-")</f>
        <v>3.6634468322732528E-3</v>
      </c>
      <c r="M2">
        <f>COUNT(D2:H2)</f>
        <v>5</v>
      </c>
      <c r="N2" t="str">
        <f>A2&amp;" "&amp;B2</f>
        <v>kNN BoW</v>
      </c>
      <c r="O2">
        <f>IFERROR(AVERAGE(D2:H4),"-")</f>
        <v>0.65525051475634866</v>
      </c>
      <c r="P2">
        <f>IFERROR(_xlfn.STDEV.P(D2:H4),"-")</f>
        <v>5.589864634498265E-2</v>
      </c>
      <c r="Q2">
        <f>COUNT(D2:H4)</f>
        <v>15</v>
      </c>
      <c r="R2" t="str">
        <f>A2</f>
        <v>kNN</v>
      </c>
      <c r="S2">
        <f>IFERROR(AVERAGE(D2:H7),"-")</f>
        <v>0.69211088233051177</v>
      </c>
      <c r="T2">
        <f>IFERROR(_xlfn.STDEV.P(D2:H7),"-")</f>
        <v>6.986544409369122E-2</v>
      </c>
      <c r="U2">
        <f>COUNT(D2:H7)</f>
        <v>30</v>
      </c>
      <c r="X2" cm="1">
        <f t="array" ref="X2:AB3">D20:H21</f>
        <v>0.85106382978723405</v>
      </c>
      <c r="Y2">
        <v>0.76344086021505375</v>
      </c>
      <c r="Z2">
        <v>0.83870967741935487</v>
      </c>
      <c r="AA2">
        <v>0.79569892473118276</v>
      </c>
      <c r="AB2">
        <v>0.81720430107526887</v>
      </c>
      <c r="AE2" s="3" t="str">
        <f>$R$2</f>
        <v>kNN</v>
      </c>
      <c r="AF2">
        <f>$S$2</f>
        <v>0.69211088233051177</v>
      </c>
      <c r="AG2">
        <f>$T$2</f>
        <v>6.986544409369122E-2</v>
      </c>
    </row>
    <row r="3" spans="1:33" x14ac:dyDescent="0.2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0.65957446808510634</v>
      </c>
      <c r="E3">
        <f>Recall!C5</f>
        <v>0.61290322580645162</v>
      </c>
      <c r="F3">
        <f>Recall!C6</f>
        <v>0.70967741935483875</v>
      </c>
      <c r="G3">
        <f>Recall!C7</f>
        <v>0.67741935483870963</v>
      </c>
      <c r="H3">
        <f>Recall!C8</f>
        <v>0.72043010752688175</v>
      </c>
      <c r="J3">
        <f t="shared" ref="J3:J37" si="0">IFERROR(AVERAGE(D3:H3),"-")</f>
        <v>0.67600091512239757</v>
      </c>
      <c r="K3">
        <f t="shared" ref="K3:K37" si="1">IFERROR(_xlfn.STDEV.P(D3:H3),"-")</f>
        <v>3.8369828265296391E-2</v>
      </c>
      <c r="L3">
        <f t="shared" ref="L3:L37" si="2">IFERROR(VAR(D3:H3),"-")</f>
        <v>1.840304651385422E-3</v>
      </c>
      <c r="M3">
        <f t="shared" ref="M3:M37" si="3">COUNT(D3:H3)</f>
        <v>5</v>
      </c>
      <c r="X3">
        <v>0.85106382978723405</v>
      </c>
      <c r="Y3">
        <v>0.77419354838709675</v>
      </c>
      <c r="Z3">
        <v>0.88172043010752688</v>
      </c>
      <c r="AA3">
        <v>0.84946236559139787</v>
      </c>
      <c r="AB3">
        <v>0.87096774193548387</v>
      </c>
      <c r="AE3" s="3" t="str">
        <f>$R$26</f>
        <v>RF</v>
      </c>
      <c r="AF3">
        <f>$S$26</f>
        <v>0.79656829100892235</v>
      </c>
      <c r="AG3">
        <f>$T$26</f>
        <v>4.8276335022504842E-2</v>
      </c>
    </row>
    <row r="4" spans="1:33" x14ac:dyDescent="0.2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0.69148936170212771</v>
      </c>
      <c r="E4">
        <f>Recall!D5</f>
        <v>0.61290322580645162</v>
      </c>
      <c r="F4">
        <f>Recall!D6</f>
        <v>0.73118279569892475</v>
      </c>
      <c r="G4">
        <f>Recall!D7</f>
        <v>0.62365591397849462</v>
      </c>
      <c r="H4">
        <f>Recall!D8</f>
        <v>0.72043010752688175</v>
      </c>
      <c r="J4">
        <f t="shared" si="0"/>
        <v>0.67593228094257607</v>
      </c>
      <c r="K4">
        <f t="shared" si="1"/>
        <v>4.8949318785134442E-2</v>
      </c>
      <c r="L4">
        <f t="shared" si="2"/>
        <v>2.9950447619108943E-3</v>
      </c>
      <c r="M4">
        <f t="shared" si="3"/>
        <v>5</v>
      </c>
      <c r="X4" cm="1">
        <f t="array" ref="X4:AB5">D23:H24</f>
        <v>0.87234042553191493</v>
      </c>
      <c r="Y4">
        <v>0.78494623655913975</v>
      </c>
      <c r="Z4">
        <v>0.87096774193548387</v>
      </c>
      <c r="AA4">
        <v>0.81720430107526887</v>
      </c>
      <c r="AB4">
        <v>0.82795698924731187</v>
      </c>
      <c r="AE4" s="3" t="str">
        <f>$R$8</f>
        <v>SVM</v>
      </c>
      <c r="AF4">
        <f>$S$8</f>
        <v>0.8219057423930447</v>
      </c>
      <c r="AG4">
        <f>$T$8</f>
        <v>4.534276562009381E-2</v>
      </c>
    </row>
    <row r="5" spans="1:33" x14ac:dyDescent="0.2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0.81914893617021278</v>
      </c>
      <c r="E5">
        <f>Recall!E5</f>
        <v>0.72043010752688175</v>
      </c>
      <c r="F5">
        <f>Recall!E6</f>
        <v>0.78494623655913975</v>
      </c>
      <c r="G5">
        <f>Recall!E7</f>
        <v>0.83870967741935487</v>
      </c>
      <c r="H5">
        <f>Recall!E8</f>
        <v>0.79569892473118276</v>
      </c>
      <c r="J5">
        <f t="shared" si="0"/>
        <v>0.79178677648135454</v>
      </c>
      <c r="K5">
        <f t="shared" si="1"/>
        <v>4.0259951589415109E-2</v>
      </c>
      <c r="L5">
        <f t="shared" si="2"/>
        <v>2.0260796274775604E-3</v>
      </c>
      <c r="M5">
        <f t="shared" si="3"/>
        <v>5</v>
      </c>
      <c r="N5" t="str">
        <f>A5&amp;" "&amp;B5</f>
        <v>kNN Tf-Idf</v>
      </c>
      <c r="O5">
        <f>IFERROR(AVERAGE(D5:H7),"-")</f>
        <v>0.72897124990467477</v>
      </c>
      <c r="P5">
        <f>IFERROR(_xlfn.STDEV.P(D5:H7),"-")</f>
        <v>6.2612526687644707E-2</v>
      </c>
      <c r="Q5">
        <f>COUNT(D5:H7)</f>
        <v>15</v>
      </c>
      <c r="X5">
        <v>0.86170212765957444</v>
      </c>
      <c r="Y5">
        <v>0.80645161290322576</v>
      </c>
      <c r="Z5">
        <v>0.88172043010752688</v>
      </c>
      <c r="AA5">
        <v>0.82795698924731187</v>
      </c>
      <c r="AB5">
        <v>0.86021505376344087</v>
      </c>
      <c r="AE5" s="3" t="str">
        <f>$R$20</f>
        <v>MNB</v>
      </c>
      <c r="AF5">
        <f>$S$20</f>
        <v>0.83524937085335171</v>
      </c>
      <c r="AG5">
        <f>$T$20</f>
        <v>3.5248770405888794E-2</v>
      </c>
    </row>
    <row r="6" spans="1:33" x14ac:dyDescent="0.2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0.63829787234042556</v>
      </c>
      <c r="E6">
        <f>Recall!F5</f>
        <v>0.73118279569892475</v>
      </c>
      <c r="F6">
        <f>Recall!F6</f>
        <v>0.69892473118279574</v>
      </c>
      <c r="G6">
        <f>Recall!F7</f>
        <v>0.76344086021505375</v>
      </c>
      <c r="H6">
        <f>Recall!F8</f>
        <v>0.69892473118279574</v>
      </c>
      <c r="J6">
        <f t="shared" si="0"/>
        <v>0.70615419812399927</v>
      </c>
      <c r="K6">
        <f t="shared" si="1"/>
        <v>4.1514343746364639E-2</v>
      </c>
      <c r="L6">
        <f t="shared" si="2"/>
        <v>2.1543009208641558E-3</v>
      </c>
      <c r="M6">
        <f t="shared" si="3"/>
        <v>5</v>
      </c>
      <c r="AE6" s="3" t="str">
        <f>$R$14</f>
        <v>LR</v>
      </c>
      <c r="AF6">
        <f>$S$14</f>
        <v>0.83907572637840255</v>
      </c>
      <c r="AG6">
        <f>$T$14</f>
        <v>4.0770147110384063E-2</v>
      </c>
    </row>
    <row r="7" spans="1:33" x14ac:dyDescent="0.2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0.62765957446808507</v>
      </c>
      <c r="E7">
        <f>Recall!G5</f>
        <v>0.70967741935483875</v>
      </c>
      <c r="F7">
        <f>Recall!G6</f>
        <v>0.64516129032258063</v>
      </c>
      <c r="G7">
        <f>Recall!G7</f>
        <v>0.76344086021505375</v>
      </c>
      <c r="H7">
        <f>Recall!G8</f>
        <v>0.69892473118279574</v>
      </c>
      <c r="J7">
        <f t="shared" si="0"/>
        <v>0.68897277510867083</v>
      </c>
      <c r="K7">
        <f t="shared" si="1"/>
        <v>4.8480870855271807E-2</v>
      </c>
      <c r="L7">
        <f t="shared" si="2"/>
        <v>2.9379935486069293E-3</v>
      </c>
      <c r="M7">
        <f t="shared" si="3"/>
        <v>5</v>
      </c>
      <c r="AE7" s="3" t="str">
        <f>$R$32</f>
        <v>Ensemble</v>
      </c>
      <c r="AF7">
        <f>$S$32</f>
        <v>0.84479905437352232</v>
      </c>
      <c r="AG7">
        <f>$T$32</f>
        <v>3.92272640483576E-2</v>
      </c>
    </row>
    <row r="8" spans="1:33" x14ac:dyDescent="0.2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0.7978723404255319</v>
      </c>
      <c r="E8">
        <f>Recall!B10</f>
        <v>0.77419354838709675</v>
      </c>
      <c r="F8">
        <f>Recall!B11</f>
        <v>0.80645161290322576</v>
      </c>
      <c r="G8">
        <f>Recall!B12</f>
        <v>0.77419354838709675</v>
      </c>
      <c r="H8">
        <f>Recall!B13</f>
        <v>0.84946236559139787</v>
      </c>
      <c r="J8">
        <f t="shared" si="0"/>
        <v>0.80043468313886978</v>
      </c>
      <c r="K8">
        <f t="shared" si="1"/>
        <v>2.7653849629869401E-2</v>
      </c>
      <c r="L8">
        <f t="shared" si="2"/>
        <v>9.5591924918928483E-4</v>
      </c>
      <c r="M8">
        <f t="shared" si="3"/>
        <v>5</v>
      </c>
      <c r="N8" t="str">
        <f>A8&amp;" "&amp;B8</f>
        <v>SVM BoW</v>
      </c>
      <c r="O8">
        <f>IFERROR(AVERAGE(D8:H10),"-")</f>
        <v>0.80191413101502318</v>
      </c>
      <c r="P8">
        <f>IFERROR(_xlfn.STDEV.P(D8:H10),"-")</f>
        <v>4.5633398811750173E-2</v>
      </c>
      <c r="Q8">
        <f>COUNT(D8:H10)</f>
        <v>15</v>
      </c>
      <c r="R8" t="str">
        <f>A8</f>
        <v>SVM</v>
      </c>
      <c r="S8">
        <f>IFERROR(AVERAGE(D8:H13),"-")</f>
        <v>0.8219057423930447</v>
      </c>
      <c r="T8">
        <f>IFERROR(_xlfn.STDEV.P(D8:H13),"-")</f>
        <v>4.534276562009381E-2</v>
      </c>
      <c r="U8">
        <f>COUNT(D8:H13)</f>
        <v>30</v>
      </c>
    </row>
    <row r="9" spans="1:33" x14ac:dyDescent="0.2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0.74468085106382975</v>
      </c>
      <c r="E9">
        <f>Recall!C10</f>
        <v>0.76344086021505375</v>
      </c>
      <c r="F9">
        <f>Recall!C11</f>
        <v>0.82795698924731187</v>
      </c>
      <c r="G9">
        <f>Recall!C12</f>
        <v>0.80645161290322576</v>
      </c>
      <c r="H9">
        <f>Recall!C13</f>
        <v>0.89247311827956988</v>
      </c>
      <c r="J9">
        <f t="shared" si="0"/>
        <v>0.80700068634179822</v>
      </c>
      <c r="K9">
        <f t="shared" si="1"/>
        <v>5.2011969883346908E-2</v>
      </c>
      <c r="L9">
        <f t="shared" si="2"/>
        <v>3.381556263932732E-3</v>
      </c>
      <c r="M9">
        <f t="shared" si="3"/>
        <v>5</v>
      </c>
      <c r="AE9" s="3"/>
      <c r="AF9" s="3"/>
      <c r="AG9" s="3"/>
    </row>
    <row r="10" spans="1:33" x14ac:dyDescent="0.2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0.78723404255319152</v>
      </c>
      <c r="E10">
        <f>Recall!D10</f>
        <v>0.72043010752688175</v>
      </c>
      <c r="F10">
        <f>Recall!D11</f>
        <v>0.83870967741935487</v>
      </c>
      <c r="G10">
        <f>Recall!D12</f>
        <v>0.77419354838709675</v>
      </c>
      <c r="H10">
        <f>Recall!D13</f>
        <v>0.87096774193548387</v>
      </c>
      <c r="J10">
        <f t="shared" si="0"/>
        <v>0.79830702356440175</v>
      </c>
      <c r="K10">
        <f t="shared" si="1"/>
        <v>5.2308391445046246E-2</v>
      </c>
      <c r="L10">
        <f t="shared" si="2"/>
        <v>3.4202097694602338E-3</v>
      </c>
      <c r="M10">
        <f t="shared" si="3"/>
        <v>5</v>
      </c>
      <c r="AE10" s="3"/>
      <c r="AF10" s="3"/>
      <c r="AG10" s="3"/>
    </row>
    <row r="11" spans="1:33" x14ac:dyDescent="0.2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0.86170212765957444</v>
      </c>
      <c r="E11">
        <f>Recall!E10</f>
        <v>0.75268817204301075</v>
      </c>
      <c r="F11">
        <f>Recall!E11</f>
        <v>0.83870967741935487</v>
      </c>
      <c r="G11">
        <f>Recall!E12</f>
        <v>0.82795698924731187</v>
      </c>
      <c r="H11">
        <f>Recall!E13</f>
        <v>0.87096774193548387</v>
      </c>
      <c r="J11">
        <f t="shared" si="0"/>
        <v>0.83040494166094714</v>
      </c>
      <c r="K11">
        <f t="shared" si="1"/>
        <v>4.1808401080233697E-2</v>
      </c>
      <c r="L11">
        <f t="shared" si="2"/>
        <v>2.1849280011071075E-3</v>
      </c>
      <c r="M11">
        <f t="shared" si="3"/>
        <v>5</v>
      </c>
      <c r="N11" t="str">
        <f>A11&amp;" "&amp;B11</f>
        <v>SVM Tf-Idf</v>
      </c>
      <c r="O11">
        <f>IFERROR(AVERAGE(D11:H13),"-")</f>
        <v>0.84189735377106689</v>
      </c>
      <c r="P11">
        <f>IFERROR(_xlfn.STDEV.P(D11:H13),"-")</f>
        <v>3.5074159292356216E-2</v>
      </c>
      <c r="Q11">
        <f>COUNT(D11:H13)</f>
        <v>15</v>
      </c>
      <c r="AE11" s="3"/>
      <c r="AF11" s="3"/>
      <c r="AG11" s="3"/>
    </row>
    <row r="12" spans="1:33" x14ac:dyDescent="0.2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0.85106382978723405</v>
      </c>
      <c r="E12">
        <f>Recall!F10</f>
        <v>0.78494623655913975</v>
      </c>
      <c r="F12">
        <f>Recall!F11</f>
        <v>0.87096774193548387</v>
      </c>
      <c r="G12">
        <f>Recall!F12</f>
        <v>0.84946236559139787</v>
      </c>
      <c r="H12">
        <f>Recall!F13</f>
        <v>0.88172043010752688</v>
      </c>
      <c r="J12">
        <f t="shared" si="0"/>
        <v>0.84763212079615646</v>
      </c>
      <c r="K12">
        <f t="shared" si="1"/>
        <v>3.3619073606667084E-2</v>
      </c>
      <c r="L12">
        <f t="shared" si="2"/>
        <v>1.4128026377131244E-3</v>
      </c>
      <c r="M12">
        <f t="shared" si="3"/>
        <v>5</v>
      </c>
      <c r="AE12" s="3"/>
      <c r="AF12" s="3"/>
      <c r="AG12" s="3"/>
    </row>
    <row r="13" spans="1:33" x14ac:dyDescent="0.2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0.84042553191489366</v>
      </c>
      <c r="E13">
        <f>Recall!G10</f>
        <v>0.80645161290322576</v>
      </c>
      <c r="F13">
        <f>Recall!G11</f>
        <v>0.86021505376344087</v>
      </c>
      <c r="G13">
        <f>Recall!G12</f>
        <v>0.84946236559139787</v>
      </c>
      <c r="H13">
        <f>Recall!G13</f>
        <v>0.88172043010752688</v>
      </c>
      <c r="J13">
        <f t="shared" si="0"/>
        <v>0.84765499885609707</v>
      </c>
      <c r="K13">
        <f t="shared" si="1"/>
        <v>2.4784912210344741E-2</v>
      </c>
      <c r="L13">
        <f t="shared" si="2"/>
        <v>7.6786484159311978E-4</v>
      </c>
      <c r="M13">
        <f t="shared" si="3"/>
        <v>5</v>
      </c>
      <c r="AE13" s="3"/>
      <c r="AF13" s="3"/>
      <c r="AG13" s="3"/>
    </row>
    <row r="14" spans="1:33" x14ac:dyDescent="0.2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0.78494623655913975</v>
      </c>
      <c r="F14">
        <f>Recall!B16</f>
        <v>0.87096774193548387</v>
      </c>
      <c r="G14">
        <f>Recall!B17</f>
        <v>0.79569892473118276</v>
      </c>
      <c r="H14">
        <f>Recall!B18</f>
        <v>0.91397849462365588</v>
      </c>
      <c r="J14">
        <f t="shared" si="0"/>
        <v>0.84120338595287125</v>
      </c>
      <c r="K14">
        <f t="shared" si="1"/>
        <v>4.7787574190354912E-2</v>
      </c>
      <c r="L14">
        <f t="shared" si="2"/>
        <v>2.8545653087483436E-3</v>
      </c>
      <c r="M14">
        <f t="shared" si="3"/>
        <v>5</v>
      </c>
      <c r="N14" t="str">
        <f>A14&amp;" "&amp;B14</f>
        <v>LR BoW</v>
      </c>
      <c r="O14">
        <f>IFERROR(AVERAGE(D14:H16),"-")</f>
        <v>0.84260657362922275</v>
      </c>
      <c r="P14">
        <f>IFERROR(_xlfn.STDEV.P(D14:H16),"-")</f>
        <v>3.7470985985595437E-2</v>
      </c>
      <c r="Q14">
        <f>COUNT(D14:H16)</f>
        <v>15</v>
      </c>
      <c r="R14" t="str">
        <f>A14</f>
        <v>LR</v>
      </c>
      <c r="S14">
        <f>IFERROR(AVERAGE(D14:H19),"-")</f>
        <v>0.83907572637840255</v>
      </c>
      <c r="T14">
        <f>IFERROR(_xlfn.STDEV.P(D14:H19),"-")</f>
        <v>4.0770147110384063E-2</v>
      </c>
      <c r="U14">
        <f>COUNT(D14:H19)</f>
        <v>30</v>
      </c>
    </row>
    <row r="15" spans="1:33" x14ac:dyDescent="0.2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0.87234042553191493</v>
      </c>
      <c r="E15">
        <f>Recall!C15</f>
        <v>0.80645161290322576</v>
      </c>
      <c r="F15">
        <f>Recall!C16</f>
        <v>0.86021505376344087</v>
      </c>
      <c r="G15">
        <f>Recall!C17</f>
        <v>0.82795698924731187</v>
      </c>
      <c r="H15">
        <f>Recall!C18</f>
        <v>0.86021505376344087</v>
      </c>
      <c r="J15">
        <f t="shared" si="0"/>
        <v>0.84543582704186682</v>
      </c>
      <c r="K15">
        <f t="shared" si="1"/>
        <v>2.4437623565076293E-2</v>
      </c>
      <c r="L15">
        <f t="shared" si="2"/>
        <v>7.4649680688546527E-4</v>
      </c>
      <c r="M15">
        <f t="shared" si="3"/>
        <v>5</v>
      </c>
      <c r="AE15" s="3"/>
      <c r="AF15" s="3"/>
      <c r="AG15" s="3"/>
    </row>
    <row r="16" spans="1:33" x14ac:dyDescent="0.2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0.85106382978723405</v>
      </c>
      <c r="E16">
        <f>Recall!D15</f>
        <v>0.81720430107526887</v>
      </c>
      <c r="F16">
        <f>Recall!D16</f>
        <v>0.83870967741935487</v>
      </c>
      <c r="G16">
        <f>Recall!D17</f>
        <v>0.79569892473118276</v>
      </c>
      <c r="H16">
        <f>Recall!D18</f>
        <v>0.90322580645161288</v>
      </c>
      <c r="J16">
        <f t="shared" si="0"/>
        <v>0.84118050789293064</v>
      </c>
      <c r="K16">
        <f t="shared" si="1"/>
        <v>3.6323097413061743E-2</v>
      </c>
      <c r="L16">
        <f t="shared" si="2"/>
        <v>1.6492092570984658E-3</v>
      </c>
      <c r="M16">
        <f t="shared" si="3"/>
        <v>5</v>
      </c>
      <c r="AE16" s="3"/>
      <c r="AF16" s="3"/>
      <c r="AG16" s="3"/>
    </row>
    <row r="17" spans="1:33" x14ac:dyDescent="0.2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0.80851063829787229</v>
      </c>
      <c r="E17">
        <f>Recall!E15</f>
        <v>0.77419354838709675</v>
      </c>
      <c r="F17">
        <f>Recall!E16</f>
        <v>0.83870967741935487</v>
      </c>
      <c r="G17">
        <f>Recall!E17</f>
        <v>0.83870967741935487</v>
      </c>
      <c r="H17">
        <f>Recall!E18</f>
        <v>0.89247311827956988</v>
      </c>
      <c r="J17">
        <f t="shared" si="0"/>
        <v>0.83051933196064964</v>
      </c>
      <c r="K17">
        <f t="shared" si="1"/>
        <v>3.906254382047588E-2</v>
      </c>
      <c r="L17">
        <f t="shared" si="2"/>
        <v>1.907352912158248E-3</v>
      </c>
      <c r="M17">
        <f t="shared" si="3"/>
        <v>5</v>
      </c>
      <c r="N17" t="str">
        <f>A17&amp;" "&amp;B17</f>
        <v>LR Tf-Idf</v>
      </c>
      <c r="O17">
        <f>IFERROR(AVERAGE(D17:H19),"-")</f>
        <v>0.83554487912758324</v>
      </c>
      <c r="P17">
        <f>IFERROR(_xlfn.STDEV.P(D17:H19),"-")</f>
        <v>4.3536206029634504E-2</v>
      </c>
      <c r="Q17">
        <f>COUNT(D17:H19)</f>
        <v>15</v>
      </c>
      <c r="AE17" s="3"/>
      <c r="AF17" s="3"/>
      <c r="AG17" s="3"/>
    </row>
    <row r="18" spans="1:33" x14ac:dyDescent="0.2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0.80851063829787229</v>
      </c>
      <c r="E18">
        <f>Recall!F15</f>
        <v>0.77419354838709675</v>
      </c>
      <c r="F18">
        <f>Recall!F16</f>
        <v>0.86021505376344087</v>
      </c>
      <c r="G18">
        <f>Recall!F17</f>
        <v>0.84946236559139787</v>
      </c>
      <c r="H18">
        <f>Recall!F18</f>
        <v>0.89247311827956988</v>
      </c>
      <c r="J18">
        <f t="shared" si="0"/>
        <v>0.83697094486387547</v>
      </c>
      <c r="K18">
        <f t="shared" si="1"/>
        <v>4.1298440654402926E-2</v>
      </c>
      <c r="L18">
        <f t="shared" si="2"/>
        <v>2.1319515006065501E-3</v>
      </c>
      <c r="M18">
        <f t="shared" si="3"/>
        <v>5</v>
      </c>
      <c r="AE18" s="3"/>
      <c r="AF18" s="3"/>
      <c r="AG18" s="3"/>
    </row>
    <row r="19" spans="1:33" x14ac:dyDescent="0.2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0.7978723404255319</v>
      </c>
      <c r="E19">
        <f>Recall!G15</f>
        <v>0.77419354838709675</v>
      </c>
      <c r="F19">
        <f>Recall!G16</f>
        <v>0.86021505376344087</v>
      </c>
      <c r="G19">
        <f>Recall!G17</f>
        <v>0.84946236559139787</v>
      </c>
      <c r="H19">
        <f>Recall!G18</f>
        <v>0.91397849462365588</v>
      </c>
      <c r="J19">
        <f t="shared" si="0"/>
        <v>0.83914436055822461</v>
      </c>
      <c r="K19">
        <f t="shared" si="1"/>
        <v>4.9137705703173405E-2</v>
      </c>
      <c r="L19">
        <f t="shared" si="2"/>
        <v>3.0181426522145997E-3</v>
      </c>
      <c r="M19">
        <f t="shared" si="3"/>
        <v>5</v>
      </c>
      <c r="AE19" s="3"/>
      <c r="AF19" s="3"/>
      <c r="AG19" s="3"/>
    </row>
    <row r="20" spans="1:33" x14ac:dyDescent="0.2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0.85106382978723405</v>
      </c>
      <c r="E20">
        <f>Recall!B20</f>
        <v>0.76344086021505375</v>
      </c>
      <c r="F20">
        <f>Recall!B21</f>
        <v>0.83870967741935487</v>
      </c>
      <c r="G20">
        <f>Recall!B22</f>
        <v>0.79569892473118276</v>
      </c>
      <c r="H20">
        <f>Recall!B23</f>
        <v>0.81720430107526887</v>
      </c>
      <c r="J20">
        <f t="shared" si="0"/>
        <v>0.81322351864561893</v>
      </c>
      <c r="K20">
        <f t="shared" si="1"/>
        <v>3.1249654517663854E-2</v>
      </c>
      <c r="L20">
        <f t="shared" si="2"/>
        <v>1.2206761343416862E-3</v>
      </c>
      <c r="M20">
        <f t="shared" si="3"/>
        <v>5</v>
      </c>
      <c r="N20" t="str">
        <f>A20&amp;" "&amp;B20</f>
        <v>MNB BoW</v>
      </c>
      <c r="O20">
        <f>IFERROR(AVERAGE(D20:H21),"-")</f>
        <v>0.82935255090368343</v>
      </c>
      <c r="P20">
        <f>IFERROR(_xlfn.STDEV.P(D20:H21),"-")</f>
        <v>3.8178464712917817E-2</v>
      </c>
      <c r="Q20">
        <f>COUNT(D20:H21)</f>
        <v>10</v>
      </c>
      <c r="R20" t="str">
        <f>A20</f>
        <v>MNB</v>
      </c>
      <c r="S20">
        <f>IFERROR(AVERAGE(D20:H21,D23:H24),"-")</f>
        <v>0.83524937085335171</v>
      </c>
      <c r="T20">
        <f>IFERROR(_xlfn.STDEV.P(D20:H21,D23:H24),"-")</f>
        <v>3.5248770405888794E-2</v>
      </c>
      <c r="U20">
        <f>COUNT(D20:H21,D23:H24)</f>
        <v>20</v>
      </c>
    </row>
    <row r="21" spans="1:33" x14ac:dyDescent="0.2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0.85106382978723405</v>
      </c>
      <c r="E21">
        <f>Recall!C20</f>
        <v>0.77419354838709675</v>
      </c>
      <c r="F21">
        <f>Recall!C21</f>
        <v>0.88172043010752688</v>
      </c>
      <c r="G21">
        <f>Recall!C22</f>
        <v>0.84946236559139787</v>
      </c>
      <c r="H21">
        <f>Recall!C23</f>
        <v>0.87096774193548387</v>
      </c>
      <c r="J21">
        <f t="shared" si="0"/>
        <v>0.84548158316174793</v>
      </c>
      <c r="K21">
        <f t="shared" si="1"/>
        <v>3.7661094846463253E-2</v>
      </c>
      <c r="L21">
        <f t="shared" si="2"/>
        <v>1.7729475812928764E-3</v>
      </c>
      <c r="M21">
        <f t="shared" si="3"/>
        <v>5</v>
      </c>
      <c r="AE21" s="3"/>
      <c r="AF21" s="3"/>
      <c r="AG21" s="3"/>
    </row>
    <row r="22" spans="1:33" x14ac:dyDescent="0.2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0.78494623655913975</v>
      </c>
      <c r="F23">
        <f>Recall!E21</f>
        <v>0.87096774193548387</v>
      </c>
      <c r="G23">
        <f>Recall!E22</f>
        <v>0.81720430107526887</v>
      </c>
      <c r="H23">
        <f>Recall!E23</f>
        <v>0.82795698924731187</v>
      </c>
      <c r="J23">
        <f t="shared" si="0"/>
        <v>0.83468313886982382</v>
      </c>
      <c r="K23">
        <f t="shared" si="1"/>
        <v>3.3344126826890287E-2</v>
      </c>
      <c r="L23">
        <f t="shared" si="2"/>
        <v>1.3897884923096805E-3</v>
      </c>
      <c r="M23">
        <f t="shared" si="3"/>
        <v>5</v>
      </c>
      <c r="N23" t="str">
        <f>A23&amp;" "&amp;B23</f>
        <v>MNB Tf-Idf</v>
      </c>
      <c r="O23">
        <f>IFERROR(AVERAGE(D23:H24),"-")</f>
        <v>0.84114619080302</v>
      </c>
      <c r="P23">
        <f>IFERROR(_xlfn.STDEV.P(D23:H24),"-")</f>
        <v>3.0948529712750514E-2</v>
      </c>
      <c r="Q23">
        <f>COUNT(D23:H24)</f>
        <v>10</v>
      </c>
      <c r="AE23" s="3"/>
      <c r="AF23" s="3"/>
      <c r="AG23" s="3"/>
    </row>
    <row r="24" spans="1:33" x14ac:dyDescent="0.2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0.86170212765957444</v>
      </c>
      <c r="E24">
        <f>Recall!F20</f>
        <v>0.80645161290322576</v>
      </c>
      <c r="F24">
        <f>Recall!F21</f>
        <v>0.88172043010752688</v>
      </c>
      <c r="G24">
        <f>Recall!F22</f>
        <v>0.82795698924731187</v>
      </c>
      <c r="H24">
        <f>Recall!F23</f>
        <v>0.86021505376344087</v>
      </c>
      <c r="J24">
        <f t="shared" si="0"/>
        <v>0.84760924273621596</v>
      </c>
      <c r="K24">
        <f t="shared" si="1"/>
        <v>2.6837475818934236E-2</v>
      </c>
      <c r="L24">
        <f t="shared" si="2"/>
        <v>9.0031263541484976E-4</v>
      </c>
      <c r="M24">
        <f t="shared" si="3"/>
        <v>5</v>
      </c>
      <c r="AE24" s="3"/>
      <c r="AF24" s="3"/>
      <c r="AG24" s="3"/>
    </row>
    <row r="25" spans="1:33" x14ac:dyDescent="0.2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0.77659574468085102</v>
      </c>
      <c r="E26">
        <f>Recall!B25</f>
        <v>0.80645161290322576</v>
      </c>
      <c r="F26">
        <f>Recall!B26</f>
        <v>0.84946236559139787</v>
      </c>
      <c r="G26">
        <f>Recall!B27</f>
        <v>0.83870967741935487</v>
      </c>
      <c r="H26">
        <f>Recall!B28</f>
        <v>0.88172043010752688</v>
      </c>
      <c r="J26">
        <f t="shared" si="0"/>
        <v>0.83058796614047137</v>
      </c>
      <c r="K26">
        <f t="shared" si="1"/>
        <v>3.6150954470969901E-2</v>
      </c>
      <c r="L26">
        <f t="shared" si="2"/>
        <v>1.6336143864526733E-3</v>
      </c>
      <c r="M26">
        <f t="shared" si="3"/>
        <v>5</v>
      </c>
      <c r="N26" t="str">
        <f>A26&amp;" "&amp;B26</f>
        <v>RF BoW</v>
      </c>
      <c r="O26">
        <f>IFERROR(AVERAGE(D26:H28),"-")</f>
        <v>0.7890642873484327</v>
      </c>
      <c r="P26">
        <f>IFERROR(_xlfn.STDEV.P(D26:H28),"-")</f>
        <v>5.6580592157105661E-2</v>
      </c>
      <c r="Q26">
        <f>COUNT(D26:H28)</f>
        <v>15</v>
      </c>
      <c r="R26" t="str">
        <f>A26</f>
        <v>RF</v>
      </c>
      <c r="S26">
        <f>IFERROR(AVERAGE(D26:H31),"-")</f>
        <v>0.79656829100892235</v>
      </c>
      <c r="T26">
        <f>IFERROR(_xlfn.STDEV.P(D26:H31),"-")</f>
        <v>4.8276335022504842E-2</v>
      </c>
      <c r="U26">
        <f>COUNT(D26:H31)</f>
        <v>30</v>
      </c>
    </row>
    <row r="27" spans="1:33" x14ac:dyDescent="0.2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0.77659574468085102</v>
      </c>
      <c r="E27">
        <f>Recall!C25</f>
        <v>0.76344086021505375</v>
      </c>
      <c r="F27">
        <f>Recall!C26</f>
        <v>0.83870967741935487</v>
      </c>
      <c r="G27">
        <f>Recall!C27</f>
        <v>0.81720430107526887</v>
      </c>
      <c r="H27">
        <f>Recall!C28</f>
        <v>0.86021505376344087</v>
      </c>
      <c r="J27">
        <f t="shared" si="0"/>
        <v>0.8112331274307939</v>
      </c>
      <c r="K27">
        <f t="shared" si="1"/>
        <v>3.6534076998358582E-2</v>
      </c>
      <c r="L27">
        <f t="shared" si="2"/>
        <v>1.6684234776524923E-3</v>
      </c>
      <c r="M27">
        <f t="shared" si="3"/>
        <v>5</v>
      </c>
      <c r="AE27" s="3"/>
      <c r="AF27" s="3"/>
      <c r="AG27" s="3"/>
    </row>
    <row r="28" spans="1:33" x14ac:dyDescent="0.2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0.7021276595744681</v>
      </c>
      <c r="E28">
        <f>Recall!D25</f>
        <v>0.70967741935483875</v>
      </c>
      <c r="F28">
        <f>Recall!D26</f>
        <v>0.73118279569892475</v>
      </c>
      <c r="G28">
        <f>Recall!D27</f>
        <v>0.70967741935483875</v>
      </c>
      <c r="H28">
        <f>Recall!D28</f>
        <v>0.77419354838709675</v>
      </c>
      <c r="J28">
        <f t="shared" si="0"/>
        <v>0.72537176847403351</v>
      </c>
      <c r="K28">
        <f t="shared" si="1"/>
        <v>2.6268795245968962E-2</v>
      </c>
      <c r="L28">
        <f t="shared" si="2"/>
        <v>8.6256200459330185E-4</v>
      </c>
      <c r="M28">
        <f t="shared" si="3"/>
        <v>5</v>
      </c>
      <c r="AE28" s="3"/>
      <c r="AF28" s="3"/>
      <c r="AG28" s="3"/>
    </row>
    <row r="29" spans="1:33" x14ac:dyDescent="0.2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0.75531914893617025</v>
      </c>
      <c r="E29">
        <f>Recall!E25</f>
        <v>0.78494623655913975</v>
      </c>
      <c r="F29">
        <f>Recall!E26</f>
        <v>0.81720430107526887</v>
      </c>
      <c r="G29">
        <f>Recall!E27</f>
        <v>0.79569892473118276</v>
      </c>
      <c r="H29">
        <f>Recall!E28</f>
        <v>0.82795698924731187</v>
      </c>
      <c r="J29">
        <f t="shared" si="0"/>
        <v>0.79622512010981483</v>
      </c>
      <c r="K29">
        <f t="shared" si="1"/>
        <v>2.5486569507588621E-2</v>
      </c>
      <c r="L29">
        <f t="shared" si="2"/>
        <v>8.1195653158143248E-4</v>
      </c>
      <c r="M29">
        <f t="shared" si="3"/>
        <v>5</v>
      </c>
      <c r="N29" t="str">
        <f>A29&amp;" "&amp;B29</f>
        <v>RF Tf-Idf</v>
      </c>
      <c r="O29">
        <f>IFERROR(AVERAGE(D29:H31),"-")</f>
        <v>0.8040722946694121</v>
      </c>
      <c r="P29">
        <f>IFERROR(_xlfn.STDEV.P(D29:H31),"-")</f>
        <v>3.6704570501345547E-2</v>
      </c>
      <c r="Q29">
        <f>COUNT(D29:H31)</f>
        <v>15</v>
      </c>
      <c r="AE29" s="3"/>
      <c r="AF29" s="3"/>
      <c r="AG29" s="3"/>
    </row>
    <row r="30" spans="1:33" x14ac:dyDescent="0.2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0.77659574468085102</v>
      </c>
      <c r="E30">
        <f>Recall!F25</f>
        <v>0.78494623655913975</v>
      </c>
      <c r="F30">
        <f>Recall!F26</f>
        <v>0.79569892473118276</v>
      </c>
      <c r="G30">
        <f>Recall!F27</f>
        <v>0.77419354838709675</v>
      </c>
      <c r="H30">
        <f>Recall!F28</f>
        <v>0.83870967741935487</v>
      </c>
      <c r="J30">
        <f t="shared" si="0"/>
        <v>0.79402882635552507</v>
      </c>
      <c r="K30">
        <f t="shared" si="1"/>
        <v>2.357546057468482E-2</v>
      </c>
      <c r="L30">
        <f t="shared" si="2"/>
        <v>6.9475292663564797E-4</v>
      </c>
      <c r="M30">
        <f t="shared" si="3"/>
        <v>5</v>
      </c>
      <c r="AE30" s="3"/>
      <c r="AF30" s="3"/>
      <c r="AG30" s="3"/>
    </row>
    <row r="31" spans="1:33" x14ac:dyDescent="0.2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0.84946236559139787</v>
      </c>
      <c r="G31">
        <f>Recall!G27</f>
        <v>0.82795698924731187</v>
      </c>
      <c r="H31">
        <f>Recall!G28</f>
        <v>0.89247311827956988</v>
      </c>
      <c r="J31">
        <f t="shared" si="0"/>
        <v>0.8219629375428964</v>
      </c>
      <c r="K31">
        <f t="shared" si="1"/>
        <v>4.8515816119320036E-2</v>
      </c>
      <c r="L31">
        <f t="shared" si="2"/>
        <v>2.9422305171545927E-3</v>
      </c>
      <c r="M31">
        <f t="shared" si="3"/>
        <v>5</v>
      </c>
      <c r="AE31" s="3"/>
      <c r="AF31" s="3"/>
      <c r="AG31" s="3"/>
    </row>
    <row r="32" spans="1:33" x14ac:dyDescent="0.2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0.76344086021505375</v>
      </c>
      <c r="F32">
        <f>Recall!B31</f>
        <v>0.87096774193548387</v>
      </c>
      <c r="G32">
        <f>Recall!B32</f>
        <v>0.82795698924731187</v>
      </c>
      <c r="H32">
        <f>Recall!B33</f>
        <v>0.91397849462365588</v>
      </c>
      <c r="J32">
        <f t="shared" si="0"/>
        <v>0.84335392358727979</v>
      </c>
      <c r="K32">
        <f t="shared" si="1"/>
        <v>4.9763624788050444E-2</v>
      </c>
      <c r="L32">
        <f t="shared" si="2"/>
        <v>3.0955229400573357E-3</v>
      </c>
      <c r="M32">
        <f t="shared" si="3"/>
        <v>5</v>
      </c>
      <c r="N32" t="str">
        <f>A32&amp;" "&amp;B32</f>
        <v>Ensemble BoW</v>
      </c>
      <c r="O32">
        <f>IFERROR(AVERAGE(D32:H34),"-")</f>
        <v>0.84338442766720034</v>
      </c>
      <c r="P32">
        <f>IFERROR(_xlfn.STDEV.P(D32:H34),"-")</f>
        <v>4.491884112261172E-2</v>
      </c>
      <c r="Q32">
        <f>COUNT(D32:H34)</f>
        <v>15</v>
      </c>
      <c r="R32" t="str">
        <f>A32</f>
        <v>Ensemble</v>
      </c>
      <c r="S32">
        <f>IFERROR(AVERAGE(D32:H37),"-")</f>
        <v>0.84479905437352232</v>
      </c>
      <c r="T32">
        <f>IFERROR(_xlfn.STDEV.P(D32:H37),"-")</f>
        <v>3.92272640483576E-2</v>
      </c>
      <c r="U32">
        <f>COUNT(D32:H37)</f>
        <v>30</v>
      </c>
    </row>
    <row r="33" spans="1:21" x14ac:dyDescent="0.2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0.82978723404255317</v>
      </c>
      <c r="E33">
        <f>Recall!C30</f>
        <v>0.82795698924731187</v>
      </c>
      <c r="F33">
        <f>Recall!C31</f>
        <v>0.86021505376344087</v>
      </c>
      <c r="G33">
        <f>Recall!C32</f>
        <v>0.86021505376344087</v>
      </c>
      <c r="H33">
        <f>Recall!C33</f>
        <v>0.91397849462365588</v>
      </c>
      <c r="J33">
        <f t="shared" si="0"/>
        <v>0.85843056508808058</v>
      </c>
      <c r="K33">
        <f t="shared" si="1"/>
        <v>3.1115978253177173E-2</v>
      </c>
      <c r="L33">
        <f t="shared" si="2"/>
        <v>1.2102551283152433E-3</v>
      </c>
      <c r="M33">
        <f t="shared" si="3"/>
        <v>5</v>
      </c>
    </row>
    <row r="34" spans="1:21" x14ac:dyDescent="0.2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0.78494623655913975</v>
      </c>
      <c r="F34">
        <f>Recall!D31</f>
        <v>0.83870967741935487</v>
      </c>
      <c r="G34">
        <f>Recall!D32</f>
        <v>0.79569892473118276</v>
      </c>
      <c r="H34">
        <f>Recall!D33</f>
        <v>0.91397849462365588</v>
      </c>
      <c r="J34">
        <f t="shared" si="0"/>
        <v>0.82836879432624111</v>
      </c>
      <c r="K34">
        <f t="shared" si="1"/>
        <v>4.6439508850548879E-2</v>
      </c>
      <c r="L34">
        <f t="shared" si="2"/>
        <v>2.6957849778502596E-3</v>
      </c>
      <c r="M34">
        <f t="shared" si="3"/>
        <v>5</v>
      </c>
    </row>
    <row r="35" spans="1:21" x14ac:dyDescent="0.2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0.84042553191489366</v>
      </c>
      <c r="E35">
        <f>Recall!E30</f>
        <v>0.78494623655913975</v>
      </c>
      <c r="F35">
        <f>Recall!E31</f>
        <v>0.88172043010752688</v>
      </c>
      <c r="G35">
        <f>Recall!E32</f>
        <v>0.84946236559139787</v>
      </c>
      <c r="H35">
        <f>Recall!E33</f>
        <v>0.87096774193548387</v>
      </c>
      <c r="J35">
        <f t="shared" si="0"/>
        <v>0.84550446122168843</v>
      </c>
      <c r="K35">
        <f t="shared" si="1"/>
        <v>3.3671157304828322E-2</v>
      </c>
      <c r="L35">
        <f t="shared" si="2"/>
        <v>1.4171835428081171E-3</v>
      </c>
      <c r="M35">
        <f t="shared" si="3"/>
        <v>5</v>
      </c>
      <c r="N35" t="str">
        <f>A35&amp;" "&amp;B35</f>
        <v>Ensemble Tf-Idf</v>
      </c>
      <c r="O35">
        <f>IFERROR(AVERAGE(D35:H37),"-")</f>
        <v>0.8462136810798444</v>
      </c>
      <c r="P35">
        <f>IFERROR(_xlfn.STDEV.P(D35:H37),"-")</f>
        <v>3.2493874256607581E-2</v>
      </c>
      <c r="Q35">
        <f>COUNT(D35:H37)</f>
        <v>15</v>
      </c>
    </row>
    <row r="36" spans="1:21" x14ac:dyDescent="0.2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0.86170212765957444</v>
      </c>
      <c r="E36">
        <f>Recall!F30</f>
        <v>0.79569892473118276</v>
      </c>
      <c r="F36">
        <f>Recall!F31</f>
        <v>0.87096774193548387</v>
      </c>
      <c r="G36">
        <f>Recall!F32</f>
        <v>0.84946236559139787</v>
      </c>
      <c r="H36">
        <f>Recall!F33</f>
        <v>0.90322580645161288</v>
      </c>
      <c r="J36">
        <f t="shared" si="0"/>
        <v>0.85621139327385032</v>
      </c>
      <c r="K36">
        <f t="shared" si="1"/>
        <v>3.5115698085481609E-2</v>
      </c>
      <c r="L36">
        <f t="shared" si="2"/>
        <v>1.5413903150383707E-3</v>
      </c>
      <c r="M36">
        <f t="shared" si="3"/>
        <v>5</v>
      </c>
    </row>
    <row r="37" spans="1:21" x14ac:dyDescent="0.2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0.82978723404255317</v>
      </c>
      <c r="E37">
        <f>Recall!G30</f>
        <v>0.80645161290322576</v>
      </c>
      <c r="F37">
        <f>Recall!G31</f>
        <v>0.83870967741935487</v>
      </c>
      <c r="G37">
        <f>Recall!G32</f>
        <v>0.82795698924731187</v>
      </c>
      <c r="H37">
        <f>Recall!G33</f>
        <v>0.88172043010752688</v>
      </c>
      <c r="J37">
        <f t="shared" si="0"/>
        <v>0.83692518874399457</v>
      </c>
      <c r="K37">
        <f t="shared" si="1"/>
        <v>2.4778280298296824E-2</v>
      </c>
      <c r="L37">
        <f t="shared" si="2"/>
        <v>7.6745396817620563E-4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4.3054613907553859E-11</v>
      </c>
      <c r="D42">
        <f>IFERROR(_xlfn.T.TEST(D14:H19,D2:H7,2,IF(IF(T2^2&gt;T14^2,(T2^2)/(T14^2),(T14^2)/(T2^2))&lt;IF(T2^2&gt;T14^2,_xlfn.F.INV(0.95,U2-1,U14-1),_xlfn.F.INV(0.95,U14-1,U2-1)),2,3)),1)</f>
        <v>6.9101356831068656E-13</v>
      </c>
      <c r="E42">
        <f>IFERROR(_xlfn.T.TEST(X2:AB5,D2:H7,2,IF(IF(T2^2&gt;T20^2,(T2^2)/(T20^2),(T20^2)/(T2^2))&lt;IF(T2^2&gt;T20^2,_xlfn.F.INV(0.95,U2-1,U20-1),_xlfn.F.INV(0.95,U20-1,U2-1)),2,3)),1)</f>
        <v>3.563428864395793E-12</v>
      </c>
      <c r="F42">
        <f>IFERROR(_xlfn.T.TEST(D26:H31,D2:H7,2,IF(IF(T2^2&gt;T26^2,(T2^2)/(T26^2),(T26^2)/(T2^2))&lt;IF(T2^2&gt;T26^2,_xlfn.F.INV(0.95,U2-1,U26-1),_xlfn.F.INV(0.95,U26-1,U2-1)),2,3)),1)</f>
        <v>2.0417567072902692E-8</v>
      </c>
      <c r="G42">
        <f>IFERROR(_xlfn.T.TEST(D32:H37,D2:H7,2,IF(IF(T2^2&gt;T32^2,(T2^2)/(T32^2),(T32^2)/(T2^2))&lt;IF(T2^2&gt;T32^2,_xlfn.F.INV(0.95,U2-1,U32-1),_xlfn.F.INV(0.95,U32-1,U2-1)),2,3)),1)</f>
        <v>1.951350247657412E-13</v>
      </c>
      <c r="I42" t="s">
        <v>0</v>
      </c>
      <c r="J42">
        <f>C42</f>
        <v>4.3054613907553859E-11</v>
      </c>
      <c r="K42">
        <f t="shared" ref="K42:N44" si="4">D42</f>
        <v>6.9101356831068656E-13</v>
      </c>
      <c r="L42">
        <f t="shared" si="4"/>
        <v>3.563428864395793E-12</v>
      </c>
      <c r="M42">
        <f t="shared" si="4"/>
        <v>2.0417567072902692E-8</v>
      </c>
      <c r="N42">
        <f t="shared" si="4"/>
        <v>1.951350247657412E-13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0.13485840246976771</v>
      </c>
      <c r="E43">
        <f>IFERROR(_xlfn.T.TEST(X2:AB5,D8:H13,2,IF(IF(T8^2&gt;T20^2,(T8^2)/(T20^2),(T20^2)/(T8^2))&lt;IF(T8^2&gt;T20^2,_xlfn.F.INV(0.95,U8-1,U20-1),_xlfn.F.INV(0.95,U20-1,U8-1)),2,3)),1)</f>
        <v>0.28172519941660779</v>
      </c>
      <c r="F43">
        <f>IFERROR(_xlfn.T.TEST(D26:H31,D8:H13,2,IF(IF(T8^2&gt;T26^2,(T8^2)/(T26^2),(T26^2)/(T8^2))&lt;IF(T8^2&gt;T26^2,_xlfn.F.INV(0.95,U8-1,U26-1),_xlfn.F.INV(0.95,U26-1,U8-1)),2,3)),1)</f>
        <v>4.3880032771832778E-2</v>
      </c>
      <c r="G43">
        <f>IFERROR(_xlfn.T.TEST(D32:H37,D8:H13,2,IF(IF(T8^2&gt;T32^2,(T8^2)/(T32^2),(T32^2)/(T8^2))&lt;IF(T8^2&gt;T32^2,_xlfn.F.INV(0.95,U8-1,U32-1),_xlfn.F.INV(0.95,U32-1,U8-1)),2,3)),1)</f>
        <v>4.4268612007096829E-2</v>
      </c>
      <c r="I43" t="s">
        <v>1</v>
      </c>
      <c r="K43">
        <f>D43</f>
        <v>0.13485840246976771</v>
      </c>
      <c r="L43">
        <f t="shared" si="4"/>
        <v>0.28172519941660779</v>
      </c>
      <c r="M43">
        <f t="shared" si="4"/>
        <v>4.3880032771832778E-2</v>
      </c>
      <c r="N43">
        <f t="shared" si="4"/>
        <v>4.4268612007096829E-2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0.73836338476732344</v>
      </c>
      <c r="F44">
        <f>IFERROR(_xlfn.T.TEST(D26:H31,D14:H19,2,IF(IF(T14^2&gt;T26^2,(T14^2)/(T26^2),(T26^2)/(T14^2))&lt;IF(T14^2&gt;T26^2,_xlfn.F.INV(0.95,U14-1,U26-1),_xlfn.F.INV(0.95,U26-1,U14-1)),2,3)),1)</f>
        <v>6.1476961947157379E-4</v>
      </c>
      <c r="G44">
        <f>IFERROR(_xlfn.T.TEST(D32:H37,D14:H19,2,IF(IF(T14^2&gt;T32^2,(T14^2)/(T32^2),(T32^2)/(T14^2))&lt;IF(T14^2&gt;T32^2,_xlfn.F.INV(0.95,U14-1,U32-1),_xlfn.F.INV(0.95,U32-1,U14-1)),2,3)),1)</f>
        <v>0.5880065474131122</v>
      </c>
      <c r="I44" t="s">
        <v>2</v>
      </c>
      <c r="L44">
        <f>E44</f>
        <v>0.73836338476732344</v>
      </c>
      <c r="M44">
        <f t="shared" si="4"/>
        <v>6.1476961947157379E-4</v>
      </c>
      <c r="N44">
        <f t="shared" si="4"/>
        <v>0.5880065474131122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4.0910679370985189E-3</v>
      </c>
      <c r="G45">
        <f>IFERROR(_xlfn.T.TEST(D32:H37,X2:AB5,2,IF(IF(T20^2&gt;T32^2,(T20^2)/(T32^2),(T32^2)/(T20^2))&lt;IF(T20^2&gt;T32^2,_xlfn.F.INV(0.95,U20-1,U32-1),_xlfn.F.INV(0.95,U32-1,U20-1)),2,3)),1)</f>
        <v>0.39402822759209011</v>
      </c>
      <c r="I45" t="s">
        <v>88</v>
      </c>
      <c r="M45">
        <f>F45</f>
        <v>4.0910679370985189E-3</v>
      </c>
      <c r="N45">
        <f>G45</f>
        <v>0.39402822759209011</v>
      </c>
      <c r="P45" t="s">
        <v>3</v>
      </c>
      <c r="T45" t="str">
        <f t="shared" si="5"/>
        <v>+</v>
      </c>
      <c r="U45" t="str">
        <f t="shared" si="5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1.0112713562121885E-4</v>
      </c>
      <c r="I46" t="s">
        <v>4</v>
      </c>
      <c r="N46">
        <f>G46</f>
        <v>1.0112713562121885E-4</v>
      </c>
      <c r="P46" t="s">
        <v>4</v>
      </c>
      <c r="U46" t="str">
        <f t="shared" si="5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9.7768308576693816E-2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0.12714727339166909</v>
      </c>
      <c r="C55">
        <f>IFERROR(_xlfn.T.TEST($D4:$H4,$D$3:$H$3,2,IF(IF($K$3^2&gt;$K4^2,($K$3^2)/($K4^2),($K4^2)/($K$3^2))&lt;IF($K$3^2&gt;$K4^2,_xlfn.F.INV(0.95,$M$3-1,$M4-1),_xlfn.F.INV(0.95,$M4-1,$M$3-1)),2,3)),1)</f>
        <v>0.99829307597700334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7.4999143617560506E-4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3.1488331155255615E-3</v>
      </c>
      <c r="D56">
        <f>IFERROR(_xlfn.T.TEST($D5:$H5,$D$4:$H$4,2,IF(IF($K$4^2&gt;$K5^2,($K$4^2)/($K5^2),($K5^2)/($K$4^2))&lt;IF($K$4^2&gt;$K5^2,_xlfn.F.INV(0.95,$M$4-1,$M5-1),_xlfn.F.INV(0.95,$M5-1,$M$4-1)),2,3)),1)</f>
        <v>6.4389892640923652E-3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2.678485954006201E-2</v>
      </c>
      <c r="C57">
        <f t="shared" si="8"/>
        <v>0.31719541908630106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0.37388983176047019</v>
      </c>
      <c r="E57">
        <f>IFERROR(_xlfn.T.TEST($D6:$H6,$D$5:$H$5,2,IF(IF($K$5^2&gt;$K6^2,($K$5^2)/($K6^2),($K6^2)/($K$5^2))&lt;IF($K$5^2&gt;$K6^2,_xlfn.F.INV(0.95,$M$5-1,$M6-1),_xlfn.F.INV(0.95,$M6-1,$M$5-1)),2,3)),1)</f>
        <v>1.8103848741618231E-2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7.2416546705592388E-2</v>
      </c>
      <c r="C58">
        <f t="shared" si="8"/>
        <v>0.68580872318201891</v>
      </c>
      <c r="D58">
        <f t="shared" si="9"/>
        <v>0.71485960150488037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1.1475541064959308E-2</v>
      </c>
      <c r="F58">
        <f>IFERROR(_xlfn.T.TEST($D7:$H7,$D$6:$H$6,2,IF(IF($K$6^2&gt;$K7^2,($K$6^2)/($K7^2),($K7^2)/($K$6^2))&lt;IF($K$6^2&gt;$K7^2,_xlfn.F.INV(0.95,$M$6-1,$M7-1),_xlfn.F.INV(0.95,$M7-1,$M$6-1)),2,3)),1)</f>
        <v>0.6049677313993671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2.7712358883326513E-4</v>
      </c>
      <c r="C59">
        <f t="shared" si="8"/>
        <v>7.6280332641438884E-4</v>
      </c>
      <c r="D59">
        <f t="shared" si="9"/>
        <v>2.1997724768926842E-3</v>
      </c>
      <c r="E59">
        <f t="shared" si="10"/>
        <v>0.73240605612362508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5.386847743652376E-3</v>
      </c>
      <c r="G59">
        <f>IFERROR(_xlfn.T.TEST($D8:$H8,$D$7:$H$7,2,IF(IF($K$7^2&gt;$K8^2,($K$7^2)/($K8^2),($K8^2)/($K$7^2))&lt;IF($K$7^2&gt;$K8^2,_xlfn.F.INV(0.95,$M$7-1,$M8-1),_xlfn.F.INV(0.95,$M8-1,$M$7-1)),2,3)),1)</f>
        <v>3.9824707137070614E-3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8.780918557008213E-4</v>
      </c>
      <c r="C60">
        <f t="shared" si="8"/>
        <v>3.6657512975446522E-3</v>
      </c>
      <c r="D60">
        <f t="shared" si="9"/>
        <v>6.3077651440645935E-3</v>
      </c>
      <c r="E60">
        <f t="shared" si="10"/>
        <v>0.65596122526750622</v>
      </c>
      <c r="F60">
        <f t="shared" si="11"/>
        <v>1.6290262768306984E-2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1.0541446466521439E-2</v>
      </c>
      <c r="H60">
        <f>IFERROR(_xlfn.T.TEST($D9:$H9,$D$8:$H$8,2,IF(IF($K$8^2&gt;$K9^2,($K$8^2)/($K9^2),($K9^2)/($K$8^2))&lt;IF($K$8^2&gt;$K9^2,_xlfn.F.INV(0.95,$M$8-1,$M9-1),_xlfn.F.INV(0.95,$M9-1,$M$8-1)),2,3)),1)</f>
        <v>0.82917703483007876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1.1915616126608735E-3</v>
      </c>
      <c r="C61">
        <f t="shared" si="8"/>
        <v>5.4603796533406459E-3</v>
      </c>
      <c r="D61">
        <f t="shared" si="9"/>
        <v>9.1362519851066956E-3</v>
      </c>
      <c r="E61">
        <f t="shared" si="10"/>
        <v>0.84831681249556956</v>
      </c>
      <c r="F61">
        <f t="shared" si="11"/>
        <v>2.4679327219292578E-2</v>
      </c>
      <c r="G61">
        <f t="shared" si="12"/>
        <v>1.5441029380651542E-2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0.94443207028649645</v>
      </c>
      <c r="I61">
        <f>IFERROR(_xlfn.T.TEST($D10:$H10,$D$9:$H$9,2,IF(IF($K$9^2&gt;$K10^2,($K$9^2)/($K10^2),($K10^2)/($K$9^2))&lt;IF($K$9^2&gt;$K10^2,_xlfn.F.INV(0.95,$M$9-1,$M10-1),_xlfn.F.INV(0.95,$M10-1,$M$9-1)),2,3)),1)</f>
        <v>0.81958030753109024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2.2470665795448617E-4</v>
      </c>
      <c r="C62">
        <f t="shared" si="8"/>
        <v>6.1460854296435208E-4</v>
      </c>
      <c r="D62">
        <f t="shared" si="9"/>
        <v>1.3568455603293257E-3</v>
      </c>
      <c r="E62">
        <f t="shared" si="10"/>
        <v>0.21996188485125176</v>
      </c>
      <c r="F62">
        <f t="shared" si="11"/>
        <v>2.9249032019340632E-3</v>
      </c>
      <c r="G62">
        <f t="shared" si="12"/>
        <v>2.2309676568570266E-3</v>
      </c>
      <c r="H62">
        <f t="shared" si="13"/>
        <v>0.26601973414233271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0.50292035833025572</v>
      </c>
      <c r="J62">
        <f>IFERROR(_xlfn.T.TEST($D11:$H11,$D$10:$H$10,2,IF(IF($K$10^2&gt;$K11^2,($K$10^2)/($K11^2),($K11^2)/($K$10^2))&lt;IF($K$10^2&gt;$K11^2,_xlfn.F.INV(0.95,$M$10-1,$M11-1),_xlfn.F.INV(0.95,$M11-1,$M$10-1)),2,3)),1)</f>
        <v>0.36579786068401315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8.0859721195983961E-5</v>
      </c>
      <c r="C63">
        <f t="shared" si="8"/>
        <v>1.4825840853533877E-4</v>
      </c>
      <c r="D63">
        <f t="shared" si="9"/>
        <v>4.1317169390976281E-4</v>
      </c>
      <c r="E63">
        <f t="shared" si="10"/>
        <v>6.5851404822734369E-2</v>
      </c>
      <c r="F63">
        <f t="shared" si="11"/>
        <v>7.3118417360724507E-4</v>
      </c>
      <c r="G63">
        <f t="shared" si="12"/>
        <v>6.6277531840695249E-4</v>
      </c>
      <c r="H63">
        <f t="shared" si="13"/>
        <v>6.1969493243639956E-2</v>
      </c>
      <c r="I63">
        <f t="shared" si="14"/>
        <v>0.22586751017625656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0.15128387789527764</v>
      </c>
      <c r="K63">
        <f>IFERROR(_xlfn.T.TEST($D12:$H12,$D$11:$H$11,2,IF(IF($K$11^2&gt;$K12^2,($K$11^2)/($K12^2),($K12^2)/($K$11^2))&lt;IF($K$11^2&gt;$K12^2,_xlfn.F.INV(0.95,$M$11-1,$M12-1),_xlfn.F.INV(0.95,$M12-1,$M$11-1)),2,3)),1)</f>
        <v>0.53869330432588747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4.9813788440426424E-5</v>
      </c>
      <c r="C64">
        <f t="shared" si="8"/>
        <v>6.8254021061626958E-5</v>
      </c>
      <c r="D64">
        <f t="shared" si="9"/>
        <v>2.4315216908106797E-4</v>
      </c>
      <c r="E64">
        <f t="shared" si="10"/>
        <v>4.5713505976788069E-2</v>
      </c>
      <c r="F64">
        <f t="shared" si="11"/>
        <v>3.8140307824360999E-4</v>
      </c>
      <c r="G64">
        <f t="shared" si="12"/>
        <v>3.9216000128825256E-4</v>
      </c>
      <c r="H64">
        <f t="shared" si="13"/>
        <v>3.4540835858846208E-2</v>
      </c>
      <c r="I64">
        <f t="shared" si="14"/>
        <v>0.1958624349404379</v>
      </c>
      <c r="J64">
        <f t="shared" si="15"/>
        <v>0.12657385238832089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0.4979697493866414</v>
      </c>
      <c r="L64">
        <f>IFERROR(_xlfn.T.TEST($D13:$H13,$D$12:$H$12,2,IF(IF($K$12^2&gt;$K13^2,($K$12^2)/($K13^2),($K13^2)/($K$12^2))&lt;IF($K$12^2&gt;$K13^2,_xlfn.F.INV(0.95,$M$12-1,$M13-1),_xlfn.F.INV(0.95,$M13-1,$M$12-1)),2,3)),1)</f>
        <v>0.99915274831227019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2.3333802501185468E-4</v>
      </c>
      <c r="C65">
        <f t="shared" si="8"/>
        <v>6.5279789365814108E-4</v>
      </c>
      <c r="D65">
        <f t="shared" si="9"/>
        <v>1.3014688730811326E-3</v>
      </c>
      <c r="E65">
        <f t="shared" si="10"/>
        <v>0.15237862803819452</v>
      </c>
      <c r="F65">
        <f t="shared" si="11"/>
        <v>2.735845411560087E-3</v>
      </c>
      <c r="G65">
        <f t="shared" si="12"/>
        <v>2.0762949549125737E-3</v>
      </c>
      <c r="H65">
        <f t="shared" si="13"/>
        <v>0.17797590228861362</v>
      </c>
      <c r="I65">
        <f t="shared" si="14"/>
        <v>0.3611711868123938</v>
      </c>
      <c r="J65">
        <f t="shared" si="15"/>
        <v>0.2604911566614837</v>
      </c>
      <c r="K65">
        <f t="shared" si="16"/>
        <v>0.7425126139231919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0.83134014551141899</v>
      </c>
      <c r="M65">
        <f>IFERROR(_xlfn.T.TEST($D14:$H14,$D$13:$H$13,2,IF(IF($K$13^2&gt;$K14^2,($K$13^2)/($K14^2),($K14^2)/($K$13^2))&lt;IF($K$13^2&gt;$K14^2,_xlfn.F.INV(0.95,$M$13-1,$M14-1),_xlfn.F.INV(0.95,$M14-1,$M$13-1)),2,3)),1)</f>
        <v>0.81659631506948216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5.2421083853056956E-5</v>
      </c>
      <c r="C66">
        <f t="shared" si="8"/>
        <v>7.2704313782513089E-5</v>
      </c>
      <c r="D66">
        <f t="shared" si="9"/>
        <v>2.6045181743915286E-4</v>
      </c>
      <c r="E66">
        <f t="shared" si="10"/>
        <v>5.2212083845011997E-2</v>
      </c>
      <c r="F66">
        <f t="shared" si="11"/>
        <v>4.1330681872630822E-4</v>
      </c>
      <c r="G66">
        <f t="shared" si="12"/>
        <v>4.2227325321137578E-4</v>
      </c>
      <c r="H66">
        <f t="shared" si="13"/>
        <v>4.0640679621312938E-2</v>
      </c>
      <c r="I66">
        <f t="shared" si="14"/>
        <v>0.21779028535831838</v>
      </c>
      <c r="J66">
        <f t="shared" si="15"/>
        <v>0.14120047808810737</v>
      </c>
      <c r="K66">
        <f t="shared" si="16"/>
        <v>0.55202246305538194</v>
      </c>
      <c r="L66">
        <f t="shared" si="17"/>
        <v>0.91843315612835508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0.90167984514782473</v>
      </c>
      <c r="N66">
        <f>IFERROR(_xlfn.T.TEST($D15:$H15,$D$14:$H$14,2,IF(IF($K$14^2&gt;$K15^2,($K$14^2)/($K15^2),($K15^2)/($K$14^2))&lt;IF($K$14^2&gt;$K15^2,_xlfn.F.INV(0.95,$M$14-1,$M15-1),_xlfn.F.INV(0.95,$M15-1,$M$14-1)),2,3)),1)</f>
        <v>0.87859293626344426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1.1548265345572203E-4</v>
      </c>
      <c r="C67">
        <f t="shared" si="8"/>
        <v>2.4502512177669643E-4</v>
      </c>
      <c r="D67">
        <f t="shared" si="9"/>
        <v>6.2925952967139113E-4</v>
      </c>
      <c r="E67">
        <f t="shared" si="10"/>
        <v>0.10595257893333394</v>
      </c>
      <c r="F67">
        <f t="shared" si="11"/>
        <v>1.2003387683471225E-3</v>
      </c>
      <c r="G67">
        <f t="shared" si="12"/>
        <v>1.0203273907330125E-3</v>
      </c>
      <c r="H67">
        <f t="shared" si="13"/>
        <v>0.11208115215023157</v>
      </c>
      <c r="I67">
        <f t="shared" si="14"/>
        <v>0.31265094130379517</v>
      </c>
      <c r="J67">
        <f t="shared" si="15"/>
        <v>0.21505510879807663</v>
      </c>
      <c r="K67">
        <f t="shared" si="16"/>
        <v>0.70733510020930945</v>
      </c>
      <c r="L67">
        <f t="shared" si="17"/>
        <v>0.80090500715350044</v>
      </c>
      <c r="M67">
        <f t="shared" si="18"/>
        <v>0.77589283224095396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0.99941045237475823</v>
      </c>
      <c r="O67">
        <f>IFERROR(_xlfn.T.TEST($D16:$H16,$D$15:$H$15,2,IF(IF($K$15^2&gt;$K16^2,($K$15^2)/($K16^2),($K16^2)/($K$15^2))&lt;IF($K$15^2&gt;$K16^2,_xlfn.F.INV(0.95,$M$15-1,$M16-1),_xlfn.F.INV(0.95,$M16-1,$M$15-1)),2,3)),1)</f>
        <v>0.85070713499663031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1.8967164436512631E-4</v>
      </c>
      <c r="C68">
        <f t="shared" si="8"/>
        <v>4.8479857260852824E-4</v>
      </c>
      <c r="D68">
        <f t="shared" si="9"/>
        <v>1.1395068287590843E-3</v>
      </c>
      <c r="E68">
        <f t="shared" si="10"/>
        <v>0.20464430435310552</v>
      </c>
      <c r="F68">
        <f t="shared" si="11"/>
        <v>2.4014269624168245E-3</v>
      </c>
      <c r="G68">
        <f t="shared" si="12"/>
        <v>1.8818633770160671E-3</v>
      </c>
      <c r="H68">
        <f t="shared" si="13"/>
        <v>0.2441471425313281</v>
      </c>
      <c r="I68">
        <f t="shared" si="14"/>
        <v>0.49020118852522088</v>
      </c>
      <c r="J68">
        <f t="shared" si="15"/>
        <v>0.35262797307348948</v>
      </c>
      <c r="K68">
        <f t="shared" si="16"/>
        <v>0.99690761721229948</v>
      </c>
      <c r="L68">
        <f t="shared" si="17"/>
        <v>0.52530661666729883</v>
      </c>
      <c r="M68">
        <f t="shared" si="18"/>
        <v>0.47998556025133488</v>
      </c>
      <c r="N68">
        <f t="shared" si="19"/>
        <v>0.73811955074101732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0.53546730485780603</v>
      </c>
      <c r="P68">
        <f>IFERROR(_xlfn.T.TEST($D17:$H17,$D$16:$H$16,2,IF(IF($K$16^2&gt;$K17^2,($K$16^2)/($K17^2),($K17^2)/($K$16^2))&lt;IF($K$16^2&gt;$K17^2,_xlfn.F.INV(0.95,$M$16-1,$M17-1),_xlfn.F.INV(0.95,$M17-1,$M$16-1)),2,3)),1)</f>
        <v>0.69981021219006112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1.7761872364500537E-4</v>
      </c>
      <c r="C69">
        <f t="shared" si="8"/>
        <v>4.4866233708190396E-4</v>
      </c>
      <c r="D69">
        <f t="shared" si="9"/>
        <v>1.0153986253256455E-3</v>
      </c>
      <c r="E69">
        <f t="shared" si="10"/>
        <v>0.15578442736872333</v>
      </c>
      <c r="F69">
        <f t="shared" si="11"/>
        <v>2.0888707524060494E-3</v>
      </c>
      <c r="G69">
        <f t="shared" si="12"/>
        <v>1.6495673368415247E-3</v>
      </c>
      <c r="H69">
        <f t="shared" si="13"/>
        <v>0.17970571690559783</v>
      </c>
      <c r="I69">
        <f t="shared" si="14"/>
        <v>0.39313807472489959</v>
      </c>
      <c r="J69">
        <f t="shared" si="15"/>
        <v>0.27939020422970495</v>
      </c>
      <c r="K69">
        <f t="shared" si="16"/>
        <v>0.82877754576902696</v>
      </c>
      <c r="L69">
        <f t="shared" si="17"/>
        <v>0.69933959920464628</v>
      </c>
      <c r="M69">
        <f t="shared" si="18"/>
        <v>0.66905279042716137</v>
      </c>
      <c r="N69">
        <f t="shared" si="19"/>
        <v>0.8966951648471907</v>
      </c>
      <c r="O69">
        <f t="shared" si="20"/>
        <v>0.73335445634789831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0.88212833512515043</v>
      </c>
      <c r="Q69">
        <f>IFERROR(_xlfn.T.TEST($D18:$H18,$D$17:$H$17,2,IF(IF($K$17^2&gt;$K18^2,($K$17^2)/($K18^2),($K18^2)/($K$17^2))&lt;IF($K$17^2&gt;$K18^2,_xlfn.F.INV(0.95,$M$17-1,$M18-1),_xlfn.F.INV(0.95,$M18-1,$M$17-1)),2,3)),1)</f>
        <v>0.8261271642602025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2.6985412021250774E-4</v>
      </c>
      <c r="C70">
        <f t="shared" si="8"/>
        <v>7.8934772328313285E-4</v>
      </c>
      <c r="D70">
        <f t="shared" si="9"/>
        <v>1.5288496158017387E-3</v>
      </c>
      <c r="E70">
        <f t="shared" si="10"/>
        <v>0.17429892148405474</v>
      </c>
      <c r="F70">
        <f t="shared" si="11"/>
        <v>3.2766464923172393E-3</v>
      </c>
      <c r="G70">
        <f t="shared" si="12"/>
        <v>2.4419477338596517E-3</v>
      </c>
      <c r="H70">
        <f t="shared" si="13"/>
        <v>0.20698704939092905</v>
      </c>
      <c r="I70">
        <f t="shared" si="14"/>
        <v>0.39517435138709867</v>
      </c>
      <c r="J70">
        <f t="shared" si="15"/>
        <v>0.28803856534553224</v>
      </c>
      <c r="K70">
        <f t="shared" si="16"/>
        <v>0.79331307292858622</v>
      </c>
      <c r="L70">
        <f t="shared" si="17"/>
        <v>0.78279333266105189</v>
      </c>
      <c r="M70">
        <f t="shared" si="18"/>
        <v>0.76500799875814662</v>
      </c>
      <c r="N70">
        <f t="shared" si="19"/>
        <v>0.95356592884834823</v>
      </c>
      <c r="O70">
        <f t="shared" si="20"/>
        <v>0.82440080517824565</v>
      </c>
      <c r="P70">
        <f t="shared" si="21"/>
        <v>0.94850079615089911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0.79043144221311834</v>
      </c>
      <c r="R70">
        <f>IFERROR(_xlfn.T.TEST($D19:$H19,$D$18:$H$18,2,IF(IF($K$18^2&gt;$K19^2,($K$18^2)/($K19^2),($K19^2)/($K$18^2))&lt;IF($K$18^2&gt;$K19^2,_xlfn.F.INV(0.95,$M$18-1,$M19-1),_xlfn.F.INV(0.95,$M19-1,$M$18-1)),2,3)),1)</f>
        <v>0.94767008456904811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2.136177331400287E-4</v>
      </c>
      <c r="C71">
        <f t="shared" si="8"/>
        <v>5.4351432910328048E-4</v>
      </c>
      <c r="D71">
        <f t="shared" si="9"/>
        <v>1.4864517577769364E-3</v>
      </c>
      <c r="E71">
        <f t="shared" si="10"/>
        <v>0.42464428113092856</v>
      </c>
      <c r="F71">
        <f t="shared" si="11"/>
        <v>3.3390731178532776E-3</v>
      </c>
      <c r="G71">
        <f t="shared" si="12"/>
        <v>2.5865591650106635E-3</v>
      </c>
      <c r="H71">
        <f t="shared" si="13"/>
        <v>0.55692688793135914</v>
      </c>
      <c r="I71">
        <f t="shared" si="14"/>
        <v>0.84260815676800249</v>
      </c>
      <c r="J71">
        <f t="shared" si="15"/>
        <v>0.63755149410742673</v>
      </c>
      <c r="K71">
        <f t="shared" si="16"/>
        <v>0.52880934287188763</v>
      </c>
      <c r="L71">
        <f t="shared" si="17"/>
        <v>0.17218209756783923</v>
      </c>
      <c r="M71">
        <f t="shared" si="18"/>
        <v>0.1225261274692537</v>
      </c>
      <c r="N71">
        <f t="shared" si="19"/>
        <v>0.35575974369910268</v>
      </c>
      <c r="O71">
        <f t="shared" si="20"/>
        <v>0.1430313451837058</v>
      </c>
      <c r="P71">
        <f t="shared" si="21"/>
        <v>0.27684414617674352</v>
      </c>
      <c r="Q71">
        <f t="shared" si="22"/>
        <v>0.50881925542096218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0.38591102872725602</v>
      </c>
      <c r="S71">
        <f>IFERROR(_xlfn.T.TEST($D20:$H20,$D$19:$H$19,2,IF(IF($K$19^2&gt;$K20^2,($K$19^2)/($K20^2),($K20^2)/($K$19^2))&lt;IF($K$19^2&gt;$K20^2,_xlfn.F.INV(0.95,$M$19-1,$M20-1),_xlfn.F.INV(0.95,$M20-1,$M$19-1)),2,3)),1)</f>
        <v>0.3993120502335189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1.097950227494578E-4</v>
      </c>
      <c r="C72">
        <f t="shared" si="8"/>
        <v>2.3164184899951141E-4</v>
      </c>
      <c r="D72">
        <f t="shared" si="9"/>
        <v>5.8020224332146295E-4</v>
      </c>
      <c r="E72">
        <f t="shared" si="10"/>
        <v>8.726615770088636E-2</v>
      </c>
      <c r="F72">
        <f t="shared" si="11"/>
        <v>1.0912067686717529E-3</v>
      </c>
      <c r="G72">
        <f t="shared" si="12"/>
        <v>9.3120273941788131E-4</v>
      </c>
      <c r="H72">
        <f t="shared" si="13"/>
        <v>8.9966113720123822E-2</v>
      </c>
      <c r="I72">
        <f t="shared" si="14"/>
        <v>0.26501972244065342</v>
      </c>
      <c r="J72">
        <f t="shared" si="15"/>
        <v>0.18140695890430464</v>
      </c>
      <c r="K72">
        <f t="shared" si="16"/>
        <v>0.60662236532966218</v>
      </c>
      <c r="L72">
        <f t="shared" si="17"/>
        <v>0.93419806418664508</v>
      </c>
      <c r="M72">
        <f t="shared" si="18"/>
        <v>0.92556307819596473</v>
      </c>
      <c r="N72">
        <f t="shared" si="19"/>
        <v>0.89164018818432877</v>
      </c>
      <c r="O72">
        <f t="shared" si="20"/>
        <v>0.99842353427492081</v>
      </c>
      <c r="P72">
        <f t="shared" si="21"/>
        <v>0.87349115748572437</v>
      </c>
      <c r="Q72">
        <f t="shared" si="22"/>
        <v>0.5963587938177104</v>
      </c>
      <c r="R72">
        <f t="shared" si="23"/>
        <v>0.76848927216984508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0.84290114962436435</v>
      </c>
      <c r="T72">
        <f>IFERROR(_xlfn.T.TEST($D21:$H21,$D$20:$H$20,2,IF(IF($K$20^2&gt;$K21^2,($K$20^2)/($K21^2),($K21^2)/($K$20^2))&lt;IF($K$20^2&gt;$K21^2,_xlfn.F.INV(0.95,$M$20-1,$M21-1),_xlfn.F.INV(0.95,$M21-1,$M$20-1)),2,3)),1)</f>
        <v>0.22388470823360501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1.1871938791933339E-4</v>
      </c>
      <c r="C73">
        <f>IFERROR(_xlfn.T.TEST($D23:$H23,$D$3:$H$3,2,IF(IF($K$3^2&gt;$K23^2,($K$3^2)/($K23^2),($K23^2)/($K$3^2))&lt;IF($K$3^2&gt;$K23^2,_xlfn.F.INV(0.95,$M$3-1,$M23-1),_xlfn.F.INV(0.95,$M23-1,$M$3-1)),2,3)),1)</f>
        <v>2.4753324566233772E-4</v>
      </c>
      <c r="D73">
        <f>IFERROR(_xlfn.T.TEST($D23:$H23,$D$4:$H$4,2,IF(IF($K$4^2&gt;$K23^2,($K$4^2)/($K23^2),($K23^2)/($K$4^2))&lt;IF($K$4^2&gt;$K23^2,_xlfn.F.INV(0.95,$M$4-1,$M23-1),_xlfn.F.INV(0.95,$M23-1,$M$4-1)),2,3)),1)</f>
        <v>6.7707397429995922E-4</v>
      </c>
      <c r="E73">
        <f>IFERROR(_xlfn.T.TEST($D23:$H23,$D$5:$H$5,2,IF(IF($K$5^2&gt;$K23^2,($K$5^2)/($K23^2),($K23^2)/($K$5^2))&lt;IF($K$5^2&gt;$K23^2,_xlfn.F.INV(0.95,$M$5-1,$M23-1),_xlfn.F.INV(0.95,$M23-1,$M$5-1)),2,3)),1)</f>
        <v>0.13938908209051482</v>
      </c>
      <c r="F73">
        <f>IFERROR(_xlfn.T.TEST($D23:$H23,$D$6:$H$6,2,IF(IF($K$6^2&gt;$K23^2,($K$6^2)/($K23^2),($K23^2)/($K$6^2))&lt;IF($K$6^2&gt;$K23^2,_xlfn.F.INV(0.95,$M$6-1,$M23-1),_xlfn.F.INV(0.95,$M23-1,$M$6-1)),2,3)),1)</f>
        <v>1.3085836672269127E-3</v>
      </c>
      <c r="G73">
        <f>IFERROR(_xlfn.T.TEST($D23:$H23,$D$7:$H$7,2,IF(IF($K$7^2&gt;$K23^2,($K$7^2)/($K23^2),($K23^2)/($K$7^2))&lt;IF($K$7^2&gt;$K23^2,_xlfn.F.INV(0.95,$M$7-1,$M23-1),_xlfn.F.INV(0.95,$M23-1,$M$7-1)),2,3)),1)</f>
        <v>1.1170770533511388E-3</v>
      </c>
      <c r="H73">
        <f>IFERROR(_xlfn.T.TEST($D23:$H23,$D$8:$H$8,2,IF(IF($K$8^2&gt;$K23^2,($K$8^2)/($K23^2),($K23^2)/($K$8^2))&lt;IF($K$8^2&gt;$K23^2,_xlfn.F.INV(0.95,$M$8-1,$M23-1),_xlfn.F.INV(0.95,$M23-1,$M$8-1)),2,3)),1)</f>
        <v>0.15248651551327924</v>
      </c>
      <c r="I73">
        <f>IFERROR(_xlfn.T.TEST($D23:$H23,$D$9:$H$9,2,IF(IF($K$9^2&gt;$K23^2,($K$9^2)/($K23^2),($K23^2)/($K$9^2))&lt;IF($K$9^2&gt;$K23^2,_xlfn.F.INV(0.95,$M$9-1,$M23-1),_xlfn.F.INV(0.95,$M23-1,$M$9-1)),2,3)),1)</f>
        <v>0.39634879398979739</v>
      </c>
      <c r="J73">
        <f>IFERROR(_xlfn.T.TEST($D23:$H23,$D$10:$H$10,2,IF(IF($K$10^2&gt;$K23^2,($K$10^2)/($K23^2),($K23^2)/($K$10^2))&lt;IF($K$10^2&gt;$K23^2,_xlfn.F.INV(0.95,$M$10-1,$M23-1),_xlfn.F.INV(0.95,$M23-1,$M$10-1)),2,3)),1)</f>
        <v>0.27460685161669995</v>
      </c>
      <c r="K73">
        <f>IFERROR(_xlfn.T.TEST($D23:$H23,$D$11:$H$11,2,IF(IF($K$11^2&gt;$K23^2,($K$11^2)/($K23^2),($K23^2)/($K$11^2))&lt;IF($K$11^2&gt;$K23^2,_xlfn.F.INV(0.95,$M$11-1,$M23-1),_xlfn.F.INV(0.95,$M23-1,$M$11-1)),2,3)),1)</f>
        <v>0.87684575304837531</v>
      </c>
      <c r="L73">
        <f>IFERROR(_xlfn.T.TEST($D23:$H23,$D$12:$H$12,2,IF(IF($K$12^2&gt;$K23^2,($K$12^2)/($K23^2),($K23^2)/($K$12^2))&lt;IF($K$12^2&gt;$K23^2,_xlfn.F.INV(0.95,$M$12-1,$M23-1),_xlfn.F.INV(0.95,$M23-1,$M$12-1)),2,3)),1)</f>
        <v>0.59933920252423623</v>
      </c>
      <c r="M73">
        <f>IFERROR(_xlfn.T.TEST($D23:$H23,$D$13:$H$13,2,IF(IF($K$13^2&gt;$K23^2,($K$13^2)/($K23^2),($K23^2)/($K$13^2))&lt;IF($K$13^2&gt;$K23^2,_xlfn.F.INV(0.95,$M$13-1,$M23-1),_xlfn.F.INV(0.95,$M23-1,$M$13-1)),2,3)),1)</f>
        <v>0.54972285175142832</v>
      </c>
      <c r="N73">
        <f>IFERROR(_xlfn.T.TEST($D23:$H23,$D$14:$H$14,2,IF(IF($K$14^2&gt;$K23^2,($K$14^2)/($K23^2),($K23^2)/($K$14^2))&lt;IF($K$14^2&gt;$K23^2,_xlfn.F.INV(0.95,$M$14-1,$M23-1),_xlfn.F.INV(0.95,$M23-1,$M$14-1)),2,3)),1)</f>
        <v>0.82852889482197378</v>
      </c>
      <c r="O73">
        <f>IFERROR(_xlfn.T.TEST($D23:$H23,$D$15:$H$15,2,IF(IF($K$15^2&gt;$K23^2,($K$15^2)/($K23^2),($K23^2)/($K$15^2))&lt;IF($K$15^2&gt;$K23^2,_xlfn.F.INV(0.95,$M$15-1,$M23-1),_xlfn.F.INV(0.95,$M23-1,$M$15-1)),2,3)),1)</f>
        <v>0.61700758420202584</v>
      </c>
      <c r="P73">
        <f>IFERROR(_xlfn.T.TEST($D23:$H23,$D$16:$H$16,2,IF(IF($K$16^2&gt;$K23^2,($K$16^2)/($K23^2),($K23^2)/($K$16^2))&lt;IF($K$16^2&gt;$K23^2,_xlfn.F.INV(0.95,$M$16-1,$M23-1),_xlfn.F.INV(0.95,$M23-1,$M$16-1)),2,3)),1)</f>
        <v>0.79879054841499819</v>
      </c>
      <c r="Q73">
        <f>IFERROR(_xlfn.T.TEST($D23:$H23,$D$17:$H$17,2,IF(IF($K$17^2&gt;$K23^2,($K$17^2)/($K23^2),($K23^2)/($K$17^2))&lt;IF($K$17^2&gt;$K23^2,_xlfn.F.INV(0.95,$M$17-1,$M23-1),_xlfn.F.INV(0.95,$M23-1,$M$17-1)),2,3)),1)</f>
        <v>0.87521129875236636</v>
      </c>
      <c r="R73">
        <f>IFERROR(_xlfn.T.TEST($D23:$H23,$D$18:$H$18,2,IF(IF($K$18^2&gt;$K23^2,($K$18^2)/($K23^2),($K23^2)/($K$18^2))&lt;IF($K$18^2&gt;$K23^2,_xlfn.F.INV(0.95,$M$18-1,$M23-1),_xlfn.F.INV(0.95,$M23-1,$M$18-1)),2,3)),1)</f>
        <v>0.93342303223342959</v>
      </c>
      <c r="S73">
        <f>IFERROR(_xlfn.T.TEST($D23:$H23,$D$19:$H$19,2,IF(IF($K$19^2&gt;$K23^2,($K$19^2)/($K23^2),($K23^2)/($K$19^2))&lt;IF($K$19^2&gt;$K23^2,_xlfn.F.INV(0.95,$M$19-1,$M23-1),_xlfn.F.INV(0.95,$M23-1,$M$19-1)),2,3)),1)</f>
        <v>0.88428470139910587</v>
      </c>
      <c r="T73">
        <f>IFERROR(_xlfn.T.TEST($D23:$H23,$D$20:$H$20,2,IF(IF($K$20^2&gt;$K23^2,($K$20^2)/($K23^2),($K23^2)/($K$20^2))&lt;IF($K$20^2&gt;$K23^2,_xlfn.F.INV(0.95,$M$20-1,$M23-1),_xlfn.F.INV(0.95,$M23-1,$M$20-1)),2,3)),1)</f>
        <v>0.37512565670002962</v>
      </c>
      <c r="U73">
        <f>IFERROR(_xlfn.T.TEST($D23:$H23,$D$21:$H$21,2,IF(IF($K$21^2&gt;$K23^2,($K$21^2)/($K23^2),($K23^2)/($K$21^2))&lt;IF($K$21^2&gt;$K23^2,_xlfn.F.INV(0.95,$M$21-1,$M23-1),_xlfn.F.INV(0.95,$M23-1,$M$21-1)),2,3)),1)</f>
        <v>0.67899526508932562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5.5431049277623023E-5</v>
      </c>
      <c r="C74">
        <f>IFERROR(_xlfn.T.TEST($D24:$H24,$D$3:$H$3,2,IF(IF($K$3^2&gt;$K24^2,($K$3^2)/($K24^2),($K24^2)/($K$3^2))&lt;IF($K$3^2&gt;$K24^2,_xlfn.F.INV(0.95,$M$3-1,$M24-1),_xlfn.F.INV(0.95,$M24-1,$M$3-1)),2,3)),1)</f>
        <v>8.1499537093562835E-5</v>
      </c>
      <c r="D74">
        <f>IFERROR(_xlfn.T.TEST($D24:$H24,$D$4:$H$4,2,IF(IF($K$4^2&gt;$K24^2,($K$4^2)/($K24^2),($K24^2)/($K$4^2))&lt;IF($K$4^2&gt;$K24^2,_xlfn.F.INV(0.95,$M$4-1,$M24-1),_xlfn.F.INV(0.95,$M24-1,$M$4-1)),2,3)),1)</f>
        <v>2.73791005520219E-4</v>
      </c>
      <c r="E74">
        <f>IFERROR(_xlfn.T.TEST($D24:$H24,$D$5:$H$5,2,IF(IF($K$5^2&gt;$K24^2,($K$5^2)/($K24^2),($K24^2)/($K$5^2))&lt;IF($K$5^2&gt;$K24^2,_xlfn.F.INV(0.95,$M$5-1,$M24-1),_xlfn.F.INV(0.95,$M24-1,$M$5-1)),2,3)),1)</f>
        <v>4.9889156082033509E-2</v>
      </c>
      <c r="F74">
        <f>IFERROR(_xlfn.T.TEST($D24:$H24,$D$6:$H$6,2,IF(IF($K$6^2&gt;$K24^2,($K$6^2)/($K24^2),($K24^2)/($K$6^2))&lt;IF($K$6^2&gt;$K24^2,_xlfn.F.INV(0.95,$M$6-1,$M24-1),_xlfn.F.INV(0.95,$M24-1,$M$6-1)),2,3)),1)</f>
        <v>4.4249379602616509E-4</v>
      </c>
      <c r="G74">
        <f>IFERROR(_xlfn.T.TEST($D24:$H24,$D$7:$H$7,2,IF(IF($K$7^2&gt;$K24^2,($K$7^2)/($K24^2),($K24^2)/($K$7^2))&lt;IF($K$7^2&gt;$K24^2,_xlfn.F.INV(0.95,$M$7-1,$M24-1),_xlfn.F.INV(0.95,$M24-1,$M$7-1)),2,3)),1)</f>
        <v>4.4120195369046076E-4</v>
      </c>
      <c r="H74">
        <f>IFERROR(_xlfn.T.TEST($D24:$H24,$D$8:$H$8,2,IF(IF($K$8^2&gt;$K24^2,($K$8^2)/($K24^2),($K24^2)/($K$8^2))&lt;IF($K$8^2&gt;$K24^2,_xlfn.F.INV(0.95,$M$8-1,$M24-1),_xlfn.F.INV(0.95,$M24-1,$M$8-1)),2,3)),1)</f>
        <v>4.0038492491991574E-2</v>
      </c>
      <c r="I74">
        <f>IFERROR(_xlfn.T.TEST($D24:$H24,$D$9:$H$9,2,IF(IF($K$9^2&gt;$K24^2,($K$9^2)/($K24^2),($K24^2)/($K$9^2))&lt;IF($K$9^2&gt;$K24^2,_xlfn.F.INV(0.95,$M$9-1,$M24-1),_xlfn.F.INV(0.95,$M24-1,$M$9-1)),2,3)),1)</f>
        <v>0.20266468582607391</v>
      </c>
      <c r="J74">
        <f>IFERROR(_xlfn.T.TEST($D24:$H24,$D$10:$H$10,2,IF(IF($K$10^2&gt;$K24^2,($K$10^2)/($K24^2),($K24^2)/($K$10^2))&lt;IF($K$10^2&gt;$K24^2,_xlfn.F.INV(0.95,$M$10-1,$M24-1),_xlfn.F.INV(0.95,$M24-1,$M$10-1)),2,3)),1)</f>
        <v>0.13202681024674182</v>
      </c>
      <c r="K74">
        <f>IFERROR(_xlfn.T.TEST($D24:$H24,$D$11:$H$11,2,IF(IF($K$11^2&gt;$K24^2,($K$11^2)/($K24^2),($K24^2)/($K$11^2))&lt;IF($K$11^2&gt;$K24^2,_xlfn.F.INV(0.95,$M$11-1,$M24-1),_xlfn.F.INV(0.95,$M24-1,$M$11-1)),2,3)),1)</f>
        <v>0.50816758914623095</v>
      </c>
      <c r="L74">
        <f>IFERROR(_xlfn.T.TEST($D24:$H24,$D$12:$H$12,2,IF(IF($K$12^2&gt;$K24^2,($K$12^2)/($K24^2),($K24^2)/($K$12^2))&lt;IF($K$12^2&gt;$K24^2,_xlfn.F.INV(0.95,$M$12-1,$M24-1),_xlfn.F.INV(0.95,$M24-1,$M$12-1)),2,3)),1)</f>
        <v>0.99917736244160849</v>
      </c>
      <c r="M74">
        <f>IFERROR(_xlfn.T.TEST($D24:$H24,$D$13:$H$13,2,IF(IF($K$13^2&gt;$K24^2,($K$13^2)/($K24^2),($K24^2)/($K$13^2))&lt;IF($K$13^2&gt;$K24^2,_xlfn.F.INV(0.95,$M$13-1,$M24-1),_xlfn.F.INV(0.95,$M24-1,$M$13-1)),2,3)),1)</f>
        <v>0.99806261638734539</v>
      </c>
      <c r="N74">
        <f>IFERROR(_xlfn.T.TEST($D24:$H24,$D$14:$H$14,2,IF(IF($K$14^2&gt;$K24^2,($K$14^2)/($K24^2),($K24^2)/($K$14^2))&lt;IF($K$14^2&gt;$K24^2,_xlfn.F.INV(0.95,$M$14-1,$M24-1),_xlfn.F.INV(0.95,$M24-1,$M$14-1)),2,3)),1)</f>
        <v>0.82104450693307451</v>
      </c>
      <c r="O74">
        <f>IFERROR(_xlfn.T.TEST($D24:$H24,$D$15:$H$15,2,IF(IF($K$15^2&gt;$K24^2,($K$15^2)/($K24^2),($K24^2)/($K$15^2))&lt;IF($K$15^2&gt;$K24^2,_xlfn.F.INV(0.95,$M$15-1,$M24-1),_xlfn.F.INV(0.95,$M24-1,$M$15-1)),2,3)),1)</f>
        <v>0.90762739374692569</v>
      </c>
      <c r="P74">
        <f>IFERROR(_xlfn.T.TEST($D24:$H24,$D$16:$H$16,2,IF(IF($K$16^2&gt;$K24^2,($K$16^2)/($K24^2),($K24^2)/($K$16^2))&lt;IF($K$16^2&gt;$K24^2,_xlfn.F.INV(0.95,$M$16-1,$M24-1),_xlfn.F.INV(0.95,$M24-1,$M$16-1)),2,3)),1)</f>
        <v>0.78310787876046317</v>
      </c>
      <c r="Q74">
        <f>IFERROR(_xlfn.T.TEST($D24:$H24,$D$17:$H$17,2,IF(IF($K$17^2&gt;$K24^2,($K$17^2)/($K24^2),($K24^2)/($K$17^2))&lt;IF($K$17^2&gt;$K24^2,_xlfn.F.INV(0.95,$M$17-1,$M24-1),_xlfn.F.INV(0.95,$M24-1,$M$17-1)),2,3)),1)</f>
        <v>0.49132603031726096</v>
      </c>
      <c r="R74">
        <f>IFERROR(_xlfn.T.TEST($D24:$H24,$D$18:$H$18,2,IF(IF($K$18^2&gt;$K24^2,($K$18^2)/($K24^2),($K24^2)/($K$18^2))&lt;IF($K$18^2&gt;$K24^2,_xlfn.F.INV(0.95,$M$18-1,$M24-1),_xlfn.F.INV(0.95,$M24-1,$M$18-1)),2,3)),1)</f>
        <v>0.67715587095150553</v>
      </c>
      <c r="S74">
        <f>IFERROR(_xlfn.T.TEST($D24:$H24,$D$19:$H$19,2,IF(IF($K$19^2&gt;$K24^2,($K$19^2)/($K24^2),($K24^2)/($K$19^2))&lt;IF($K$19^2&gt;$K24^2,_xlfn.F.INV(0.95,$M$19-1,$M24-1),_xlfn.F.INV(0.95,$M24-1,$M$19-1)),2,3)),1)</f>
        <v>0.77007721058299539</v>
      </c>
      <c r="T74">
        <f>IFERROR(_xlfn.T.TEST($D24:$H24,$D$20:$H$20,2,IF(IF($K$20^2&gt;$K24^2,($K$20^2)/($K24^2),($K24^2)/($K$20^2))&lt;IF($K$20^2&gt;$K24^2,_xlfn.F.INV(0.95,$M$20-1,$M24-1),_xlfn.F.INV(0.95,$M24-1,$M$20-1)),2,3)),1)</f>
        <v>0.13356281651780369</v>
      </c>
      <c r="U74">
        <f>IFERROR(_xlfn.T.TEST($D24:$H24,$D$21:$H$21,2,IF(IF($K$21^2&gt;$K24^2,($K$21^2)/($K24^2),($K24^2)/($K$21^2))&lt;IF($K$21^2&gt;$K24^2,_xlfn.F.INV(0.95,$M$21-1,$M24-1),_xlfn.F.INV(0.95,$M24-1,$M$21-1)),2,3)),1)</f>
        <v>0.92894726891988355</v>
      </c>
      <c r="V74">
        <f>IFERROR(_xlfn.T.TEST($D24:$H24,$D$23:$H$23,2,IF(IF($K$23^2&gt;$K24^2,($K$23^2)/($K24^2),($K24^2)/($K$23^2))&lt;IF($K$23^2&gt;$K24^2,_xlfn.F.INV(0.95,$M$23-1,$M24-1),_xlfn.F.INV(0.95,$M24-1,$M$23-1)),2,3)),1)</f>
        <v>0.56258587400400983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1.5917091567128024E-4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3.7644367995119606E-4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9.4955437722223351E-4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0.18942607102072331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1.9476411577661571E-3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1.574946285977104E-3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0.22177099827684249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0.47771870313552101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0.33965389039491722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0.99487793752613518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0.50941156632911855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0.45853452643747328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0.73226208261789139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0.51537482217093644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0.69017886336488155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0.99800534854113065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0.82191894466693871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0.78619462999391021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0.48808497919376193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0.58394168858575202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0.87186703039585889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0.47126387199975284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3.0747913891068107E-4</v>
      </c>
      <c r="C76">
        <f t="shared" si="27"/>
        <v>9.2420080792465819E-4</v>
      </c>
      <c r="D76">
        <f t="shared" si="28"/>
        <v>2.1961936899887926E-3</v>
      </c>
      <c r="E76">
        <f t="shared" si="29"/>
        <v>0.49471222499991196</v>
      </c>
      <c r="F76">
        <f t="shared" si="30"/>
        <v>5.2346688343186797E-3</v>
      </c>
      <c r="G76">
        <f t="shared" si="31"/>
        <v>3.7986354543247582E-3</v>
      </c>
      <c r="H76">
        <f t="shared" si="32"/>
        <v>0.6499830598508658</v>
      </c>
      <c r="I76">
        <f t="shared" si="33"/>
        <v>0.89734200396869424</v>
      </c>
      <c r="J76">
        <f t="shared" si="34"/>
        <v>0.69596138132465524</v>
      </c>
      <c r="K76">
        <f t="shared" si="35"/>
        <v>0.50935175767495133</v>
      </c>
      <c r="L76">
        <f t="shared" si="36"/>
        <v>0.1807484644765342</v>
      </c>
      <c r="M76">
        <f t="shared" si="37"/>
        <v>0.13755191412233037</v>
      </c>
      <c r="N76">
        <f t="shared" si="38"/>
        <v>0.34820481783188229</v>
      </c>
      <c r="O76">
        <f t="shared" si="39"/>
        <v>0.15824813846514055</v>
      </c>
      <c r="P76">
        <f t="shared" si="40"/>
        <v>0.27849788306383216</v>
      </c>
      <c r="Q76">
        <f t="shared" si="41"/>
        <v>0.49133136700354063</v>
      </c>
      <c r="R76">
        <f t="shared" si="42"/>
        <v>0.37784563407004346</v>
      </c>
      <c r="S76">
        <f t="shared" si="43"/>
        <v>0.38858889660445894</v>
      </c>
      <c r="T76">
        <f t="shared" si="44"/>
        <v>0.93604310286571812</v>
      </c>
      <c r="U76">
        <f t="shared" si="45"/>
        <v>0.22803017617954263</v>
      </c>
      <c r="V76">
        <f t="shared" si="46"/>
        <v>0.37079239726805008</v>
      </c>
      <c r="W76">
        <f t="shared" si="47"/>
        <v>0.14718847232709328</v>
      </c>
      <c r="X76">
        <f t="shared" si="48"/>
        <v>0.4729370035871302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5.9756587835777513E-3</v>
      </c>
      <c r="C77">
        <f t="shared" si="27"/>
        <v>6.6466642111659674E-2</v>
      </c>
      <c r="D77">
        <f t="shared" si="28"/>
        <v>0.11296460503716181</v>
      </c>
      <c r="E77">
        <f t="shared" si="29"/>
        <v>2.4555041046031251E-2</v>
      </c>
      <c r="F77">
        <f t="shared" si="30"/>
        <v>0.45653437656833473</v>
      </c>
      <c r="G77">
        <f t="shared" si="31"/>
        <v>0.22327809914229008</v>
      </c>
      <c r="H77">
        <f t="shared" si="32"/>
        <v>4.3200513442162997E-3</v>
      </c>
      <c r="I77">
        <f t="shared" si="33"/>
        <v>2.313398419996459E-2</v>
      </c>
      <c r="J77">
        <f t="shared" si="34"/>
        <v>3.7401444309670892E-2</v>
      </c>
      <c r="K77">
        <f t="shared" si="35"/>
        <v>2.782393905759269E-3</v>
      </c>
      <c r="L77">
        <f t="shared" si="36"/>
        <v>4.3835589726313041E-4</v>
      </c>
      <c r="M77">
        <f t="shared" si="37"/>
        <v>1.4185736586512206E-4</v>
      </c>
      <c r="N77">
        <f t="shared" si="38"/>
        <v>2.8058797688225519E-3</v>
      </c>
      <c r="O77">
        <f t="shared" si="39"/>
        <v>1.5383407347106188E-4</v>
      </c>
      <c r="P77">
        <f t="shared" si="40"/>
        <v>8.5630567437382037E-4</v>
      </c>
      <c r="Q77">
        <f t="shared" si="41"/>
        <v>2.090538568962459E-3</v>
      </c>
      <c r="R77">
        <f t="shared" si="42"/>
        <v>1.8494496672871114E-3</v>
      </c>
      <c r="S77">
        <f t="shared" si="43"/>
        <v>3.5154763685614245E-3</v>
      </c>
      <c r="T77">
        <f t="shared" si="44"/>
        <v>2.6018744002308286E-3</v>
      </c>
      <c r="U77">
        <f t="shared" si="45"/>
        <v>7.9137109017693929E-4</v>
      </c>
      <c r="V77">
        <f t="shared" si="46"/>
        <v>8.7400361482445094E-4</v>
      </c>
      <c r="W77">
        <f t="shared" si="47"/>
        <v>1.8613994694959164E-4</v>
      </c>
      <c r="X77">
        <f t="shared" si="48"/>
        <v>1.5236139017439239E-3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5.1168636145561743E-3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2.9045806957568181E-4</v>
      </c>
      <c r="C78">
        <f t="shared" si="27"/>
        <v>8.0260628270947116E-4</v>
      </c>
      <c r="D78">
        <f t="shared" si="28"/>
        <v>2.4143775709799141E-3</v>
      </c>
      <c r="E78">
        <f t="shared" si="29"/>
        <v>0.85685210249988075</v>
      </c>
      <c r="F78">
        <f t="shared" si="30"/>
        <v>6.0601465528543948E-3</v>
      </c>
      <c r="G78">
        <f t="shared" si="31"/>
        <v>4.4412928951587305E-3</v>
      </c>
      <c r="H78">
        <f t="shared" si="32"/>
        <v>0.82846964512167387</v>
      </c>
      <c r="I78">
        <f t="shared" si="33"/>
        <v>0.71949633718105721</v>
      </c>
      <c r="J78">
        <f t="shared" si="34"/>
        <v>0.94470949520237979</v>
      </c>
      <c r="K78">
        <f t="shared" si="35"/>
        <v>0.20020425155143379</v>
      </c>
      <c r="L78">
        <f t="shared" si="36"/>
        <v>4.0751124645688079E-2</v>
      </c>
      <c r="M78">
        <f t="shared" si="37"/>
        <v>2.0096530647000434E-2</v>
      </c>
      <c r="N78">
        <f t="shared" si="38"/>
        <v>0.13529841915161064</v>
      </c>
      <c r="O78">
        <f t="shared" si="39"/>
        <v>2.3653349018639542E-2</v>
      </c>
      <c r="P78">
        <f t="shared" si="40"/>
        <v>7.7303789912299845E-2</v>
      </c>
      <c r="Q78">
        <f t="shared" si="41"/>
        <v>0.17961919443924459</v>
      </c>
      <c r="R78">
        <f t="shared" si="42"/>
        <v>0.13162481749694063</v>
      </c>
      <c r="S78">
        <f t="shared" si="43"/>
        <v>0.15956744480103099</v>
      </c>
      <c r="T78">
        <f t="shared" si="44"/>
        <v>0.4236776795769952</v>
      </c>
      <c r="U78">
        <f t="shared" si="45"/>
        <v>6.217243018512647E-2</v>
      </c>
      <c r="V78">
        <f t="shared" si="46"/>
        <v>0.10420706312374738</v>
      </c>
      <c r="W78">
        <f t="shared" si="47"/>
        <v>2.4046952563113882E-2</v>
      </c>
      <c r="X78">
        <f t="shared" si="48"/>
        <v>0.15884718854249386</v>
      </c>
      <c r="Y78">
        <f t="shared" si="49"/>
        <v>0.51941119928465729</v>
      </c>
      <c r="Z78">
        <f>IFERROR(_xlfn.T.TEST($D29:$H29,$D$28:$H$28,2,IF(IF($K$28^2&gt;$K29^2,($K$28^2)/($K29^2),($K29^2)/($K$28^2))&lt;IF($K$28^2&gt;$K29^2,_xlfn.F.INV(0.95,$M$28-1,$M29-1),_xlfn.F.INV(0.95,$M29-1,$M$28-1)),2,3)),1)</f>
        <v>4.7300355234031694E-3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2.8821178203531272E-4</v>
      </c>
      <c r="C79">
        <f t="shared" si="27"/>
        <v>7.8163286819472075E-4</v>
      </c>
      <c r="D79">
        <f t="shared" si="28"/>
        <v>2.4541263971920662E-3</v>
      </c>
      <c r="E79">
        <f t="shared" si="29"/>
        <v>0.92579537172363935</v>
      </c>
      <c r="F79">
        <f t="shared" si="30"/>
        <v>6.2077426635248206E-3</v>
      </c>
      <c r="G79">
        <f t="shared" si="31"/>
        <v>4.560566368015679E-3</v>
      </c>
      <c r="H79">
        <f t="shared" si="32"/>
        <v>0.73352724197611963</v>
      </c>
      <c r="I79">
        <f t="shared" si="33"/>
        <v>0.66167752483241882</v>
      </c>
      <c r="J79">
        <f t="shared" si="34"/>
        <v>0.88514247110012445</v>
      </c>
      <c r="K79">
        <f t="shared" si="35"/>
        <v>0.1680498616849346</v>
      </c>
      <c r="L79">
        <f t="shared" si="36"/>
        <v>3.1087756384397171E-2</v>
      </c>
      <c r="M79">
        <f t="shared" si="37"/>
        <v>1.3900922865459913E-2</v>
      </c>
      <c r="N79">
        <f t="shared" si="38"/>
        <v>0.11458133677599057</v>
      </c>
      <c r="O79">
        <f t="shared" si="39"/>
        <v>1.6362274670501928E-2</v>
      </c>
      <c r="P79">
        <f t="shared" si="40"/>
        <v>6.1076834284507088E-2</v>
      </c>
      <c r="Q79">
        <f t="shared" si="41"/>
        <v>0.14836216631057228</v>
      </c>
      <c r="R79">
        <f t="shared" si="42"/>
        <v>0.10854543750086899</v>
      </c>
      <c r="S79">
        <f t="shared" si="43"/>
        <v>0.1363969101423991</v>
      </c>
      <c r="T79">
        <f t="shared" si="44"/>
        <v>0.35546725840918053</v>
      </c>
      <c r="U79">
        <f t="shared" si="45"/>
        <v>4.9222216357852164E-2</v>
      </c>
      <c r="V79">
        <f t="shared" si="46"/>
        <v>8.1637720270883979E-2</v>
      </c>
      <c r="W79">
        <f t="shared" si="47"/>
        <v>1.7075175081594882E-2</v>
      </c>
      <c r="X79">
        <f t="shared" si="48"/>
        <v>0.12868434272345436</v>
      </c>
      <c r="Y79">
        <f t="shared" si="49"/>
        <v>0.4515566427075538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4.6073414774303436E-3</v>
      </c>
      <c r="AA79">
        <f>IFERROR(_xlfn.T.TEST($D30:$H30,$D$29:$H$29,2,IF(IF($K$29^2&gt;$K30^2,($K$29^2)/($K30^2),($K30^2)/($K$29^2))&lt;IF($K$29^2&gt;$K30^2,_xlfn.F.INV(0.95,$M$29-1,$M30-1),_xlfn.F.INV(0.95,$M30-1,$M$29-1)),2,3)),1)</f>
        <v>0.90244206590467568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4.4071256008340284E-4</v>
      </c>
      <c r="C80">
        <f t="shared" si="27"/>
        <v>1.5031381780885944E-3</v>
      </c>
      <c r="D80">
        <f t="shared" si="28"/>
        <v>2.8461680189086542E-3</v>
      </c>
      <c r="E80">
        <f t="shared" si="29"/>
        <v>0.36645095535277322</v>
      </c>
      <c r="F80">
        <f t="shared" si="30"/>
        <v>6.7107795988661824E-3</v>
      </c>
      <c r="G80">
        <f t="shared" si="31"/>
        <v>4.688030849126763E-3</v>
      </c>
      <c r="H80">
        <f t="shared" si="32"/>
        <v>0.46285775029302056</v>
      </c>
      <c r="I80">
        <f t="shared" si="33"/>
        <v>0.68503369646321643</v>
      </c>
      <c r="J80">
        <f t="shared" si="34"/>
        <v>0.52587647918326863</v>
      </c>
      <c r="K80">
        <f t="shared" si="35"/>
        <v>0.79872966879181995</v>
      </c>
      <c r="L80">
        <f t="shared" si="36"/>
        <v>0.4097658796933884</v>
      </c>
      <c r="M80">
        <f t="shared" si="37"/>
        <v>0.37319968444315221</v>
      </c>
      <c r="N80">
        <f t="shared" si="38"/>
        <v>0.58751453471487958</v>
      </c>
      <c r="O80">
        <f t="shared" si="39"/>
        <v>0.41263946843088184</v>
      </c>
      <c r="P80">
        <f t="shared" si="40"/>
        <v>0.5436703069013159</v>
      </c>
      <c r="Q80">
        <f t="shared" si="41"/>
        <v>0.79047694128091672</v>
      </c>
      <c r="R80">
        <f t="shared" si="42"/>
        <v>0.65013952890429716</v>
      </c>
      <c r="S80">
        <f t="shared" si="43"/>
        <v>0.63213237615116391</v>
      </c>
      <c r="T80">
        <f t="shared" si="44"/>
        <v>0.76970817639800071</v>
      </c>
      <c r="U80">
        <f t="shared" si="45"/>
        <v>0.4657542970810552</v>
      </c>
      <c r="V80">
        <f t="shared" si="46"/>
        <v>0.67704477707600064</v>
      </c>
      <c r="W80">
        <f t="shared" si="47"/>
        <v>0.38195966439528717</v>
      </c>
      <c r="X80">
        <f t="shared" si="48"/>
        <v>0.78280304228437958</v>
      </c>
      <c r="Y80">
        <f t="shared" si="49"/>
        <v>0.73296205233541456</v>
      </c>
      <c r="Z80">
        <f t="shared" si="50"/>
        <v>8.061074082052375E-3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0.3750727598089536</v>
      </c>
      <c r="AB80">
        <f>IFERROR(_xlfn.T.TEST($D31:$H31,$D$30:$H$30,2,IF(IF($K$30^2&gt;$K31^2,($K$30^2)/($K31^2),($K31^2)/($K$30^2))&lt;IF($K$30^2&gt;$K31^2,_xlfn.F.INV(0.95,$M$30-1,$M31-1),_xlfn.F.INV(0.95,$M31-1,$M$30-1)),2,3)),1)</f>
        <v>0.33061564784459202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2.4757569937571548E-4</v>
      </c>
      <c r="C81">
        <f t="shared" si="27"/>
        <v>7.0552963505942539E-4</v>
      </c>
      <c r="D81">
        <f t="shared" si="28"/>
        <v>1.3607830450049277E-3</v>
      </c>
      <c r="E81">
        <f t="shared" si="29"/>
        <v>0.14579701030050368</v>
      </c>
      <c r="F81">
        <f t="shared" si="30"/>
        <v>2.8601658269628138E-3</v>
      </c>
      <c r="G81">
        <f t="shared" si="31"/>
        <v>2.155852026383603E-3</v>
      </c>
      <c r="H81">
        <f t="shared" si="32"/>
        <v>0.17004584220566288</v>
      </c>
      <c r="I81">
        <f t="shared" si="33"/>
        <v>0.34204616094161816</v>
      </c>
      <c r="J81">
        <f t="shared" si="34"/>
        <v>0.24736596129612945</v>
      </c>
      <c r="K81">
        <f t="shared" si="35"/>
        <v>0.70071411046837984</v>
      </c>
      <c r="L81">
        <f t="shared" si="36"/>
        <v>0.8902278824419555</v>
      </c>
      <c r="M81">
        <f t="shared" si="37"/>
        <v>0.88086575484938612</v>
      </c>
      <c r="N81">
        <f t="shared" si="38"/>
        <v>0.95182107707087349</v>
      </c>
      <c r="O81">
        <f t="shared" si="39"/>
        <v>0.9419757107745752</v>
      </c>
      <c r="P81">
        <f t="shared" si="40"/>
        <v>0.94548451323632687</v>
      </c>
      <c r="Q81">
        <f t="shared" si="41"/>
        <v>0.69556266475509432</v>
      </c>
      <c r="R81">
        <f t="shared" si="42"/>
        <v>0.84843250853474106</v>
      </c>
      <c r="S81">
        <f t="shared" si="43"/>
        <v>0.90714697796635213</v>
      </c>
      <c r="T81">
        <f t="shared" si="44"/>
        <v>0.33512948544003501</v>
      </c>
      <c r="U81">
        <f t="shared" si="45"/>
        <v>0.94731153459471584</v>
      </c>
      <c r="V81">
        <f t="shared" si="46"/>
        <v>0.77956057816051616</v>
      </c>
      <c r="W81">
        <f t="shared" si="47"/>
        <v>0.88407528763553711</v>
      </c>
      <c r="X81">
        <f t="shared" si="48"/>
        <v>0.68898134068512007</v>
      </c>
      <c r="Y81">
        <f t="shared" si="49"/>
        <v>0.32848148944143063</v>
      </c>
      <c r="Z81">
        <f t="shared" si="50"/>
        <v>3.0239679956090945E-3</v>
      </c>
      <c r="AA81">
        <f t="shared" si="51"/>
        <v>0.13030874633584014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0.11098448763475718</v>
      </c>
      <c r="AC81">
        <f>IFERROR(_xlfn.T.TEST($D32:$H32,$D$31:$H$31,2,IF(IF($K$31^2&gt;$K32^2,($K$31^2)/($K32^2),($K32^2)/($K$31^2))&lt;IF($K$31^2&gt;$K32^2,_xlfn.F.INV(0.95,$M$31-1,$M32-1),_xlfn.F.INV(0.95,$M32-1,$M$31-1)),2,3)),1)</f>
        <v>0.55528136904769232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5.0724829571472955E-5</v>
      </c>
      <c r="C82">
        <f t="shared" si="27"/>
        <v>7.7246992882304882E-5</v>
      </c>
      <c r="D82">
        <f t="shared" si="28"/>
        <v>2.3459579223319453E-4</v>
      </c>
      <c r="E82">
        <f t="shared" si="29"/>
        <v>3.067440571294637E-2</v>
      </c>
      <c r="F82">
        <f t="shared" si="30"/>
        <v>3.7411873597912991E-4</v>
      </c>
      <c r="G82">
        <f t="shared" si="31"/>
        <v>3.6866392772028441E-4</v>
      </c>
      <c r="H82">
        <f t="shared" si="32"/>
        <v>2.3691368362636786E-2</v>
      </c>
      <c r="I82">
        <f t="shared" si="33"/>
        <v>0.12811307868618227</v>
      </c>
      <c r="J82">
        <f t="shared" si="34"/>
        <v>8.3605370136863727E-2</v>
      </c>
      <c r="K82">
        <f t="shared" si="35"/>
        <v>0.31351559930945322</v>
      </c>
      <c r="L82">
        <f t="shared" si="36"/>
        <v>0.64990413887116749</v>
      </c>
      <c r="M82">
        <f t="shared" si="37"/>
        <v>0.60274813554771456</v>
      </c>
      <c r="N82">
        <f t="shared" si="38"/>
        <v>0.56245105939727991</v>
      </c>
      <c r="O82">
        <f t="shared" si="39"/>
        <v>0.52969865939456784</v>
      </c>
      <c r="P82">
        <f t="shared" si="40"/>
        <v>0.49124759231084225</v>
      </c>
      <c r="Q82">
        <f t="shared" si="41"/>
        <v>0.29610470210355982</v>
      </c>
      <c r="R82">
        <f t="shared" si="42"/>
        <v>0.43059603471057972</v>
      </c>
      <c r="S82">
        <f t="shared" si="43"/>
        <v>0.52584772488212383</v>
      </c>
      <c r="T82">
        <f t="shared" si="44"/>
        <v>7.4480360785319458E-2</v>
      </c>
      <c r="U82">
        <f t="shared" si="45"/>
        <v>0.61041834701807685</v>
      </c>
      <c r="V82">
        <f t="shared" si="46"/>
        <v>0.32814304607820094</v>
      </c>
      <c r="W82">
        <f t="shared" si="47"/>
        <v>0.612687165993409</v>
      </c>
      <c r="X82">
        <f t="shared" si="48"/>
        <v>0.27664254276938882</v>
      </c>
      <c r="Y82">
        <f t="shared" si="49"/>
        <v>8.4734447087481998E-2</v>
      </c>
      <c r="Z82">
        <f t="shared" si="50"/>
        <v>1.8129766123904645E-4</v>
      </c>
      <c r="AA82">
        <f t="shared" si="51"/>
        <v>1.4818817391567663E-2</v>
      </c>
      <c r="AB82">
        <f t="shared" si="52"/>
        <v>1.08686670298345E-2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0.24132702675412113</v>
      </c>
      <c r="AD82">
        <f>IFERROR(_xlfn.T.TEST($D33:$H33,$D$32:$H$32,2,IF(IF($K$32^2&gt;$K33^2,($K$32^2)/($K33^2),($K33^2)/($K$32^2))&lt;IF($K$32^2&gt;$K33^2,_xlfn.F.INV(0.95,$M$32-1,$M33-1),_xlfn.F.INV(0.95,$M33-1,$M$32-1)),2,3)),1)</f>
        <v>0.62130247421617291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3.176623251493679E-4</v>
      </c>
      <c r="C83">
        <f t="shared" si="27"/>
        <v>9.7864469983366875E-4</v>
      </c>
      <c r="D83">
        <f t="shared" si="28"/>
        <v>1.9539858412179608E-3</v>
      </c>
      <c r="E83">
        <f t="shared" si="29"/>
        <v>0.26800884551537568</v>
      </c>
      <c r="F83">
        <f t="shared" si="30"/>
        <v>4.3933566745398668E-3</v>
      </c>
      <c r="G83">
        <f t="shared" si="31"/>
        <v>3.1968877648866825E-3</v>
      </c>
      <c r="H83">
        <f t="shared" si="32"/>
        <v>0.33153406878030539</v>
      </c>
      <c r="I83">
        <f t="shared" si="33"/>
        <v>0.55695609054788631</v>
      </c>
      <c r="J83">
        <f t="shared" si="34"/>
        <v>0.4150554610443673</v>
      </c>
      <c r="K83">
        <f t="shared" si="35"/>
        <v>0.94963719054080731</v>
      </c>
      <c r="L83">
        <f t="shared" si="36"/>
        <v>0.52051390379791873</v>
      </c>
      <c r="M83">
        <f t="shared" si="37"/>
        <v>0.48461552865951141</v>
      </c>
      <c r="N83">
        <f t="shared" si="38"/>
        <v>0.71011577403483983</v>
      </c>
      <c r="O83">
        <f t="shared" si="39"/>
        <v>0.5336267840584703</v>
      </c>
      <c r="P83">
        <f t="shared" si="40"/>
        <v>0.67533184341824248</v>
      </c>
      <c r="Q83">
        <f t="shared" si="41"/>
        <v>0.94523547968501753</v>
      </c>
      <c r="R83">
        <f t="shared" si="42"/>
        <v>0.78892535470665148</v>
      </c>
      <c r="S83">
        <f t="shared" si="43"/>
        <v>0.75807510653579402</v>
      </c>
      <c r="T83">
        <f t="shared" si="44"/>
        <v>0.60314463948274</v>
      </c>
      <c r="U83">
        <f t="shared" si="45"/>
        <v>0.58276305711358245</v>
      </c>
      <c r="V83">
        <f t="shared" si="46"/>
        <v>0.83070733088449478</v>
      </c>
      <c r="W83">
        <f t="shared" si="47"/>
        <v>0.49351698898012741</v>
      </c>
      <c r="X83">
        <f t="shared" si="48"/>
        <v>0.94173572692342278</v>
      </c>
      <c r="Y83">
        <f t="shared" si="49"/>
        <v>0.57787548552943102</v>
      </c>
      <c r="Z83">
        <f t="shared" si="50"/>
        <v>4.8029801829659298E-3</v>
      </c>
      <c r="AA83">
        <f t="shared" si="51"/>
        <v>0.25952050793973058</v>
      </c>
      <c r="AB83">
        <f t="shared" si="52"/>
        <v>0.22376270720456695</v>
      </c>
      <c r="AC83">
        <f t="shared" si="53"/>
        <v>0.85346178788358706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0.67136786777540669</v>
      </c>
      <c r="AE83">
        <f>IFERROR(_xlfn.T.TEST($D34:$H34,$D$33:$H$33,2,IF(IF($K$33^2&gt;$K34^2,($K$33^2)/($K34^2),($K34^2)/($K$33^2))&lt;IF($K$33^2&gt;$K34^2,_xlfn.F.INV(0.95,$M$33-1,$M34-1),_xlfn.F.INV(0.95,$M34-1,$M$33-1)),2,3)),1)</f>
        <v>0.31349209975330516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8.6512306416627627E-5</v>
      </c>
      <c r="C84">
        <f t="shared" si="27"/>
        <v>1.623441882375415E-4</v>
      </c>
      <c r="D84">
        <f t="shared" si="28"/>
        <v>4.5002843958852009E-4</v>
      </c>
      <c r="E84">
        <f t="shared" si="29"/>
        <v>7.4856387720282427E-2</v>
      </c>
      <c r="F84">
        <f t="shared" si="30"/>
        <v>8.0850625169248203E-4</v>
      </c>
      <c r="G84">
        <f t="shared" si="31"/>
        <v>7.2508636346959752E-4</v>
      </c>
      <c r="H84">
        <f t="shared" si="32"/>
        <v>7.2367294188451364E-2</v>
      </c>
      <c r="I84">
        <f t="shared" si="33"/>
        <v>0.24910798157843672</v>
      </c>
      <c r="J84">
        <f t="shared" si="34"/>
        <v>0.16764396788936423</v>
      </c>
      <c r="K84">
        <f t="shared" si="35"/>
        <v>0.58914627334300906</v>
      </c>
      <c r="L84">
        <f t="shared" si="36"/>
        <v>0.93093669638424492</v>
      </c>
      <c r="M84">
        <f t="shared" si="37"/>
        <v>0.92059573161740293</v>
      </c>
      <c r="N84">
        <f t="shared" si="38"/>
        <v>0.88665474803874589</v>
      </c>
      <c r="O84">
        <f t="shared" si="39"/>
        <v>0.99744829137415469</v>
      </c>
      <c r="P84">
        <f t="shared" si="40"/>
        <v>0.86572932994370555</v>
      </c>
      <c r="Q84">
        <f t="shared" si="41"/>
        <v>0.57714847930446855</v>
      </c>
      <c r="R84">
        <f t="shared" si="42"/>
        <v>0.75694966392152263</v>
      </c>
      <c r="S84">
        <f t="shared" si="43"/>
        <v>0.83624485855336173</v>
      </c>
      <c r="T84">
        <f t="shared" si="44"/>
        <v>0.19752178372450405</v>
      </c>
      <c r="U84">
        <f t="shared" si="45"/>
        <v>0.99929950840284276</v>
      </c>
      <c r="V84">
        <f t="shared" si="46"/>
        <v>0.66002021115704224</v>
      </c>
      <c r="W84">
        <f t="shared" si="47"/>
        <v>0.92452413352762952</v>
      </c>
      <c r="X84">
        <f t="shared" si="48"/>
        <v>0.56265648688756731</v>
      </c>
      <c r="Y84">
        <f t="shared" si="49"/>
        <v>0.2050481164929201</v>
      </c>
      <c r="Z84">
        <f t="shared" si="50"/>
        <v>4.9500424413527282E-4</v>
      </c>
      <c r="AA84">
        <f t="shared" si="51"/>
        <v>4.7869775048341237E-2</v>
      </c>
      <c r="AB84">
        <f t="shared" si="52"/>
        <v>3.6675601000170227E-2</v>
      </c>
      <c r="AC84">
        <f t="shared" si="53"/>
        <v>0.448308284689794</v>
      </c>
      <c r="AD84">
        <f t="shared" si="54"/>
        <v>0.94469052338625348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0.58829015294112519</v>
      </c>
      <c r="AF84">
        <f>IFERROR(_xlfn.T.TEST($D35:$H35,$D$34:$H$34,2,IF(IF($K$34^2&gt;$K35^2,($K$34^2)/($K35^2),($K35^2)/($K$34^2))&lt;IF($K$34^2&gt;$K35^2,_xlfn.F.INV(0.95,$M$34-1,$M35-1),_xlfn.F.INV(0.95,$M35-1,$M$34-1)),2,3)),1)</f>
        <v>0.56672326564987752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6.8443708662639104E-5</v>
      </c>
      <c r="C85">
        <f t="shared" si="27"/>
        <v>1.2089034225442341E-4</v>
      </c>
      <c r="D85">
        <f t="shared" si="28"/>
        <v>3.2880407777452741E-4</v>
      </c>
      <c r="E85">
        <f t="shared" si="29"/>
        <v>4.2383320951116903E-2</v>
      </c>
      <c r="F85">
        <f t="shared" si="30"/>
        <v>5.6075991844776714E-4</v>
      </c>
      <c r="G85">
        <f t="shared" si="31"/>
        <v>5.1778371441605915E-4</v>
      </c>
      <c r="H85">
        <f t="shared" si="32"/>
        <v>3.7187292996751012E-2</v>
      </c>
      <c r="I85">
        <f t="shared" si="33"/>
        <v>0.15544604469364443</v>
      </c>
      <c r="J85">
        <f t="shared" si="34"/>
        <v>0.10333507951352902</v>
      </c>
      <c r="K85">
        <f t="shared" si="35"/>
        <v>0.37217340017738093</v>
      </c>
      <c r="L85">
        <f t="shared" si="36"/>
        <v>0.73324346751537239</v>
      </c>
      <c r="M85">
        <f t="shared" si="37"/>
        <v>0.70093830838617521</v>
      </c>
      <c r="N85">
        <f t="shared" si="38"/>
        <v>0.62640002869058264</v>
      </c>
      <c r="O85">
        <f t="shared" si="39"/>
        <v>0.62801911190946402</v>
      </c>
      <c r="P85">
        <f t="shared" si="40"/>
        <v>0.56827295117078291</v>
      </c>
      <c r="Q85">
        <f t="shared" si="41"/>
        <v>0.3565984347759123</v>
      </c>
      <c r="R85">
        <f t="shared" si="42"/>
        <v>0.4979596965440779</v>
      </c>
      <c r="S85">
        <f t="shared" si="43"/>
        <v>0.58744985106821324</v>
      </c>
      <c r="T85">
        <f t="shared" si="44"/>
        <v>0.10479740369036783</v>
      </c>
      <c r="U85">
        <f t="shared" si="45"/>
        <v>0.68781675075062021</v>
      </c>
      <c r="V85">
        <f t="shared" si="46"/>
        <v>0.39987061238767108</v>
      </c>
      <c r="W85">
        <f t="shared" si="47"/>
        <v>0.70723678029973214</v>
      </c>
      <c r="X85">
        <f t="shared" si="48"/>
        <v>0.33899486068903789</v>
      </c>
      <c r="Y85">
        <f t="shared" si="49"/>
        <v>0.11378012534840205</v>
      </c>
      <c r="Z85">
        <f t="shared" si="50"/>
        <v>3.3550296595933775E-4</v>
      </c>
      <c r="AA85">
        <f t="shared" si="51"/>
        <v>2.4485271318267329E-2</v>
      </c>
      <c r="AB85">
        <f t="shared" si="52"/>
        <v>1.8698697427396743E-2</v>
      </c>
      <c r="AC85">
        <f t="shared" si="53"/>
        <v>0.28581522656636199</v>
      </c>
      <c r="AD85">
        <f t="shared" si="54"/>
        <v>0.683991585130869</v>
      </c>
      <c r="AE85">
        <f t="shared" si="55"/>
        <v>0.9269610029842299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0.36685704703588584</v>
      </c>
      <c r="AG85">
        <f>IFERROR(_xlfn.T.TEST($D36:$H36,$D$35:$H$35,2,IF(IF($K$35^2&gt;$K36^2,($K$35^2)/($K36^2),($K36^2)/($K$35^2))&lt;IF($K$35^2&gt;$K36^2,_xlfn.F.INV(0.95,$M$35-1,$M36-1),_xlfn.F.INV(0.95,$M36-1,$M$35-1)),2,3)),1)</f>
        <v>0.67147227719952918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6.9628787653826552E-5</v>
      </c>
      <c r="C86">
        <f t="shared" si="27"/>
        <v>1.0754357656506319E-4</v>
      </c>
      <c r="D86">
        <f t="shared" si="28"/>
        <v>3.7469136126259175E-4</v>
      </c>
      <c r="E86">
        <f t="shared" si="29"/>
        <v>9.2580774611587702E-2</v>
      </c>
      <c r="F86">
        <f t="shared" si="30"/>
        <v>6.3857427270519744E-4</v>
      </c>
      <c r="G86">
        <f t="shared" si="31"/>
        <v>6.1976306807662405E-4</v>
      </c>
      <c r="H86">
        <f t="shared" si="32"/>
        <v>8.4931419998408197E-2</v>
      </c>
      <c r="I86">
        <f t="shared" si="33"/>
        <v>0.32926463499197484</v>
      </c>
      <c r="J86">
        <f t="shared" si="34"/>
        <v>0.21879966213805879</v>
      </c>
      <c r="K86">
        <f t="shared" si="35"/>
        <v>0.7952376675673134</v>
      </c>
      <c r="L86">
        <f t="shared" si="36"/>
        <v>0.62198784496338999</v>
      </c>
      <c r="M86">
        <f t="shared" si="37"/>
        <v>0.55732577587683285</v>
      </c>
      <c r="N86">
        <f t="shared" si="38"/>
        <v>0.87764495347903804</v>
      </c>
      <c r="O86">
        <f t="shared" si="39"/>
        <v>0.63790260133345633</v>
      </c>
      <c r="P86">
        <f t="shared" si="40"/>
        <v>0.85134681643609045</v>
      </c>
      <c r="Q86">
        <f t="shared" si="41"/>
        <v>0.78883288602739476</v>
      </c>
      <c r="R86">
        <f t="shared" si="42"/>
        <v>0.99853045635629867</v>
      </c>
      <c r="S86">
        <f t="shared" si="43"/>
        <v>0.93770078841128723</v>
      </c>
      <c r="T86">
        <f t="shared" si="44"/>
        <v>0.26867491535224319</v>
      </c>
      <c r="U86">
        <f t="shared" si="45"/>
        <v>0.71412176499532276</v>
      </c>
      <c r="V86">
        <f t="shared" si="46"/>
        <v>0.91670165713699026</v>
      </c>
      <c r="W86">
        <f t="shared" si="47"/>
        <v>0.57467441179113665</v>
      </c>
      <c r="X86">
        <f t="shared" si="48"/>
        <v>0.77978940925001416</v>
      </c>
      <c r="Y86">
        <f t="shared" si="49"/>
        <v>0.27795797895151703</v>
      </c>
      <c r="Z86">
        <f t="shared" si="50"/>
        <v>2.6563075320547275E-4</v>
      </c>
      <c r="AA86">
        <f t="shared" si="51"/>
        <v>5.1266054295260856E-2</v>
      </c>
      <c r="AB86">
        <f t="shared" si="52"/>
        <v>3.6460305649859394E-2</v>
      </c>
      <c r="AC86">
        <f t="shared" si="53"/>
        <v>0.59779068919897171</v>
      </c>
      <c r="AD86">
        <f t="shared" si="54"/>
        <v>0.82289834679349927</v>
      </c>
      <c r="AE86">
        <f t="shared" si="55"/>
        <v>0.31107351194817279</v>
      </c>
      <c r="AF86">
        <f t="shared" si="56"/>
        <v>0.75343484783179648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0.69225834142895604</v>
      </c>
      <c r="AH86">
        <f>IFERROR(_xlfn.T.TEST($D37:$H37,$D$36:$H$36,2,IF(IF($K$36^2&gt;$K37^2,($K$36^2)/($K37^2),($K37^2)/($K$36^2))&lt;IF($K$36^2&gt;$K37^2,_xlfn.F.INV(0.95,$M$36-1,$M37-1),_xlfn.F.INV(0.95,$M37-1,$M$36-1)),2,3)),1)</f>
        <v>0.39565837920624647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9.7768308576693816E-2</v>
      </c>
    </row>
    <row r="90" spans="1:35" x14ac:dyDescent="0.25">
      <c r="A90" t="s">
        <v>60</v>
      </c>
      <c r="B90">
        <f t="shared" si="58"/>
        <v>0.12714727339166909</v>
      </c>
      <c r="C90">
        <f t="shared" si="58"/>
        <v>0.99829307597700334</v>
      </c>
    </row>
    <row r="91" spans="1:35" x14ac:dyDescent="0.25">
      <c r="A91" t="s">
        <v>61</v>
      </c>
      <c r="B91">
        <f t="shared" si="58"/>
        <v>7.4999143617560506E-4</v>
      </c>
      <c r="C91">
        <f t="shared" si="58"/>
        <v>3.1488331155255615E-3</v>
      </c>
      <c r="D91">
        <f t="shared" si="58"/>
        <v>6.4389892640923652E-3</v>
      </c>
    </row>
    <row r="92" spans="1:35" x14ac:dyDescent="0.25">
      <c r="A92" t="s">
        <v>62</v>
      </c>
      <c r="B92">
        <f t="shared" si="58"/>
        <v>2.678485954006201E-2</v>
      </c>
      <c r="C92">
        <f t="shared" si="58"/>
        <v>0.31719541908630106</v>
      </c>
      <c r="D92">
        <f t="shared" si="58"/>
        <v>0.37388983176047019</v>
      </c>
      <c r="E92">
        <f t="shared" si="58"/>
        <v>1.8103848741618231E-2</v>
      </c>
    </row>
    <row r="93" spans="1:35" x14ac:dyDescent="0.25">
      <c r="A93" t="s">
        <v>63</v>
      </c>
      <c r="B93">
        <f t="shared" si="58"/>
        <v>7.2416546705592388E-2</v>
      </c>
      <c r="C93">
        <f t="shared" si="58"/>
        <v>0.68580872318201891</v>
      </c>
      <c r="D93">
        <f t="shared" si="58"/>
        <v>0.71485960150488037</v>
      </c>
      <c r="E93">
        <f t="shared" si="58"/>
        <v>1.1475541064959308E-2</v>
      </c>
      <c r="F93">
        <f t="shared" si="58"/>
        <v>0.6049677313993671</v>
      </c>
    </row>
    <row r="94" spans="1:35" x14ac:dyDescent="0.25">
      <c r="A94" t="s">
        <v>64</v>
      </c>
      <c r="B94">
        <f t="shared" si="58"/>
        <v>2.7712358883326513E-4</v>
      </c>
      <c r="C94">
        <f t="shared" si="58"/>
        <v>7.6280332641438884E-4</v>
      </c>
      <c r="D94">
        <f t="shared" si="58"/>
        <v>2.1997724768926842E-3</v>
      </c>
      <c r="E94">
        <f t="shared" si="58"/>
        <v>0.73240605612362508</v>
      </c>
      <c r="F94">
        <f t="shared" si="58"/>
        <v>5.386847743652376E-3</v>
      </c>
      <c r="G94">
        <f t="shared" si="58"/>
        <v>3.9824707137070614E-3</v>
      </c>
    </row>
    <row r="95" spans="1:35" x14ac:dyDescent="0.25">
      <c r="A95" t="s">
        <v>65</v>
      </c>
      <c r="B95">
        <f t="shared" si="58"/>
        <v>8.780918557008213E-4</v>
      </c>
      <c r="C95">
        <f t="shared" si="58"/>
        <v>3.6657512975446522E-3</v>
      </c>
      <c r="D95">
        <f t="shared" si="58"/>
        <v>6.3077651440645935E-3</v>
      </c>
      <c r="E95">
        <f t="shared" si="58"/>
        <v>0.65596122526750622</v>
      </c>
      <c r="F95">
        <f t="shared" si="58"/>
        <v>1.6290262768306984E-2</v>
      </c>
      <c r="G95">
        <f t="shared" si="58"/>
        <v>1.0541446466521439E-2</v>
      </c>
      <c r="H95">
        <f t="shared" si="58"/>
        <v>0.82917703483007876</v>
      </c>
    </row>
    <row r="96" spans="1:35" x14ac:dyDescent="0.25">
      <c r="A96" t="s">
        <v>66</v>
      </c>
      <c r="B96">
        <f t="shared" si="58"/>
        <v>1.1915616126608735E-3</v>
      </c>
      <c r="C96">
        <f t="shared" si="58"/>
        <v>5.4603796533406459E-3</v>
      </c>
      <c r="D96">
        <f t="shared" si="58"/>
        <v>9.1362519851066956E-3</v>
      </c>
      <c r="E96">
        <f t="shared" si="58"/>
        <v>0.84831681249556956</v>
      </c>
      <c r="F96">
        <f t="shared" si="58"/>
        <v>2.4679327219292578E-2</v>
      </c>
      <c r="G96">
        <f t="shared" si="58"/>
        <v>1.5441029380651542E-2</v>
      </c>
      <c r="H96">
        <f t="shared" si="58"/>
        <v>0.94443207028649645</v>
      </c>
      <c r="I96">
        <f t="shared" si="58"/>
        <v>0.81958030753109024</v>
      </c>
    </row>
    <row r="97" spans="1:25" x14ac:dyDescent="0.25">
      <c r="A97" t="s">
        <v>67</v>
      </c>
      <c r="B97">
        <f t="shared" si="58"/>
        <v>2.2470665795448617E-4</v>
      </c>
      <c r="C97">
        <f t="shared" si="58"/>
        <v>6.1460854296435208E-4</v>
      </c>
      <c r="D97">
        <f t="shared" si="58"/>
        <v>1.3568455603293257E-3</v>
      </c>
      <c r="E97">
        <f t="shared" si="58"/>
        <v>0.21996188485125176</v>
      </c>
      <c r="F97">
        <f t="shared" si="58"/>
        <v>2.9249032019340632E-3</v>
      </c>
      <c r="G97">
        <f t="shared" si="58"/>
        <v>2.2309676568570266E-3</v>
      </c>
      <c r="H97">
        <f t="shared" si="58"/>
        <v>0.26601973414233271</v>
      </c>
      <c r="I97">
        <f t="shared" si="58"/>
        <v>0.50292035833025572</v>
      </c>
      <c r="J97">
        <f t="shared" si="58"/>
        <v>0.36579786068401315</v>
      </c>
    </row>
    <row r="98" spans="1:25" x14ac:dyDescent="0.25">
      <c r="A98" t="s">
        <v>68</v>
      </c>
      <c r="B98">
        <f t="shared" si="58"/>
        <v>8.0859721195983961E-5</v>
      </c>
      <c r="C98">
        <f t="shared" si="58"/>
        <v>1.4825840853533877E-4</v>
      </c>
      <c r="D98">
        <f t="shared" si="58"/>
        <v>4.1317169390976281E-4</v>
      </c>
      <c r="E98">
        <f t="shared" si="58"/>
        <v>6.5851404822734369E-2</v>
      </c>
      <c r="F98">
        <f t="shared" si="58"/>
        <v>7.3118417360724507E-4</v>
      </c>
      <c r="G98">
        <f t="shared" si="58"/>
        <v>6.6277531840695249E-4</v>
      </c>
      <c r="H98">
        <f t="shared" si="58"/>
        <v>6.1969493243639956E-2</v>
      </c>
      <c r="I98">
        <f t="shared" si="58"/>
        <v>0.22586751017625656</v>
      </c>
      <c r="J98">
        <f t="shared" si="58"/>
        <v>0.15128387789527764</v>
      </c>
      <c r="K98">
        <f t="shared" si="58"/>
        <v>0.53869330432588747</v>
      </c>
    </row>
    <row r="99" spans="1:25" x14ac:dyDescent="0.25">
      <c r="A99" t="s">
        <v>69</v>
      </c>
      <c r="B99">
        <f t="shared" si="58"/>
        <v>4.9813788440426424E-5</v>
      </c>
      <c r="C99">
        <f t="shared" si="58"/>
        <v>6.8254021061626958E-5</v>
      </c>
      <c r="D99">
        <f t="shared" si="58"/>
        <v>2.4315216908106797E-4</v>
      </c>
      <c r="E99">
        <f t="shared" si="58"/>
        <v>4.5713505976788069E-2</v>
      </c>
      <c r="F99">
        <f t="shared" si="58"/>
        <v>3.8140307824360999E-4</v>
      </c>
      <c r="G99">
        <f t="shared" si="58"/>
        <v>3.9216000128825256E-4</v>
      </c>
      <c r="H99">
        <f t="shared" si="58"/>
        <v>3.4540835858846208E-2</v>
      </c>
      <c r="I99">
        <f t="shared" si="58"/>
        <v>0.1958624349404379</v>
      </c>
      <c r="J99">
        <f t="shared" si="58"/>
        <v>0.12657385238832089</v>
      </c>
      <c r="K99">
        <f t="shared" si="58"/>
        <v>0.4979697493866414</v>
      </c>
      <c r="L99">
        <f t="shared" si="58"/>
        <v>0.99915274831227019</v>
      </c>
    </row>
    <row r="100" spans="1:25" x14ac:dyDescent="0.25">
      <c r="A100" t="s">
        <v>70</v>
      </c>
      <c r="B100">
        <f t="shared" si="58"/>
        <v>2.3333802501185468E-4</v>
      </c>
      <c r="C100">
        <f t="shared" si="58"/>
        <v>6.5279789365814108E-4</v>
      </c>
      <c r="D100">
        <f t="shared" si="58"/>
        <v>1.3014688730811326E-3</v>
      </c>
      <c r="E100">
        <f t="shared" si="58"/>
        <v>0.15237862803819452</v>
      </c>
      <c r="F100">
        <f t="shared" si="58"/>
        <v>2.735845411560087E-3</v>
      </c>
      <c r="G100">
        <f t="shared" si="58"/>
        <v>2.0762949549125737E-3</v>
      </c>
      <c r="H100">
        <f t="shared" si="58"/>
        <v>0.17797590228861362</v>
      </c>
      <c r="I100">
        <f t="shared" si="58"/>
        <v>0.3611711868123938</v>
      </c>
      <c r="J100">
        <f t="shared" si="58"/>
        <v>0.2604911566614837</v>
      </c>
      <c r="K100">
        <f t="shared" si="58"/>
        <v>0.7425126139231919</v>
      </c>
      <c r="L100">
        <f t="shared" si="58"/>
        <v>0.83134014551141899</v>
      </c>
      <c r="M100">
        <f t="shared" si="58"/>
        <v>0.81659631506948216</v>
      </c>
    </row>
    <row r="101" spans="1:25" x14ac:dyDescent="0.25">
      <c r="A101" t="s">
        <v>71</v>
      </c>
      <c r="B101">
        <f t="shared" si="58"/>
        <v>5.2421083853056956E-5</v>
      </c>
      <c r="C101">
        <f t="shared" si="58"/>
        <v>7.2704313782513089E-5</v>
      </c>
      <c r="D101">
        <f t="shared" si="58"/>
        <v>2.6045181743915286E-4</v>
      </c>
      <c r="E101">
        <f t="shared" si="58"/>
        <v>5.2212083845011997E-2</v>
      </c>
      <c r="F101">
        <f t="shared" si="58"/>
        <v>4.1330681872630822E-4</v>
      </c>
      <c r="G101">
        <f t="shared" si="58"/>
        <v>4.2227325321137578E-4</v>
      </c>
      <c r="H101">
        <f t="shared" si="58"/>
        <v>4.0640679621312938E-2</v>
      </c>
      <c r="I101">
        <f t="shared" si="58"/>
        <v>0.21779028535831838</v>
      </c>
      <c r="J101">
        <f t="shared" si="58"/>
        <v>0.14120047808810737</v>
      </c>
      <c r="K101">
        <f t="shared" si="58"/>
        <v>0.55202246305538194</v>
      </c>
      <c r="L101">
        <f t="shared" si="58"/>
        <v>0.91843315612835508</v>
      </c>
      <c r="M101">
        <f t="shared" si="58"/>
        <v>0.90167984514782473</v>
      </c>
      <c r="N101">
        <f t="shared" si="58"/>
        <v>0.87859293626344426</v>
      </c>
    </row>
    <row r="102" spans="1:25" x14ac:dyDescent="0.25">
      <c r="A102" t="s">
        <v>72</v>
      </c>
      <c r="B102">
        <f t="shared" si="58"/>
        <v>1.1548265345572203E-4</v>
      </c>
      <c r="C102">
        <f t="shared" si="58"/>
        <v>2.4502512177669643E-4</v>
      </c>
      <c r="D102">
        <f t="shared" si="58"/>
        <v>6.2925952967139113E-4</v>
      </c>
      <c r="E102">
        <f t="shared" si="58"/>
        <v>0.10595257893333394</v>
      </c>
      <c r="F102">
        <f t="shared" si="58"/>
        <v>1.2003387683471225E-3</v>
      </c>
      <c r="G102">
        <f t="shared" si="58"/>
        <v>1.0203273907330125E-3</v>
      </c>
      <c r="H102">
        <f t="shared" si="58"/>
        <v>0.11208115215023157</v>
      </c>
      <c r="I102">
        <f t="shared" si="58"/>
        <v>0.31265094130379517</v>
      </c>
      <c r="J102">
        <f t="shared" si="58"/>
        <v>0.21505510879807663</v>
      </c>
      <c r="K102">
        <f t="shared" si="58"/>
        <v>0.70733510020930945</v>
      </c>
      <c r="L102">
        <f t="shared" si="58"/>
        <v>0.80090500715350044</v>
      </c>
      <c r="M102">
        <f t="shared" si="58"/>
        <v>0.77589283224095396</v>
      </c>
      <c r="N102">
        <f t="shared" si="58"/>
        <v>0.99941045237475823</v>
      </c>
      <c r="O102">
        <f t="shared" si="58"/>
        <v>0.85070713499663031</v>
      </c>
    </row>
    <row r="103" spans="1:25" x14ac:dyDescent="0.25">
      <c r="A103" t="s">
        <v>73</v>
      </c>
      <c r="B103">
        <f t="shared" si="58"/>
        <v>1.8967164436512631E-4</v>
      </c>
      <c r="C103">
        <f t="shared" si="58"/>
        <v>4.8479857260852824E-4</v>
      </c>
      <c r="D103">
        <f t="shared" si="58"/>
        <v>1.1395068287590843E-3</v>
      </c>
      <c r="E103">
        <f t="shared" si="58"/>
        <v>0.20464430435310552</v>
      </c>
      <c r="F103">
        <f t="shared" si="58"/>
        <v>2.4014269624168245E-3</v>
      </c>
      <c r="G103">
        <f t="shared" si="58"/>
        <v>1.8818633770160671E-3</v>
      </c>
      <c r="H103">
        <f t="shared" si="58"/>
        <v>0.2441471425313281</v>
      </c>
      <c r="I103">
        <f t="shared" si="58"/>
        <v>0.49020118852522088</v>
      </c>
      <c r="J103">
        <f t="shared" si="58"/>
        <v>0.35262797307348948</v>
      </c>
      <c r="K103">
        <f t="shared" si="58"/>
        <v>0.99690761721229948</v>
      </c>
      <c r="L103">
        <f t="shared" si="58"/>
        <v>0.52530661666729883</v>
      </c>
      <c r="M103">
        <f t="shared" si="58"/>
        <v>0.47998556025133488</v>
      </c>
      <c r="N103">
        <f t="shared" si="58"/>
        <v>0.73811955074101732</v>
      </c>
      <c r="O103">
        <f t="shared" si="58"/>
        <v>0.53546730485780603</v>
      </c>
      <c r="P103">
        <f t="shared" si="58"/>
        <v>0.69981021219006112</v>
      </c>
    </row>
    <row r="104" spans="1:25" x14ac:dyDescent="0.25">
      <c r="A104" t="s">
        <v>74</v>
      </c>
      <c r="B104">
        <f t="shared" si="58"/>
        <v>1.7761872364500537E-4</v>
      </c>
      <c r="C104">
        <f t="shared" si="58"/>
        <v>4.4866233708190396E-4</v>
      </c>
      <c r="D104">
        <f t="shared" si="58"/>
        <v>1.0153986253256455E-3</v>
      </c>
      <c r="E104">
        <f t="shared" si="58"/>
        <v>0.15578442736872333</v>
      </c>
      <c r="F104">
        <f t="shared" si="58"/>
        <v>2.0888707524060494E-3</v>
      </c>
      <c r="G104">
        <f t="shared" si="58"/>
        <v>1.6495673368415247E-3</v>
      </c>
      <c r="H104">
        <f t="shared" si="58"/>
        <v>0.17970571690559783</v>
      </c>
      <c r="I104">
        <f t="shared" si="58"/>
        <v>0.39313807472489959</v>
      </c>
      <c r="J104">
        <f t="shared" si="58"/>
        <v>0.27939020422970495</v>
      </c>
      <c r="K104">
        <f t="shared" si="58"/>
        <v>0.82877754576902696</v>
      </c>
      <c r="L104">
        <f t="shared" si="58"/>
        <v>0.69933959920464628</v>
      </c>
      <c r="M104">
        <f t="shared" si="58"/>
        <v>0.66905279042716137</v>
      </c>
      <c r="N104">
        <f t="shared" si="58"/>
        <v>0.8966951648471907</v>
      </c>
      <c r="O104">
        <f t="shared" si="58"/>
        <v>0.73335445634789831</v>
      </c>
      <c r="P104">
        <f t="shared" si="58"/>
        <v>0.88212833512515043</v>
      </c>
      <c r="Q104">
        <f t="shared" si="58"/>
        <v>0.8261271642602025</v>
      </c>
    </row>
    <row r="105" spans="1:25" x14ac:dyDescent="0.25">
      <c r="A105" t="s">
        <v>75</v>
      </c>
      <c r="B105">
        <f t="shared" ref="B105:R119" si="59">B70</f>
        <v>2.6985412021250774E-4</v>
      </c>
      <c r="C105">
        <f t="shared" si="59"/>
        <v>7.8934772328313285E-4</v>
      </c>
      <c r="D105">
        <f t="shared" si="59"/>
        <v>1.5288496158017387E-3</v>
      </c>
      <c r="E105">
        <f t="shared" si="59"/>
        <v>0.17429892148405474</v>
      </c>
      <c r="F105">
        <f t="shared" si="59"/>
        <v>3.2766464923172393E-3</v>
      </c>
      <c r="G105">
        <f t="shared" si="59"/>
        <v>2.4419477338596517E-3</v>
      </c>
      <c r="H105">
        <f t="shared" si="59"/>
        <v>0.20698704939092905</v>
      </c>
      <c r="I105">
        <f t="shared" si="59"/>
        <v>0.39517435138709867</v>
      </c>
      <c r="J105">
        <f t="shared" si="59"/>
        <v>0.28803856534553224</v>
      </c>
      <c r="K105">
        <f t="shared" si="59"/>
        <v>0.79331307292858622</v>
      </c>
      <c r="L105">
        <f t="shared" si="59"/>
        <v>0.78279333266105189</v>
      </c>
      <c r="M105">
        <f t="shared" si="59"/>
        <v>0.76500799875814662</v>
      </c>
      <c r="N105">
        <f t="shared" si="59"/>
        <v>0.95356592884834823</v>
      </c>
      <c r="O105">
        <f t="shared" si="59"/>
        <v>0.82440080517824565</v>
      </c>
      <c r="P105">
        <f t="shared" si="59"/>
        <v>0.94850079615089911</v>
      </c>
      <c r="Q105">
        <f t="shared" si="59"/>
        <v>0.79043144221311834</v>
      </c>
      <c r="R105">
        <f t="shared" si="59"/>
        <v>0.94767008456904811</v>
      </c>
    </row>
    <row r="106" spans="1:25" x14ac:dyDescent="0.25">
      <c r="A106" t="s">
        <v>89</v>
      </c>
      <c r="B106">
        <f t="shared" si="59"/>
        <v>2.136177331400287E-4</v>
      </c>
      <c r="C106">
        <f t="shared" si="59"/>
        <v>5.4351432910328048E-4</v>
      </c>
      <c r="D106">
        <f t="shared" si="59"/>
        <v>1.4864517577769364E-3</v>
      </c>
      <c r="E106">
        <f t="shared" si="59"/>
        <v>0.42464428113092856</v>
      </c>
      <c r="F106">
        <f t="shared" si="59"/>
        <v>3.3390731178532776E-3</v>
      </c>
      <c r="G106">
        <f t="shared" si="59"/>
        <v>2.5865591650106635E-3</v>
      </c>
      <c r="H106">
        <f t="shared" si="59"/>
        <v>0.55692688793135914</v>
      </c>
      <c r="I106">
        <f t="shared" si="59"/>
        <v>0.84260815676800249</v>
      </c>
      <c r="J106">
        <f t="shared" si="59"/>
        <v>0.63755149410742673</v>
      </c>
      <c r="K106">
        <f t="shared" si="59"/>
        <v>0.52880934287188763</v>
      </c>
      <c r="L106">
        <f t="shared" si="59"/>
        <v>0.17218209756783923</v>
      </c>
      <c r="M106">
        <f t="shared" si="59"/>
        <v>0.1225261274692537</v>
      </c>
      <c r="N106">
        <f t="shared" si="59"/>
        <v>0.35575974369910268</v>
      </c>
      <c r="O106">
        <f t="shared" si="59"/>
        <v>0.1430313451837058</v>
      </c>
      <c r="P106">
        <f t="shared" si="59"/>
        <v>0.27684414617674352</v>
      </c>
      <c r="Q106">
        <f t="shared" si="59"/>
        <v>0.50881925542096218</v>
      </c>
      <c r="R106">
        <f t="shared" si="59"/>
        <v>0.38591102872725602</v>
      </c>
      <c r="S106">
        <f t="shared" ref="S106:AC121" si="60">S71</f>
        <v>0.3993120502335189</v>
      </c>
    </row>
    <row r="107" spans="1:25" x14ac:dyDescent="0.25">
      <c r="A107" t="s">
        <v>90</v>
      </c>
      <c r="B107">
        <f t="shared" si="59"/>
        <v>1.097950227494578E-4</v>
      </c>
      <c r="C107">
        <f t="shared" si="59"/>
        <v>2.3164184899951141E-4</v>
      </c>
      <c r="D107">
        <f t="shared" si="59"/>
        <v>5.8020224332146295E-4</v>
      </c>
      <c r="E107">
        <f t="shared" si="59"/>
        <v>8.726615770088636E-2</v>
      </c>
      <c r="F107">
        <f t="shared" si="59"/>
        <v>1.0912067686717529E-3</v>
      </c>
      <c r="G107">
        <f t="shared" si="59"/>
        <v>9.3120273941788131E-4</v>
      </c>
      <c r="H107">
        <f t="shared" si="59"/>
        <v>8.9966113720123822E-2</v>
      </c>
      <c r="I107">
        <f t="shared" si="59"/>
        <v>0.26501972244065342</v>
      </c>
      <c r="J107">
        <f t="shared" si="59"/>
        <v>0.18140695890430464</v>
      </c>
      <c r="K107">
        <f t="shared" si="59"/>
        <v>0.60662236532966218</v>
      </c>
      <c r="L107">
        <f t="shared" si="59"/>
        <v>0.93419806418664508</v>
      </c>
      <c r="M107">
        <f t="shared" si="59"/>
        <v>0.92556307819596473</v>
      </c>
      <c r="N107">
        <f t="shared" si="59"/>
        <v>0.89164018818432877</v>
      </c>
      <c r="O107">
        <f t="shared" si="59"/>
        <v>0.99842353427492081</v>
      </c>
      <c r="P107">
        <f t="shared" si="59"/>
        <v>0.87349115748572437</v>
      </c>
      <c r="Q107">
        <f t="shared" si="59"/>
        <v>0.5963587938177104</v>
      </c>
      <c r="R107">
        <f t="shared" si="59"/>
        <v>0.76848927216984508</v>
      </c>
      <c r="S107">
        <f t="shared" si="60"/>
        <v>0.84290114962436435</v>
      </c>
      <c r="T107">
        <f t="shared" si="60"/>
        <v>0.22388470823360501</v>
      </c>
    </row>
    <row r="108" spans="1:25" x14ac:dyDescent="0.25">
      <c r="A108" t="s">
        <v>91</v>
      </c>
      <c r="B108">
        <f t="shared" si="59"/>
        <v>1.1871938791933339E-4</v>
      </c>
      <c r="C108">
        <f t="shared" si="59"/>
        <v>2.4753324566233772E-4</v>
      </c>
      <c r="D108">
        <f t="shared" si="59"/>
        <v>6.7707397429995922E-4</v>
      </c>
      <c r="E108">
        <f t="shared" si="59"/>
        <v>0.13938908209051482</v>
      </c>
      <c r="F108">
        <f t="shared" si="59"/>
        <v>1.3085836672269127E-3</v>
      </c>
      <c r="G108">
        <f t="shared" si="59"/>
        <v>1.1170770533511388E-3</v>
      </c>
      <c r="H108">
        <f t="shared" si="59"/>
        <v>0.15248651551327924</v>
      </c>
      <c r="I108">
        <f t="shared" si="59"/>
        <v>0.39634879398979739</v>
      </c>
      <c r="J108">
        <f t="shared" si="59"/>
        <v>0.27460685161669995</v>
      </c>
      <c r="K108">
        <f t="shared" si="59"/>
        <v>0.87684575304837531</v>
      </c>
      <c r="L108">
        <f t="shared" si="59"/>
        <v>0.59933920252423623</v>
      </c>
      <c r="M108">
        <f t="shared" si="59"/>
        <v>0.54972285175142832</v>
      </c>
      <c r="N108">
        <f t="shared" si="59"/>
        <v>0.82852889482197378</v>
      </c>
      <c r="O108">
        <f t="shared" si="59"/>
        <v>0.61700758420202584</v>
      </c>
      <c r="P108">
        <f t="shared" si="59"/>
        <v>0.79879054841499819</v>
      </c>
      <c r="Q108">
        <f t="shared" si="59"/>
        <v>0.87521129875236636</v>
      </c>
      <c r="R108">
        <f t="shared" si="59"/>
        <v>0.93342303223342959</v>
      </c>
      <c r="S108">
        <f t="shared" si="60"/>
        <v>0.88428470139910587</v>
      </c>
      <c r="T108">
        <f t="shared" si="60"/>
        <v>0.37512565670002962</v>
      </c>
      <c r="U108">
        <f t="shared" si="60"/>
        <v>0.67899526508932562</v>
      </c>
    </row>
    <row r="109" spans="1:25" x14ac:dyDescent="0.25">
      <c r="A109" t="s">
        <v>92</v>
      </c>
      <c r="B109">
        <f t="shared" si="59"/>
        <v>5.5431049277623023E-5</v>
      </c>
      <c r="C109">
        <f t="shared" si="59"/>
        <v>8.1499537093562835E-5</v>
      </c>
      <c r="D109">
        <f t="shared" si="59"/>
        <v>2.73791005520219E-4</v>
      </c>
      <c r="E109">
        <f t="shared" si="59"/>
        <v>4.9889156082033509E-2</v>
      </c>
      <c r="F109">
        <f t="shared" si="59"/>
        <v>4.4249379602616509E-4</v>
      </c>
      <c r="G109">
        <f t="shared" si="59"/>
        <v>4.4120195369046076E-4</v>
      </c>
      <c r="H109">
        <f t="shared" si="59"/>
        <v>4.0038492491991574E-2</v>
      </c>
      <c r="I109">
        <f t="shared" si="59"/>
        <v>0.20266468582607391</v>
      </c>
      <c r="J109">
        <f t="shared" si="59"/>
        <v>0.13202681024674182</v>
      </c>
      <c r="K109">
        <f t="shared" si="59"/>
        <v>0.50816758914623095</v>
      </c>
      <c r="L109">
        <f t="shared" si="59"/>
        <v>0.99917736244160849</v>
      </c>
      <c r="M109">
        <f t="shared" si="59"/>
        <v>0.99806261638734539</v>
      </c>
      <c r="N109">
        <f t="shared" si="59"/>
        <v>0.82104450693307451</v>
      </c>
      <c r="O109">
        <f t="shared" si="59"/>
        <v>0.90762739374692569</v>
      </c>
      <c r="P109">
        <f t="shared" si="59"/>
        <v>0.78310787876046317</v>
      </c>
      <c r="Q109">
        <f t="shared" si="59"/>
        <v>0.49132603031726096</v>
      </c>
      <c r="R109">
        <f t="shared" si="59"/>
        <v>0.67715587095150553</v>
      </c>
      <c r="S109">
        <f t="shared" si="60"/>
        <v>0.77007721058299539</v>
      </c>
      <c r="T109">
        <f t="shared" si="60"/>
        <v>0.13356281651780369</v>
      </c>
      <c r="U109">
        <f t="shared" si="60"/>
        <v>0.92894726891988355</v>
      </c>
      <c r="V109">
        <f t="shared" si="60"/>
        <v>0.56258587400400983</v>
      </c>
    </row>
    <row r="110" spans="1:25" x14ac:dyDescent="0.25">
      <c r="A110" t="s">
        <v>76</v>
      </c>
      <c r="B110">
        <f t="shared" si="59"/>
        <v>1.5917091567128024E-4</v>
      </c>
      <c r="C110">
        <f t="shared" si="59"/>
        <v>3.7644367995119606E-4</v>
      </c>
      <c r="D110">
        <f t="shared" si="59"/>
        <v>9.4955437722223351E-4</v>
      </c>
      <c r="E110">
        <f t="shared" si="59"/>
        <v>0.18942607102072331</v>
      </c>
      <c r="F110">
        <f t="shared" si="59"/>
        <v>1.9476411577661571E-3</v>
      </c>
      <c r="G110">
        <f t="shared" si="59"/>
        <v>1.574946285977104E-3</v>
      </c>
      <c r="H110">
        <f t="shared" si="59"/>
        <v>0.22177099827684249</v>
      </c>
      <c r="I110">
        <f t="shared" si="59"/>
        <v>0.47771870313552101</v>
      </c>
      <c r="J110">
        <f t="shared" si="59"/>
        <v>0.33965389039491722</v>
      </c>
      <c r="K110">
        <f t="shared" si="59"/>
        <v>0.99487793752613518</v>
      </c>
      <c r="L110">
        <f t="shared" si="59"/>
        <v>0.50941156632911855</v>
      </c>
      <c r="M110">
        <f t="shared" si="59"/>
        <v>0.45853452643747328</v>
      </c>
      <c r="N110">
        <f t="shared" si="59"/>
        <v>0.73226208261789139</v>
      </c>
      <c r="O110">
        <f t="shared" si="59"/>
        <v>0.51537482217093644</v>
      </c>
      <c r="P110">
        <f t="shared" si="59"/>
        <v>0.69017886336488155</v>
      </c>
      <c r="Q110">
        <f t="shared" si="59"/>
        <v>0.99800534854113065</v>
      </c>
      <c r="R110">
        <f t="shared" si="59"/>
        <v>0.82191894466693871</v>
      </c>
      <c r="S110">
        <f t="shared" si="60"/>
        <v>0.78619462999391021</v>
      </c>
      <c r="T110">
        <f t="shared" si="60"/>
        <v>0.48808497919376193</v>
      </c>
      <c r="U110">
        <f t="shared" si="60"/>
        <v>0.58394168858575202</v>
      </c>
      <c r="V110">
        <f t="shared" si="60"/>
        <v>0.87186703039585889</v>
      </c>
      <c r="W110">
        <f t="shared" si="60"/>
        <v>0.47126387199975284</v>
      </c>
    </row>
    <row r="111" spans="1:25" x14ac:dyDescent="0.25">
      <c r="A111" t="s">
        <v>77</v>
      </c>
      <c r="B111">
        <f t="shared" si="59"/>
        <v>3.0747913891068107E-4</v>
      </c>
      <c r="C111">
        <f t="shared" si="59"/>
        <v>9.2420080792465819E-4</v>
      </c>
      <c r="D111">
        <f t="shared" si="59"/>
        <v>2.1961936899887926E-3</v>
      </c>
      <c r="E111">
        <f t="shared" si="59"/>
        <v>0.49471222499991196</v>
      </c>
      <c r="F111">
        <f t="shared" si="59"/>
        <v>5.2346688343186797E-3</v>
      </c>
      <c r="G111">
        <f t="shared" si="59"/>
        <v>3.7986354543247582E-3</v>
      </c>
      <c r="H111">
        <f t="shared" si="59"/>
        <v>0.6499830598508658</v>
      </c>
      <c r="I111">
        <f t="shared" si="59"/>
        <v>0.89734200396869424</v>
      </c>
      <c r="J111">
        <f t="shared" si="59"/>
        <v>0.69596138132465524</v>
      </c>
      <c r="K111">
        <f t="shared" si="59"/>
        <v>0.50935175767495133</v>
      </c>
      <c r="L111">
        <f t="shared" si="59"/>
        <v>0.1807484644765342</v>
      </c>
      <c r="M111">
        <f t="shared" si="59"/>
        <v>0.13755191412233037</v>
      </c>
      <c r="N111">
        <f t="shared" si="59"/>
        <v>0.34820481783188229</v>
      </c>
      <c r="O111">
        <f t="shared" si="59"/>
        <v>0.15824813846514055</v>
      </c>
      <c r="P111">
        <f t="shared" si="59"/>
        <v>0.27849788306383216</v>
      </c>
      <c r="Q111">
        <f t="shared" si="59"/>
        <v>0.49133136700354063</v>
      </c>
      <c r="R111">
        <f t="shared" si="59"/>
        <v>0.37784563407004346</v>
      </c>
      <c r="S111">
        <f t="shared" si="60"/>
        <v>0.38858889660445894</v>
      </c>
      <c r="T111">
        <f t="shared" si="60"/>
        <v>0.93604310286571812</v>
      </c>
      <c r="U111">
        <f t="shared" si="60"/>
        <v>0.22803017617954263</v>
      </c>
      <c r="V111">
        <f t="shared" si="60"/>
        <v>0.37079239726805008</v>
      </c>
      <c r="W111">
        <f t="shared" si="60"/>
        <v>0.14718847232709328</v>
      </c>
      <c r="X111">
        <f t="shared" si="60"/>
        <v>0.4729370035871302</v>
      </c>
    </row>
    <row r="112" spans="1:25" x14ac:dyDescent="0.25">
      <c r="A112" t="s">
        <v>78</v>
      </c>
      <c r="B112">
        <f t="shared" si="59"/>
        <v>5.9756587835777513E-3</v>
      </c>
      <c r="C112">
        <f t="shared" si="59"/>
        <v>6.6466642111659674E-2</v>
      </c>
      <c r="D112">
        <f t="shared" si="59"/>
        <v>0.11296460503716181</v>
      </c>
      <c r="E112">
        <f t="shared" si="59"/>
        <v>2.4555041046031251E-2</v>
      </c>
      <c r="F112">
        <f t="shared" si="59"/>
        <v>0.45653437656833473</v>
      </c>
      <c r="G112">
        <f t="shared" si="59"/>
        <v>0.22327809914229008</v>
      </c>
      <c r="H112">
        <f t="shared" si="59"/>
        <v>4.3200513442162997E-3</v>
      </c>
      <c r="I112">
        <f t="shared" si="59"/>
        <v>2.313398419996459E-2</v>
      </c>
      <c r="J112">
        <f t="shared" si="59"/>
        <v>3.7401444309670892E-2</v>
      </c>
      <c r="K112">
        <f t="shared" si="59"/>
        <v>2.782393905759269E-3</v>
      </c>
      <c r="L112">
        <f t="shared" si="59"/>
        <v>4.3835589726313041E-4</v>
      </c>
      <c r="M112">
        <f t="shared" si="59"/>
        <v>1.4185736586512206E-4</v>
      </c>
      <c r="N112">
        <f t="shared" si="59"/>
        <v>2.8058797688225519E-3</v>
      </c>
      <c r="O112">
        <f t="shared" si="59"/>
        <v>1.5383407347106188E-4</v>
      </c>
      <c r="P112">
        <f t="shared" si="59"/>
        <v>8.5630567437382037E-4</v>
      </c>
      <c r="Q112">
        <f t="shared" si="59"/>
        <v>2.090538568962459E-3</v>
      </c>
      <c r="R112">
        <f t="shared" si="59"/>
        <v>1.8494496672871114E-3</v>
      </c>
      <c r="S112">
        <f t="shared" si="60"/>
        <v>3.5154763685614245E-3</v>
      </c>
      <c r="T112">
        <f t="shared" si="60"/>
        <v>2.6018744002308286E-3</v>
      </c>
      <c r="U112">
        <f t="shared" si="60"/>
        <v>7.9137109017693929E-4</v>
      </c>
      <c r="V112">
        <f t="shared" si="60"/>
        <v>8.7400361482445094E-4</v>
      </c>
      <c r="W112">
        <f t="shared" si="60"/>
        <v>1.8613994694959164E-4</v>
      </c>
      <c r="X112">
        <f t="shared" si="60"/>
        <v>1.5236139017439239E-3</v>
      </c>
      <c r="Y112">
        <f t="shared" si="60"/>
        <v>5.1168636145561743E-3</v>
      </c>
    </row>
    <row r="113" spans="1:35" x14ac:dyDescent="0.25">
      <c r="A113" t="s">
        <v>79</v>
      </c>
      <c r="B113">
        <f t="shared" si="59"/>
        <v>2.9045806957568181E-4</v>
      </c>
      <c r="C113">
        <f t="shared" si="59"/>
        <v>8.0260628270947116E-4</v>
      </c>
      <c r="D113">
        <f t="shared" si="59"/>
        <v>2.4143775709799141E-3</v>
      </c>
      <c r="E113">
        <f t="shared" si="59"/>
        <v>0.85685210249988075</v>
      </c>
      <c r="F113">
        <f t="shared" si="59"/>
        <v>6.0601465528543948E-3</v>
      </c>
      <c r="G113">
        <f t="shared" si="59"/>
        <v>4.4412928951587305E-3</v>
      </c>
      <c r="H113">
        <f t="shared" si="59"/>
        <v>0.82846964512167387</v>
      </c>
      <c r="I113">
        <f t="shared" si="59"/>
        <v>0.71949633718105721</v>
      </c>
      <c r="J113">
        <f t="shared" si="59"/>
        <v>0.94470949520237979</v>
      </c>
      <c r="K113">
        <f t="shared" si="59"/>
        <v>0.20020425155143379</v>
      </c>
      <c r="L113">
        <f t="shared" si="59"/>
        <v>4.0751124645688079E-2</v>
      </c>
      <c r="M113">
        <f t="shared" si="59"/>
        <v>2.0096530647000434E-2</v>
      </c>
      <c r="N113">
        <f t="shared" si="59"/>
        <v>0.13529841915161064</v>
      </c>
      <c r="O113">
        <f t="shared" si="59"/>
        <v>2.3653349018639542E-2</v>
      </c>
      <c r="P113">
        <f t="shared" si="59"/>
        <v>7.7303789912299845E-2</v>
      </c>
      <c r="Q113">
        <f t="shared" si="59"/>
        <v>0.17961919443924459</v>
      </c>
      <c r="R113">
        <f t="shared" si="59"/>
        <v>0.13162481749694063</v>
      </c>
      <c r="S113">
        <f t="shared" si="60"/>
        <v>0.15956744480103099</v>
      </c>
      <c r="T113">
        <f t="shared" si="60"/>
        <v>0.4236776795769952</v>
      </c>
      <c r="U113">
        <f t="shared" si="60"/>
        <v>6.217243018512647E-2</v>
      </c>
      <c r="V113">
        <f t="shared" si="60"/>
        <v>0.10420706312374738</v>
      </c>
      <c r="W113">
        <f t="shared" si="60"/>
        <v>2.4046952563113882E-2</v>
      </c>
      <c r="X113">
        <f t="shared" si="60"/>
        <v>0.15884718854249386</v>
      </c>
      <c r="Y113">
        <f t="shared" si="60"/>
        <v>0.51941119928465729</v>
      </c>
      <c r="Z113">
        <f t="shared" si="60"/>
        <v>4.7300355234031694E-3</v>
      </c>
    </row>
    <row r="114" spans="1:35" x14ac:dyDescent="0.25">
      <c r="A114" t="s">
        <v>80</v>
      </c>
      <c r="B114">
        <f t="shared" si="59"/>
        <v>2.8821178203531272E-4</v>
      </c>
      <c r="C114">
        <f t="shared" si="59"/>
        <v>7.8163286819472075E-4</v>
      </c>
      <c r="D114">
        <f t="shared" si="59"/>
        <v>2.4541263971920662E-3</v>
      </c>
      <c r="E114">
        <f t="shared" si="59"/>
        <v>0.92579537172363935</v>
      </c>
      <c r="F114">
        <f t="shared" si="59"/>
        <v>6.2077426635248206E-3</v>
      </c>
      <c r="G114">
        <f t="shared" si="59"/>
        <v>4.560566368015679E-3</v>
      </c>
      <c r="H114">
        <f t="shared" si="59"/>
        <v>0.73352724197611963</v>
      </c>
      <c r="I114">
        <f t="shared" si="59"/>
        <v>0.66167752483241882</v>
      </c>
      <c r="J114">
        <f t="shared" si="59"/>
        <v>0.88514247110012445</v>
      </c>
      <c r="K114">
        <f t="shared" si="59"/>
        <v>0.1680498616849346</v>
      </c>
      <c r="L114">
        <f t="shared" si="59"/>
        <v>3.1087756384397171E-2</v>
      </c>
      <c r="M114">
        <f t="shared" si="59"/>
        <v>1.3900922865459913E-2</v>
      </c>
      <c r="N114">
        <f t="shared" si="59"/>
        <v>0.11458133677599057</v>
      </c>
      <c r="O114">
        <f t="shared" si="59"/>
        <v>1.6362274670501928E-2</v>
      </c>
      <c r="P114">
        <f t="shared" si="59"/>
        <v>6.1076834284507088E-2</v>
      </c>
      <c r="Q114">
        <f t="shared" si="59"/>
        <v>0.14836216631057228</v>
      </c>
      <c r="R114">
        <f t="shared" si="59"/>
        <v>0.10854543750086899</v>
      </c>
      <c r="S114">
        <f t="shared" si="60"/>
        <v>0.1363969101423991</v>
      </c>
      <c r="T114">
        <f t="shared" si="60"/>
        <v>0.35546725840918053</v>
      </c>
      <c r="U114">
        <f t="shared" si="60"/>
        <v>4.9222216357852164E-2</v>
      </c>
      <c r="V114">
        <f t="shared" si="60"/>
        <v>8.1637720270883979E-2</v>
      </c>
      <c r="W114">
        <f t="shared" si="60"/>
        <v>1.7075175081594882E-2</v>
      </c>
      <c r="X114">
        <f t="shared" si="60"/>
        <v>0.12868434272345436</v>
      </c>
      <c r="Y114">
        <f t="shared" si="60"/>
        <v>0.4515566427075538</v>
      </c>
      <c r="Z114">
        <f t="shared" si="60"/>
        <v>4.6073414774303436E-3</v>
      </c>
      <c r="AA114">
        <f t="shared" si="60"/>
        <v>0.90244206590467568</v>
      </c>
    </row>
    <row r="115" spans="1:35" x14ac:dyDescent="0.25">
      <c r="A115" t="s">
        <v>81</v>
      </c>
      <c r="B115">
        <f t="shared" si="59"/>
        <v>4.4071256008340284E-4</v>
      </c>
      <c r="C115">
        <f t="shared" si="59"/>
        <v>1.5031381780885944E-3</v>
      </c>
      <c r="D115">
        <f t="shared" si="59"/>
        <v>2.8461680189086542E-3</v>
      </c>
      <c r="E115">
        <f t="shared" si="59"/>
        <v>0.36645095535277322</v>
      </c>
      <c r="F115">
        <f t="shared" si="59"/>
        <v>6.7107795988661824E-3</v>
      </c>
      <c r="G115">
        <f t="shared" si="59"/>
        <v>4.688030849126763E-3</v>
      </c>
      <c r="H115">
        <f t="shared" si="59"/>
        <v>0.46285775029302056</v>
      </c>
      <c r="I115">
        <f t="shared" si="59"/>
        <v>0.68503369646321643</v>
      </c>
      <c r="J115">
        <f t="shared" si="59"/>
        <v>0.52587647918326863</v>
      </c>
      <c r="K115">
        <f t="shared" si="59"/>
        <v>0.79872966879181995</v>
      </c>
      <c r="L115">
        <f t="shared" si="59"/>
        <v>0.4097658796933884</v>
      </c>
      <c r="M115">
        <f t="shared" si="59"/>
        <v>0.37319968444315221</v>
      </c>
      <c r="N115">
        <f t="shared" si="59"/>
        <v>0.58751453471487958</v>
      </c>
      <c r="O115">
        <f t="shared" si="59"/>
        <v>0.41263946843088184</v>
      </c>
      <c r="P115">
        <f t="shared" si="59"/>
        <v>0.5436703069013159</v>
      </c>
      <c r="Q115">
        <f t="shared" si="59"/>
        <v>0.79047694128091672</v>
      </c>
      <c r="R115">
        <f t="shared" si="59"/>
        <v>0.65013952890429716</v>
      </c>
      <c r="S115">
        <f t="shared" si="60"/>
        <v>0.63213237615116391</v>
      </c>
      <c r="T115">
        <f t="shared" si="60"/>
        <v>0.76970817639800071</v>
      </c>
      <c r="U115">
        <f t="shared" si="60"/>
        <v>0.4657542970810552</v>
      </c>
      <c r="V115">
        <f t="shared" si="60"/>
        <v>0.67704477707600064</v>
      </c>
      <c r="W115">
        <f t="shared" si="60"/>
        <v>0.38195966439528717</v>
      </c>
      <c r="X115">
        <f t="shared" si="60"/>
        <v>0.78280304228437958</v>
      </c>
      <c r="Y115">
        <f t="shared" si="60"/>
        <v>0.73296205233541456</v>
      </c>
      <c r="Z115">
        <f t="shared" si="60"/>
        <v>8.061074082052375E-3</v>
      </c>
      <c r="AA115">
        <f t="shared" si="60"/>
        <v>0.3750727598089536</v>
      </c>
      <c r="AB115">
        <f t="shared" si="60"/>
        <v>0.33061564784459202</v>
      </c>
    </row>
    <row r="116" spans="1:35" x14ac:dyDescent="0.25">
      <c r="A116" t="s">
        <v>82</v>
      </c>
      <c r="B116">
        <f t="shared" si="59"/>
        <v>2.4757569937571548E-4</v>
      </c>
      <c r="C116">
        <f t="shared" si="59"/>
        <v>7.0552963505942539E-4</v>
      </c>
      <c r="D116">
        <f t="shared" si="59"/>
        <v>1.3607830450049277E-3</v>
      </c>
      <c r="E116">
        <f t="shared" si="59"/>
        <v>0.14579701030050368</v>
      </c>
      <c r="F116">
        <f t="shared" si="59"/>
        <v>2.8601658269628138E-3</v>
      </c>
      <c r="G116">
        <f t="shared" si="59"/>
        <v>2.155852026383603E-3</v>
      </c>
      <c r="H116">
        <f t="shared" si="59"/>
        <v>0.17004584220566288</v>
      </c>
      <c r="I116">
        <f t="shared" si="59"/>
        <v>0.34204616094161816</v>
      </c>
      <c r="J116">
        <f t="shared" si="59"/>
        <v>0.24736596129612945</v>
      </c>
      <c r="K116">
        <f t="shared" si="59"/>
        <v>0.70071411046837984</v>
      </c>
      <c r="L116">
        <f t="shared" si="59"/>
        <v>0.8902278824419555</v>
      </c>
      <c r="M116">
        <f t="shared" si="59"/>
        <v>0.88086575484938612</v>
      </c>
      <c r="N116">
        <f t="shared" si="59"/>
        <v>0.95182107707087349</v>
      </c>
      <c r="O116">
        <f t="shared" si="59"/>
        <v>0.9419757107745752</v>
      </c>
      <c r="P116">
        <f t="shared" si="59"/>
        <v>0.94548451323632687</v>
      </c>
      <c r="Q116">
        <f t="shared" si="59"/>
        <v>0.69556266475509432</v>
      </c>
      <c r="R116">
        <f t="shared" si="59"/>
        <v>0.84843250853474106</v>
      </c>
      <c r="S116">
        <f t="shared" si="60"/>
        <v>0.90714697796635213</v>
      </c>
      <c r="T116">
        <f t="shared" si="60"/>
        <v>0.33512948544003501</v>
      </c>
      <c r="U116">
        <f t="shared" si="60"/>
        <v>0.94731153459471584</v>
      </c>
      <c r="V116">
        <f t="shared" si="60"/>
        <v>0.77956057816051616</v>
      </c>
      <c r="W116">
        <f t="shared" si="60"/>
        <v>0.88407528763553711</v>
      </c>
      <c r="X116">
        <f t="shared" si="60"/>
        <v>0.68898134068512007</v>
      </c>
      <c r="Y116">
        <f t="shared" si="60"/>
        <v>0.32848148944143063</v>
      </c>
      <c r="Z116">
        <f t="shared" si="60"/>
        <v>3.0239679956090945E-3</v>
      </c>
      <c r="AA116">
        <f t="shared" si="60"/>
        <v>0.13030874633584014</v>
      </c>
      <c r="AB116">
        <f t="shared" si="60"/>
        <v>0.11098448763475718</v>
      </c>
      <c r="AC116">
        <f t="shared" si="60"/>
        <v>0.55528136904769232</v>
      </c>
    </row>
    <row r="117" spans="1:35" x14ac:dyDescent="0.25">
      <c r="A117" t="s">
        <v>83</v>
      </c>
      <c r="B117">
        <f t="shared" si="59"/>
        <v>5.0724829571472955E-5</v>
      </c>
      <c r="C117">
        <f t="shared" si="59"/>
        <v>7.7246992882304882E-5</v>
      </c>
      <c r="D117">
        <f t="shared" si="59"/>
        <v>2.3459579223319453E-4</v>
      </c>
      <c r="E117">
        <f t="shared" si="59"/>
        <v>3.067440571294637E-2</v>
      </c>
      <c r="F117">
        <f t="shared" si="59"/>
        <v>3.7411873597912991E-4</v>
      </c>
      <c r="G117">
        <f t="shared" si="59"/>
        <v>3.6866392772028441E-4</v>
      </c>
      <c r="H117">
        <f t="shared" si="59"/>
        <v>2.3691368362636786E-2</v>
      </c>
      <c r="I117">
        <f t="shared" si="59"/>
        <v>0.12811307868618227</v>
      </c>
      <c r="J117">
        <f t="shared" si="59"/>
        <v>8.3605370136863727E-2</v>
      </c>
      <c r="K117">
        <f t="shared" si="59"/>
        <v>0.31351559930945322</v>
      </c>
      <c r="L117">
        <f t="shared" si="59"/>
        <v>0.64990413887116749</v>
      </c>
      <c r="M117">
        <f t="shared" si="59"/>
        <v>0.60274813554771456</v>
      </c>
      <c r="N117">
        <f t="shared" si="59"/>
        <v>0.56245105939727991</v>
      </c>
      <c r="O117">
        <f t="shared" si="59"/>
        <v>0.52969865939456784</v>
      </c>
      <c r="P117">
        <f t="shared" si="59"/>
        <v>0.49124759231084225</v>
      </c>
      <c r="Q117">
        <f t="shared" si="59"/>
        <v>0.29610470210355982</v>
      </c>
      <c r="R117">
        <f t="shared" si="59"/>
        <v>0.43059603471057972</v>
      </c>
      <c r="S117">
        <f t="shared" si="60"/>
        <v>0.52584772488212383</v>
      </c>
      <c r="T117">
        <f t="shared" si="60"/>
        <v>7.4480360785319458E-2</v>
      </c>
      <c r="U117">
        <f t="shared" si="60"/>
        <v>0.61041834701807685</v>
      </c>
      <c r="V117">
        <f t="shared" si="60"/>
        <v>0.32814304607820094</v>
      </c>
      <c r="W117">
        <f t="shared" si="60"/>
        <v>0.612687165993409</v>
      </c>
      <c r="X117">
        <f t="shared" si="60"/>
        <v>0.27664254276938882</v>
      </c>
      <c r="Y117">
        <f t="shared" si="60"/>
        <v>8.4734447087481998E-2</v>
      </c>
      <c r="Z117">
        <f t="shared" si="60"/>
        <v>1.8129766123904645E-4</v>
      </c>
      <c r="AA117">
        <f t="shared" si="60"/>
        <v>1.4818817391567663E-2</v>
      </c>
      <c r="AB117">
        <f t="shared" si="60"/>
        <v>1.08686670298345E-2</v>
      </c>
      <c r="AC117">
        <f t="shared" si="60"/>
        <v>0.24132702675412113</v>
      </c>
      <c r="AD117">
        <f>AD82</f>
        <v>0.62130247421617291</v>
      </c>
    </row>
    <row r="118" spans="1:35" x14ac:dyDescent="0.25">
      <c r="A118" t="s">
        <v>84</v>
      </c>
      <c r="B118">
        <f t="shared" si="59"/>
        <v>3.176623251493679E-4</v>
      </c>
      <c r="C118">
        <f t="shared" si="59"/>
        <v>9.7864469983366875E-4</v>
      </c>
      <c r="D118">
        <f t="shared" si="59"/>
        <v>1.9539858412179608E-3</v>
      </c>
      <c r="E118">
        <f t="shared" si="59"/>
        <v>0.26800884551537568</v>
      </c>
      <c r="F118">
        <f t="shared" si="59"/>
        <v>4.3933566745398668E-3</v>
      </c>
      <c r="G118">
        <f t="shared" si="59"/>
        <v>3.1968877648866825E-3</v>
      </c>
      <c r="H118">
        <f t="shared" si="59"/>
        <v>0.33153406878030539</v>
      </c>
      <c r="I118">
        <f t="shared" si="59"/>
        <v>0.55695609054788631</v>
      </c>
      <c r="J118">
        <f t="shared" si="59"/>
        <v>0.4150554610443673</v>
      </c>
      <c r="K118">
        <f t="shared" si="59"/>
        <v>0.94963719054080731</v>
      </c>
      <c r="L118">
        <f t="shared" si="59"/>
        <v>0.52051390379791873</v>
      </c>
      <c r="M118">
        <f t="shared" si="59"/>
        <v>0.48461552865951141</v>
      </c>
      <c r="N118">
        <f t="shared" si="59"/>
        <v>0.71011577403483983</v>
      </c>
      <c r="O118">
        <f t="shared" si="59"/>
        <v>0.5336267840584703</v>
      </c>
      <c r="P118">
        <f t="shared" si="59"/>
        <v>0.67533184341824248</v>
      </c>
      <c r="Q118">
        <f t="shared" si="59"/>
        <v>0.94523547968501753</v>
      </c>
      <c r="R118">
        <f t="shared" si="59"/>
        <v>0.78892535470665148</v>
      </c>
      <c r="S118">
        <f t="shared" si="60"/>
        <v>0.75807510653579402</v>
      </c>
      <c r="T118">
        <f t="shared" si="60"/>
        <v>0.60314463948274</v>
      </c>
      <c r="U118">
        <f t="shared" si="60"/>
        <v>0.58276305711358245</v>
      </c>
      <c r="V118">
        <f t="shared" si="60"/>
        <v>0.83070733088449478</v>
      </c>
      <c r="W118">
        <f t="shared" si="60"/>
        <v>0.49351698898012741</v>
      </c>
      <c r="X118">
        <f t="shared" si="60"/>
        <v>0.94173572692342278</v>
      </c>
      <c r="Y118">
        <f t="shared" si="60"/>
        <v>0.57787548552943102</v>
      </c>
      <c r="Z118">
        <f t="shared" si="60"/>
        <v>4.8029801829659298E-3</v>
      </c>
      <c r="AA118">
        <f t="shared" si="60"/>
        <v>0.25952050793973058</v>
      </c>
      <c r="AB118">
        <f t="shared" si="60"/>
        <v>0.22376270720456695</v>
      </c>
      <c r="AC118">
        <f t="shared" si="60"/>
        <v>0.85346178788358706</v>
      </c>
      <c r="AD118">
        <f>AD83</f>
        <v>0.67136786777540669</v>
      </c>
      <c r="AE118">
        <f>AE83</f>
        <v>0.31349209975330516</v>
      </c>
    </row>
    <row r="119" spans="1:35" x14ac:dyDescent="0.25">
      <c r="A119" t="s">
        <v>85</v>
      </c>
      <c r="B119">
        <f t="shared" si="59"/>
        <v>8.6512306416627627E-5</v>
      </c>
      <c r="C119">
        <f t="shared" si="59"/>
        <v>1.623441882375415E-4</v>
      </c>
      <c r="D119">
        <f t="shared" si="59"/>
        <v>4.5002843958852009E-4</v>
      </c>
      <c r="E119">
        <f t="shared" si="59"/>
        <v>7.4856387720282427E-2</v>
      </c>
      <c r="F119">
        <f t="shared" si="59"/>
        <v>8.0850625169248203E-4</v>
      </c>
      <c r="G119">
        <f t="shared" si="59"/>
        <v>7.2508636346959752E-4</v>
      </c>
      <c r="H119">
        <f t="shared" si="59"/>
        <v>7.2367294188451364E-2</v>
      </c>
      <c r="I119">
        <f t="shared" si="59"/>
        <v>0.24910798157843672</v>
      </c>
      <c r="J119">
        <f t="shared" si="59"/>
        <v>0.16764396788936423</v>
      </c>
      <c r="K119">
        <f t="shared" si="59"/>
        <v>0.58914627334300906</v>
      </c>
      <c r="L119">
        <f t="shared" si="59"/>
        <v>0.93093669638424492</v>
      </c>
      <c r="M119">
        <f t="shared" si="59"/>
        <v>0.92059573161740293</v>
      </c>
      <c r="N119">
        <f t="shared" si="59"/>
        <v>0.88665474803874589</v>
      </c>
      <c r="O119">
        <f t="shared" si="59"/>
        <v>0.99744829137415469</v>
      </c>
      <c r="P119">
        <f t="shared" si="59"/>
        <v>0.86572932994370555</v>
      </c>
      <c r="Q119">
        <f t="shared" si="59"/>
        <v>0.57714847930446855</v>
      </c>
      <c r="R119">
        <f t="shared" si="59"/>
        <v>0.75694966392152263</v>
      </c>
      <c r="S119">
        <f t="shared" si="60"/>
        <v>0.83624485855336173</v>
      </c>
      <c r="T119">
        <f t="shared" si="60"/>
        <v>0.19752178372450405</v>
      </c>
      <c r="U119">
        <f t="shared" si="60"/>
        <v>0.99929950840284276</v>
      </c>
      <c r="V119">
        <f t="shared" si="60"/>
        <v>0.66002021115704224</v>
      </c>
      <c r="W119">
        <f t="shared" si="60"/>
        <v>0.92452413352762952</v>
      </c>
      <c r="X119">
        <f t="shared" si="60"/>
        <v>0.56265648688756731</v>
      </c>
      <c r="Y119">
        <f t="shared" si="60"/>
        <v>0.2050481164929201</v>
      </c>
      <c r="Z119">
        <f t="shared" si="60"/>
        <v>4.9500424413527282E-4</v>
      </c>
      <c r="AA119">
        <f t="shared" si="60"/>
        <v>4.7869775048341237E-2</v>
      </c>
      <c r="AB119">
        <f t="shared" si="60"/>
        <v>3.6675601000170227E-2</v>
      </c>
      <c r="AC119">
        <f t="shared" si="60"/>
        <v>0.448308284689794</v>
      </c>
      <c r="AD119">
        <f>AD84</f>
        <v>0.94469052338625348</v>
      </c>
      <c r="AE119">
        <f>AE84</f>
        <v>0.58829015294112519</v>
      </c>
      <c r="AF119">
        <f>AF84</f>
        <v>0.56672326564987752</v>
      </c>
    </row>
    <row r="120" spans="1:35" x14ac:dyDescent="0.25">
      <c r="A120" t="s">
        <v>86</v>
      </c>
      <c r="B120">
        <f t="shared" ref="B120:R121" si="61">B85</f>
        <v>6.8443708662639104E-5</v>
      </c>
      <c r="C120">
        <f t="shared" si="61"/>
        <v>1.2089034225442341E-4</v>
      </c>
      <c r="D120">
        <f t="shared" si="61"/>
        <v>3.2880407777452741E-4</v>
      </c>
      <c r="E120">
        <f t="shared" si="61"/>
        <v>4.2383320951116903E-2</v>
      </c>
      <c r="F120">
        <f t="shared" si="61"/>
        <v>5.6075991844776714E-4</v>
      </c>
      <c r="G120">
        <f t="shared" si="61"/>
        <v>5.1778371441605915E-4</v>
      </c>
      <c r="H120">
        <f t="shared" si="61"/>
        <v>3.7187292996751012E-2</v>
      </c>
      <c r="I120">
        <f t="shared" si="61"/>
        <v>0.15544604469364443</v>
      </c>
      <c r="J120">
        <f t="shared" si="61"/>
        <v>0.10333507951352902</v>
      </c>
      <c r="K120">
        <f t="shared" si="61"/>
        <v>0.37217340017738093</v>
      </c>
      <c r="L120">
        <f t="shared" si="61"/>
        <v>0.73324346751537239</v>
      </c>
      <c r="M120">
        <f t="shared" si="61"/>
        <v>0.70093830838617521</v>
      </c>
      <c r="N120">
        <f t="shared" si="61"/>
        <v>0.62640002869058264</v>
      </c>
      <c r="O120">
        <f t="shared" si="61"/>
        <v>0.62801911190946402</v>
      </c>
      <c r="P120">
        <f t="shared" si="61"/>
        <v>0.56827295117078291</v>
      </c>
      <c r="Q120">
        <f t="shared" si="61"/>
        <v>0.3565984347759123</v>
      </c>
      <c r="R120">
        <f t="shared" si="61"/>
        <v>0.4979596965440779</v>
      </c>
      <c r="S120">
        <f t="shared" si="60"/>
        <v>0.58744985106821324</v>
      </c>
      <c r="T120">
        <f t="shared" si="60"/>
        <v>0.10479740369036783</v>
      </c>
      <c r="U120">
        <f t="shared" si="60"/>
        <v>0.68781675075062021</v>
      </c>
      <c r="V120">
        <f t="shared" si="60"/>
        <v>0.39987061238767108</v>
      </c>
      <c r="W120">
        <f t="shared" si="60"/>
        <v>0.70723678029973214</v>
      </c>
      <c r="X120">
        <f t="shared" si="60"/>
        <v>0.33899486068903789</v>
      </c>
      <c r="Y120">
        <f t="shared" si="60"/>
        <v>0.11378012534840205</v>
      </c>
      <c r="Z120">
        <f t="shared" si="60"/>
        <v>3.3550296595933775E-4</v>
      </c>
      <c r="AA120">
        <f t="shared" si="60"/>
        <v>2.4485271318267329E-2</v>
      </c>
      <c r="AB120">
        <f t="shared" si="60"/>
        <v>1.8698697427396743E-2</v>
      </c>
      <c r="AC120">
        <f t="shared" si="60"/>
        <v>0.28581522656636199</v>
      </c>
      <c r="AD120">
        <f>AD85</f>
        <v>0.683991585130869</v>
      </c>
      <c r="AE120">
        <f>AE85</f>
        <v>0.9269610029842299</v>
      </c>
      <c r="AF120">
        <f>AF85</f>
        <v>0.36685704703588584</v>
      </c>
      <c r="AG120">
        <f>AG85</f>
        <v>0.67147227719952918</v>
      </c>
    </row>
    <row r="121" spans="1:35" x14ac:dyDescent="0.25">
      <c r="A121" t="s">
        <v>87</v>
      </c>
      <c r="B121">
        <f t="shared" si="61"/>
        <v>6.9628787653826552E-5</v>
      </c>
      <c r="C121">
        <f t="shared" si="61"/>
        <v>1.0754357656506319E-4</v>
      </c>
      <c r="D121">
        <f t="shared" si="61"/>
        <v>3.7469136126259175E-4</v>
      </c>
      <c r="E121">
        <f t="shared" si="61"/>
        <v>9.2580774611587702E-2</v>
      </c>
      <c r="F121">
        <f t="shared" si="61"/>
        <v>6.3857427270519744E-4</v>
      </c>
      <c r="G121">
        <f t="shared" si="61"/>
        <v>6.1976306807662405E-4</v>
      </c>
      <c r="H121">
        <f t="shared" si="61"/>
        <v>8.4931419998408197E-2</v>
      </c>
      <c r="I121">
        <f t="shared" si="61"/>
        <v>0.32926463499197484</v>
      </c>
      <c r="J121">
        <f t="shared" si="61"/>
        <v>0.21879966213805879</v>
      </c>
      <c r="K121">
        <f t="shared" si="61"/>
        <v>0.7952376675673134</v>
      </c>
      <c r="L121">
        <f t="shared" si="61"/>
        <v>0.62198784496338999</v>
      </c>
      <c r="M121">
        <f t="shared" si="61"/>
        <v>0.55732577587683285</v>
      </c>
      <c r="N121">
        <f t="shared" si="61"/>
        <v>0.87764495347903804</v>
      </c>
      <c r="O121">
        <f t="shared" si="61"/>
        <v>0.63790260133345633</v>
      </c>
      <c r="P121">
        <f t="shared" si="61"/>
        <v>0.85134681643609045</v>
      </c>
      <c r="Q121">
        <f t="shared" si="61"/>
        <v>0.78883288602739476</v>
      </c>
      <c r="R121">
        <f t="shared" si="61"/>
        <v>0.99853045635629867</v>
      </c>
      <c r="S121">
        <f t="shared" si="60"/>
        <v>0.93770078841128723</v>
      </c>
      <c r="T121">
        <f t="shared" si="60"/>
        <v>0.26867491535224319</v>
      </c>
      <c r="U121">
        <f t="shared" si="60"/>
        <v>0.71412176499532276</v>
      </c>
      <c r="V121">
        <f t="shared" si="60"/>
        <v>0.91670165713699026</v>
      </c>
      <c r="W121">
        <f t="shared" si="60"/>
        <v>0.57467441179113665</v>
      </c>
      <c r="X121">
        <f t="shared" si="60"/>
        <v>0.77978940925001416</v>
      </c>
      <c r="Y121">
        <f t="shared" si="60"/>
        <v>0.27795797895151703</v>
      </c>
      <c r="Z121">
        <f t="shared" si="60"/>
        <v>2.6563075320547275E-4</v>
      </c>
      <c r="AA121">
        <f t="shared" si="60"/>
        <v>5.1266054295260856E-2</v>
      </c>
      <c r="AB121">
        <f t="shared" si="60"/>
        <v>3.6460305649859394E-2</v>
      </c>
      <c r="AC121">
        <f t="shared" si="60"/>
        <v>0.59779068919897171</v>
      </c>
      <c r="AD121">
        <f>AD86</f>
        <v>0.82289834679349927</v>
      </c>
      <c r="AE121">
        <f>AE86</f>
        <v>0.31107351194817279</v>
      </c>
      <c r="AF121">
        <f>AF86</f>
        <v>0.75343484783179648</v>
      </c>
      <c r="AG121">
        <f>AG86</f>
        <v>0.69225834142895604</v>
      </c>
      <c r="AH121">
        <f>AH86</f>
        <v>0.39565837920624647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+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+</v>
      </c>
      <c r="G129" t="str">
        <f t="shared" si="62"/>
        <v>+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+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+</v>
      </c>
      <c r="C131" t="str">
        <f t="shared" si="62"/>
        <v>+</v>
      </c>
      <c r="D131" t="str">
        <f t="shared" si="62"/>
        <v>+</v>
      </c>
      <c r="E131" t="str">
        <f t="shared" si="62"/>
        <v>-</v>
      </c>
      <c r="F131" t="str">
        <f t="shared" si="62"/>
        <v>-</v>
      </c>
      <c r="G131" t="str">
        <f t="shared" si="62"/>
        <v>+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+</v>
      </c>
      <c r="G132" t="str">
        <f t="shared" si="62"/>
        <v>+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+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+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+</v>
      </c>
      <c r="G135" t="str">
        <f t="shared" si="62"/>
        <v>+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+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+</v>
      </c>
      <c r="G138" t="str">
        <f t="shared" si="62"/>
        <v>+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+</v>
      </c>
      <c r="G139" t="str">
        <f t="shared" si="62"/>
        <v>+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+</v>
      </c>
      <c r="G140" t="str">
        <f t="shared" si="63"/>
        <v>+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+</v>
      </c>
      <c r="G141" t="str">
        <f t="shared" si="63"/>
        <v>+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+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+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+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+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+</v>
      </c>
      <c r="G146" t="str">
        <f t="shared" si="63"/>
        <v>+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+</v>
      </c>
      <c r="G148" t="str">
        <f t="shared" si="63"/>
        <v>+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+</v>
      </c>
      <c r="G149" t="str">
        <f t="shared" si="63"/>
        <v>+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+</v>
      </c>
      <c r="G150" t="str">
        <f t="shared" si="63"/>
        <v>+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+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1">
    <mergeCell ref="D1:H1"/>
  </mergeCells>
  <conditionalFormatting sqref="B53:B86">
    <cfRule type="cellIs" dxfId="231" priority="115" operator="lessThan">
      <formula>0.05/(COUNT($B$53:$AI$86)-COUNT($B$53:$B$86))</formula>
    </cfRule>
    <cfRule type="cellIs" dxfId="230" priority="116" operator="lessThan">
      <formula>0.05</formula>
    </cfRule>
  </conditionalFormatting>
  <conditionalFormatting sqref="B54:B86">
    <cfRule type="expression" dxfId="229" priority="33">
      <formula>$B124="+"</formula>
    </cfRule>
  </conditionalFormatting>
  <conditionalFormatting sqref="B42:G42">
    <cfRule type="cellIs" dxfId="228" priority="110" operator="lessThan">
      <formula>0.05/(COUNT($B$42:$G$47)-COUNT($B$42:$G$42))</formula>
    </cfRule>
    <cfRule type="cellIs" dxfId="227" priority="111" operator="lessThan">
      <formula>0.05</formula>
    </cfRule>
  </conditionalFormatting>
  <conditionalFormatting sqref="C54:C86">
    <cfRule type="cellIs" dxfId="225" priority="98" operator="lessThan">
      <formula>0.05/(COUNT($B$53:$AI$86)-COUNT($B$53:$B$86))</formula>
    </cfRule>
    <cfRule type="cellIs" dxfId="226" priority="99" operator="lessThan">
      <formula>0.05</formula>
    </cfRule>
  </conditionalFormatting>
  <conditionalFormatting sqref="C55:C86">
    <cfRule type="expression" dxfId="224" priority="32">
      <formula>$C125="+"</formula>
    </cfRule>
  </conditionalFormatting>
  <conditionalFormatting sqref="C43:G43">
    <cfRule type="cellIs" dxfId="222" priority="108" operator="lessThan">
      <formula>0.05/(COUNT($B$42:$G$47)-COUNT($B$42:$G$42))</formula>
    </cfRule>
    <cfRule type="cellIs" dxfId="223" priority="109" operator="lessThan">
      <formula>0.05</formula>
    </cfRule>
  </conditionalFormatting>
  <conditionalFormatting sqref="D55:D86">
    <cfRule type="cellIs" dxfId="221" priority="96" operator="lessThan">
      <formula>0.05/(COUNT($B$53:$AI$86)-COUNT($B$53:$B$86))</formula>
    </cfRule>
    <cfRule type="cellIs" dxfId="220" priority="97" operator="lessThan">
      <formula>0.05</formula>
    </cfRule>
  </conditionalFormatting>
  <conditionalFormatting sqref="D56:D86">
    <cfRule type="expression" dxfId="219" priority="31">
      <formula>$D126="+"</formula>
    </cfRule>
  </conditionalFormatting>
  <conditionalFormatting sqref="D44:G44">
    <cfRule type="cellIs" dxfId="217" priority="106" operator="lessThan">
      <formula>0.05/(COUNT($B$42:$G$47)-COUNT($B$42:$G$42))</formula>
    </cfRule>
    <cfRule type="cellIs" dxfId="218" priority="107" operator="lessThan">
      <formula>0.05</formula>
    </cfRule>
  </conditionalFormatting>
  <conditionalFormatting sqref="E56:E86">
    <cfRule type="cellIs" dxfId="215" priority="94" operator="lessThan">
      <formula>0.05/(COUNT($B$53:$AI$86)-COUNT($B$53:$B$86))</formula>
    </cfRule>
    <cfRule type="cellIs" dxfId="216" priority="95" operator="lessThan">
      <formula>0.05</formula>
    </cfRule>
  </conditionalFormatting>
  <conditionalFormatting sqref="E57:E86">
    <cfRule type="expression" dxfId="214" priority="30">
      <formula>$E127="+"</formula>
    </cfRule>
  </conditionalFormatting>
  <conditionalFormatting sqref="E45:G45">
    <cfRule type="cellIs" dxfId="212" priority="104" operator="lessThan">
      <formula>0.05/(COUNT($B$42:$G$47)-COUNT($B$42:$G$42))</formula>
    </cfRule>
    <cfRule type="cellIs" dxfId="213" priority="105" operator="lessThan">
      <formula>0.05</formula>
    </cfRule>
  </conditionalFormatting>
  <conditionalFormatting sqref="F57:F86">
    <cfRule type="cellIs" dxfId="210" priority="92" operator="lessThan">
      <formula>0.05/(COUNT($B$53:$AI$86)-COUNT($B$53:$B$86))</formula>
    </cfRule>
    <cfRule type="cellIs" dxfId="211" priority="93" operator="lessThan">
      <formula>0.05</formula>
    </cfRule>
  </conditionalFormatting>
  <conditionalFormatting sqref="F46:G46">
    <cfRule type="cellIs" dxfId="208" priority="102" operator="lessThan">
      <formula>0.05/(COUNT($B$42:$G$47)-COUNT($B$42:$G$42))</formula>
    </cfRule>
    <cfRule type="cellIs" dxfId="209" priority="103" operator="lessThan">
      <formula>0.05</formula>
    </cfRule>
  </conditionalFormatting>
  <conditionalFormatting sqref="G47">
    <cfRule type="cellIs" dxfId="207" priority="100" operator="lessThan">
      <formula>0.05/(COUNT($B$42:$G$47)-COUNT($B$42:$G$42))</formula>
    </cfRule>
    <cfRule type="cellIs" dxfId="206" priority="101" operator="lessThan">
      <formula>0.05</formula>
    </cfRule>
  </conditionalFormatting>
  <conditionalFormatting sqref="G58:G86">
    <cfRule type="cellIs" dxfId="204" priority="90" operator="lessThan">
      <formula>0.05/(COUNT($B$53:$AI$86)-COUNT($B$53:$B$86))</formula>
    </cfRule>
    <cfRule type="cellIs" dxfId="205" priority="91" operator="lessThan">
      <formula>0.05</formula>
    </cfRule>
  </conditionalFormatting>
  <conditionalFormatting sqref="H59:H86">
    <cfRule type="cellIs" dxfId="202" priority="88" operator="lessThan">
      <formula>0.05/(COUNT($B$53:$AI$86)-COUNT($B$53:$B$86))</formula>
    </cfRule>
    <cfRule type="cellIs" dxfId="203" priority="89" operator="lessThan">
      <formula>0.05</formula>
    </cfRule>
  </conditionalFormatting>
  <conditionalFormatting sqref="I60:I86">
    <cfRule type="cellIs" dxfId="200" priority="86" operator="lessThan">
      <formula>0.05/(COUNT($B$53:$AI$86)-COUNT($B$53:$B$86))</formula>
    </cfRule>
    <cfRule type="cellIs" dxfId="201" priority="87" operator="lessThan">
      <formula>0.05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198" priority="84" operator="lessThan">
      <formula>0.05/(COUNT($B$53:$AI$86)-COUNT($B$53:$B$86))</formula>
    </cfRule>
    <cfRule type="cellIs" dxfId="199" priority="85" operator="lessThan">
      <formula>0.05</formula>
    </cfRule>
  </conditionalFormatting>
  <conditionalFormatting sqref="K62:K86">
    <cfRule type="cellIs" dxfId="197" priority="82" operator="lessThan">
      <formula>0.05/(COUNT($B$53:$AI$86)-COUNT($B$53:$B$86))</formula>
    </cfRule>
    <cfRule type="cellIs" dxfId="196" priority="83" operator="lessThan">
      <formula>0.05</formula>
    </cfRule>
  </conditionalFormatting>
  <conditionalFormatting sqref="L63:L86">
    <cfRule type="cellIs" dxfId="194" priority="80" operator="lessThan">
      <formula>0.05/(COUNT($B$53:$AI$86)-COUNT($B$53:$B$86))</formula>
    </cfRule>
    <cfRule type="cellIs" dxfId="195" priority="81" operator="lessThan">
      <formula>0.05</formula>
    </cfRule>
  </conditionalFormatting>
  <conditionalFormatting sqref="M64:M86">
    <cfRule type="cellIs" dxfId="192" priority="78" operator="lessThan">
      <formula>0.05/(COUNT($B$53:$AI$86)-COUNT($B$53:$B$86))</formula>
    </cfRule>
    <cfRule type="cellIs" dxfId="193" priority="79" operator="lessThan">
      <formula>0.05</formula>
    </cfRule>
  </conditionalFormatting>
  <conditionalFormatting sqref="N65:N86">
    <cfRule type="cellIs" dxfId="190" priority="76" operator="lessThan">
      <formula>0.05/(COUNT($B$53:$AI$86)-COUNT($B$53:$B$86))</formula>
    </cfRule>
    <cfRule type="cellIs" dxfId="191" priority="77" operator="lessThan">
      <formula>0.05</formula>
    </cfRule>
  </conditionalFormatting>
  <conditionalFormatting sqref="O2:O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O66:O86">
    <cfRule type="cellIs" dxfId="189" priority="74" operator="lessThan">
      <formula>0.05/(COUNT($B$53:$AI$86)-COUNT($B$53:$B$86))</formula>
    </cfRule>
    <cfRule type="cellIs" dxfId="188" priority="75" operator="lessThan">
      <formula>0.05</formula>
    </cfRule>
  </conditionalFormatting>
  <conditionalFormatting sqref="P67:P86">
    <cfRule type="cellIs" dxfId="187" priority="72" operator="lessThan">
      <formula>0.05/(COUNT($B$53:$AI$86)-COUNT($B$53:$B$86))</formula>
    </cfRule>
    <cfRule type="cellIs" dxfId="186" priority="73" operator="lessThan">
      <formula>0.05</formula>
    </cfRule>
  </conditionalFormatting>
  <conditionalFormatting sqref="Q68:Q86">
    <cfRule type="cellIs" dxfId="184" priority="70" operator="lessThan">
      <formula>0.05/(COUNT($B$53:$AI$86)-COUNT($B$53:$B$86))</formula>
    </cfRule>
    <cfRule type="cellIs" dxfId="185" priority="71" operator="lessThan">
      <formula>0.05</formula>
    </cfRule>
  </conditionalFormatting>
  <conditionalFormatting sqref="R69:R86">
    <cfRule type="cellIs" dxfId="183" priority="68" operator="lessThan">
      <formula>0.05/(COUNT($B$53:$AI$86)-COUNT($B$53:$B$86))</formula>
    </cfRule>
    <cfRule type="cellIs" dxfId="182" priority="69" operator="lessThan">
      <formula>0.05</formula>
    </cfRule>
  </conditionalFormatting>
  <conditionalFormatting sqref="S2:S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S70:S86">
    <cfRule type="cellIs" dxfId="181" priority="66" operator="lessThan">
      <formula>0.05/(COUNT($B$53:$AI$86)-COUNT($B$53:$B$86))</formula>
    </cfRule>
    <cfRule type="cellIs" dxfId="180" priority="67" operator="lessThan">
      <formula>0.05</formula>
    </cfRule>
  </conditionalFormatting>
  <conditionalFormatting sqref="T71:T86">
    <cfRule type="cellIs" dxfId="178" priority="64" operator="lessThan">
      <formula>0.05/(COUNT($B$53:$AI$86)-COUNT($B$53:$B$86))</formula>
    </cfRule>
    <cfRule type="cellIs" dxfId="179" priority="65" operator="lessThan">
      <formula>0.05</formula>
    </cfRule>
  </conditionalFormatting>
  <conditionalFormatting sqref="U72:U86">
    <cfRule type="cellIs" dxfId="177" priority="62" operator="lessThan">
      <formula>0.05/(COUNT($B$53:$AI$86)-COUNT($B$53:$B$86))</formula>
    </cfRule>
    <cfRule type="cellIs" dxfId="176" priority="63" operator="lessThan">
      <formula>0.05</formula>
    </cfRule>
  </conditionalFormatting>
  <conditionalFormatting sqref="V73:V86">
    <cfRule type="cellIs" dxfId="174" priority="60" operator="lessThan">
      <formula>0.05/(COUNT($B$53:$AI$86)-COUNT($B$53:$B$86))</formula>
    </cfRule>
    <cfRule type="cellIs" dxfId="175" priority="61" operator="lessThan">
      <formula>0.05</formula>
    </cfRule>
  </conditionalFormatting>
  <conditionalFormatting sqref="W74:W86">
    <cfRule type="cellIs" dxfId="172" priority="58" operator="lessThan">
      <formula>0.05/(COUNT($B$53:$AI$86)-COUNT($B$53:$B$86))</formula>
    </cfRule>
    <cfRule type="cellIs" dxfId="173" priority="59" operator="lessThan">
      <formula>0.05</formula>
    </cfRule>
  </conditionalFormatting>
  <conditionalFormatting sqref="X75:X86">
    <cfRule type="cellIs" dxfId="170" priority="56" operator="lessThan">
      <formula>0.05/(COUNT($B$53:$AI$86)-COUNT($B$53:$B$86))</formula>
    </cfRule>
    <cfRule type="cellIs" dxfId="171" priority="57" operator="lessThan">
      <formula>0.05</formula>
    </cfRule>
  </conditionalFormatting>
  <conditionalFormatting sqref="Y76:Y86">
    <cfRule type="cellIs" dxfId="168" priority="54" operator="lessThan">
      <formula>0.05/(COUNT($B$53:$AI$86)-COUNT($B$53:$B$86))</formula>
    </cfRule>
    <cfRule type="cellIs" dxfId="169" priority="55" operator="lessThan">
      <formula>0.05</formula>
    </cfRule>
  </conditionalFormatting>
  <conditionalFormatting sqref="Z77:Z86">
    <cfRule type="cellIs" dxfId="166" priority="52" operator="lessThan">
      <formula>0.05/(COUNT($B$53:$AI$86)-COUNT($B$53:$B$86))</formula>
    </cfRule>
    <cfRule type="cellIs" dxfId="167" priority="53" operator="lessThan">
      <formula>0.05</formula>
    </cfRule>
  </conditionalFormatting>
  <conditionalFormatting sqref="AA78:AA86">
    <cfRule type="cellIs" dxfId="165" priority="50" operator="lessThan">
      <formula>0.05/(COUNT($B$53:$AI$86)-COUNT($B$53:$B$86))</formula>
    </cfRule>
    <cfRule type="cellIs" dxfId="164" priority="51" operator="lessThan">
      <formula>0.05</formula>
    </cfRule>
  </conditionalFormatting>
  <conditionalFormatting sqref="AB79:AB86">
    <cfRule type="cellIs" dxfId="162" priority="48" operator="lessThan">
      <formula>0.05/(COUNT($B$53:$AI$86)-COUNT($B$53:$B$86))</formula>
    </cfRule>
    <cfRule type="cellIs" dxfId="163" priority="49" operator="lessThan">
      <formula>0.05</formula>
    </cfRule>
  </conditionalFormatting>
  <conditionalFormatting sqref="AC80:AC86">
    <cfRule type="cellIs" dxfId="160" priority="46" operator="lessThan">
      <formula>0.05/(COUNT($B$53:$AI$86)-COUNT($B$53:$B$86))</formula>
    </cfRule>
    <cfRule type="cellIs" dxfId="161" priority="47" operator="lessThan">
      <formula>0.05</formula>
    </cfRule>
  </conditionalFormatting>
  <conditionalFormatting sqref="AD81:AD86">
    <cfRule type="cellIs" dxfId="158" priority="44" operator="lessThan">
      <formula>0.05/(COUNT($B$53:$AI$86)-COUNT($B$53:$B$86))</formula>
    </cfRule>
    <cfRule type="cellIs" dxfId="159" priority="45" operator="lessThan">
      <formula>0.05</formula>
    </cfRule>
  </conditionalFormatting>
  <conditionalFormatting sqref="AE82:AE86">
    <cfRule type="cellIs" dxfId="156" priority="42" operator="lessThan">
      <formula>0.05/(COUNT($B$53:$AI$86)-COUNT($B$53:$B$86))</formula>
    </cfRule>
    <cfRule type="cellIs" dxfId="157" priority="43" operator="lessThan">
      <formula>0.05</formula>
    </cfRule>
  </conditionalFormatting>
  <conditionalFormatting sqref="AF83:AF86">
    <cfRule type="cellIs" dxfId="154" priority="40" operator="lessThan">
      <formula>0.05/(COUNT($B$53:$AI$86)-COUNT($B$53:$B$86))</formula>
    </cfRule>
    <cfRule type="cellIs" dxfId="155" priority="41" operator="lessThan">
      <formula>0.05</formula>
    </cfRule>
  </conditionalFormatting>
  <conditionalFormatting sqref="AG84:AG86">
    <cfRule type="cellIs" dxfId="152" priority="38" operator="lessThan">
      <formula>0.05/(COUNT($B$53:$AI$86)-COUNT($B$53:$B$86))</formula>
    </cfRule>
    <cfRule type="cellIs" dxfId="153" priority="39" operator="lessThan">
      <formula>0.05</formula>
    </cfRule>
  </conditionalFormatting>
  <conditionalFormatting sqref="AH85:AH86">
    <cfRule type="cellIs" dxfId="150" priority="36" operator="lessThan">
      <formula>0.05/(COUNT($B$53:$AI$86)-COUNT($B$53:$B$86))</formula>
    </cfRule>
    <cfRule type="cellIs" dxfId="151" priority="37" operator="lessThan">
      <formula>0.05</formula>
    </cfRule>
  </conditionalFormatting>
  <conditionalFormatting sqref="AI86">
    <cfRule type="cellIs" dxfId="148" priority="34" operator="lessThan">
      <formula>0.05/(COUNT($B$53:$AI$86)-COUNT($B$53:$B$86))</formula>
    </cfRule>
    <cfRule type="cellIs" dxfId="149" priority="35" operator="lessThan">
      <formula>0.05</formula>
    </cfRule>
  </conditionalFormatting>
  <conditionalFormatting sqref="F58:F86">
    <cfRule type="expression" dxfId="147" priority="29">
      <formula>$F128="+"</formula>
    </cfRule>
  </conditionalFormatting>
  <conditionalFormatting sqref="G59:G86">
    <cfRule type="expression" dxfId="146" priority="28">
      <formula>$G129="+"</formula>
    </cfRule>
  </conditionalFormatting>
  <conditionalFormatting sqref="H60:H86">
    <cfRule type="expression" dxfId="145" priority="27">
      <formula>$H130="+"</formula>
    </cfRule>
  </conditionalFormatting>
  <conditionalFormatting sqref="I61:I86">
    <cfRule type="expression" dxfId="144" priority="26">
      <formula>$I131="+"</formula>
    </cfRule>
  </conditionalFormatting>
  <conditionalFormatting sqref="J62:J86">
    <cfRule type="expression" dxfId="143" priority="25">
      <formula>$J132="+"</formula>
    </cfRule>
  </conditionalFormatting>
  <conditionalFormatting sqref="K63:K86">
    <cfRule type="expression" dxfId="142" priority="24">
      <formula>$K133="+"</formula>
    </cfRule>
  </conditionalFormatting>
  <conditionalFormatting sqref="L64:L86">
    <cfRule type="expression" dxfId="141" priority="23">
      <formula>$L134="+"</formula>
    </cfRule>
  </conditionalFormatting>
  <conditionalFormatting sqref="M65:M86">
    <cfRule type="expression" dxfId="140" priority="22">
      <formula>$M135="+"</formula>
    </cfRule>
  </conditionalFormatting>
  <conditionalFormatting sqref="N66:N86">
    <cfRule type="expression" dxfId="139" priority="21">
      <formula>$N136="+"</formula>
    </cfRule>
  </conditionalFormatting>
  <conditionalFormatting sqref="O67:O86">
    <cfRule type="expression" dxfId="138" priority="20">
      <formula>$O137="+"</formula>
    </cfRule>
  </conditionalFormatting>
  <conditionalFormatting sqref="P68:P86">
    <cfRule type="expression" dxfId="137" priority="19">
      <formula>$P138="+"</formula>
    </cfRule>
  </conditionalFormatting>
  <conditionalFormatting sqref="Q69:Q86">
    <cfRule type="expression" dxfId="136" priority="18">
      <formula>$Q139="+"</formula>
    </cfRule>
  </conditionalFormatting>
  <conditionalFormatting sqref="R70:R86">
    <cfRule type="expression" dxfId="135" priority="17">
      <formula>$R140="+"</formula>
    </cfRule>
  </conditionalFormatting>
  <conditionalFormatting sqref="S71:S86">
    <cfRule type="expression" dxfId="134" priority="16">
      <formula>$S141="+"</formula>
    </cfRule>
  </conditionalFormatting>
  <conditionalFormatting sqref="T72:T86">
    <cfRule type="expression" dxfId="133" priority="15">
      <formula>$T142="+"</formula>
    </cfRule>
  </conditionalFormatting>
  <conditionalFormatting sqref="U73:U86">
    <cfRule type="expression" dxfId="132" priority="14">
      <formula>$U143="+"</formula>
    </cfRule>
  </conditionalFormatting>
  <conditionalFormatting sqref="V74:V86">
    <cfRule type="expression" dxfId="131" priority="13">
      <formula>$V144="+"</formula>
    </cfRule>
  </conditionalFormatting>
  <conditionalFormatting sqref="W75:W86">
    <cfRule type="expression" dxfId="130" priority="12">
      <formula>$W145="+"</formula>
    </cfRule>
  </conditionalFormatting>
  <conditionalFormatting sqref="X76:X86">
    <cfRule type="expression" dxfId="129" priority="11">
      <formula>$X146="+"</formula>
    </cfRule>
  </conditionalFormatting>
  <conditionalFormatting sqref="Y77:Y86">
    <cfRule type="expression" dxfId="128" priority="10">
      <formula>$Y147="+"</formula>
    </cfRule>
  </conditionalFormatting>
  <conditionalFormatting sqref="Z78:Z86">
    <cfRule type="expression" dxfId="127" priority="9">
      <formula>$Z148="+"</formula>
    </cfRule>
  </conditionalFormatting>
  <conditionalFormatting sqref="AA79:AA86">
    <cfRule type="expression" priority="8">
      <formula>$AA149="+"</formula>
    </cfRule>
  </conditionalFormatting>
  <conditionalFormatting sqref="AB80:AB86">
    <cfRule type="expression" dxfId="126" priority="7">
      <formula>$AB150="+"</formula>
    </cfRule>
  </conditionalFormatting>
  <conditionalFormatting sqref="AC81:AC86">
    <cfRule type="expression" dxfId="125" priority="6">
      <formula>$AC151="+"</formula>
    </cfRule>
  </conditionalFormatting>
  <conditionalFormatting sqref="AD82:AD86">
    <cfRule type="expression" dxfId="124" priority="5">
      <formula>$AD152="+"</formula>
    </cfRule>
  </conditionalFormatting>
  <conditionalFormatting sqref="AE83:AE86">
    <cfRule type="expression" dxfId="123" priority="4">
      <formula>$AE153="+"</formula>
    </cfRule>
  </conditionalFormatting>
  <conditionalFormatting sqref="AF84:AF86">
    <cfRule type="expression" dxfId="122" priority="3">
      <formula>$AF154="+"</formula>
    </cfRule>
  </conditionalFormatting>
  <conditionalFormatting sqref="AG85:AG86">
    <cfRule type="expression" dxfId="121" priority="2">
      <formula>$AG155="+"</formula>
    </cfRule>
  </conditionalFormatting>
  <conditionalFormatting sqref="AH86">
    <cfRule type="expression" dxfId="120" priority="1">
      <formula>$AH$156="+"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0.69211088233051177</v>
      </c>
      <c r="F4" s="9">
        <f t="array" ref="F4">IF(D4&lt;2,"",VAR(IF('Recall Analysis'!$A$2:$A$37=A4,'Recall Analysis'!$D$2:$H$37,"")))</f>
        <v>5.0494968397331299E-3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0.8219057423930447</v>
      </c>
      <c r="F5" s="11">
        <f t="array" ref="F5">IF(D5&lt;2,"",VAR(IF('Recall Analysis'!$A$2:$A$37=A5,'Recall Analysis'!$D$2:$H$37,"")))</f>
        <v>2.126861786978029E-3</v>
      </c>
      <c r="H5" t="s">
        <v>26</v>
      </c>
      <c r="I5">
        <f>DEVSQ(E4:E9)*D4</f>
        <v>1.9345971511764453</v>
      </c>
      <c r="J5">
        <f>COUNT(E4:E9)-1</f>
        <v>5</v>
      </c>
      <c r="K5">
        <f t="shared" ref="K5:K13" si="1">I5/J5</f>
        <v>0.38691943023528907</v>
      </c>
      <c r="L5">
        <f>K5/K12</f>
        <v>215.37726844074794</v>
      </c>
      <c r="M5">
        <f>_xlfn.F.DIST.RT(L5,J5,J12)</f>
        <v>5.6818017816008998E-65</v>
      </c>
      <c r="N5">
        <f>I5/(I5+I12)</f>
        <v>0.88205290286065829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0.83907572637840255</v>
      </c>
      <c r="F6" s="11">
        <f t="array" ref="F6">IF(D6&lt;2,"",VAR(IF('Recall Analysis'!$A$2:$A$37=A6,'Recall Analysis'!$D$2:$H$37,"")))</f>
        <v>1.7195223055886464E-3</v>
      </c>
      <c r="H6" t="s">
        <v>27</v>
      </c>
      <c r="I6">
        <f>DEVSQ(E10:E11)*D10</f>
        <v>2.1892989905732477E-2</v>
      </c>
      <c r="J6">
        <f>COUNT(E10:E11)-1</f>
        <v>1</v>
      </c>
      <c r="K6">
        <f t="shared" si="1"/>
        <v>2.1892989905732477E-2</v>
      </c>
      <c r="L6">
        <f>K6/K12</f>
        <v>12.186651781819648</v>
      </c>
      <c r="M6">
        <f>_xlfn.F.DIST.RT(L6,J6,J12)</f>
        <v>6.3924716092279735E-4</v>
      </c>
      <c r="N6">
        <f>I6/(I6+I12)</f>
        <v>7.8026205458603684E-2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0.55683291390223444</v>
      </c>
      <c r="F7" s="11">
        <f t="array" ref="F7">IF(D7&lt;2,"",VAR(IF('Recall Analysis'!$A$2:$A$37=A7,'Recall Analysis'!$D$2:$H$37,"")))</f>
        <v>0.16123423884052893</v>
      </c>
      <c r="H7" t="s">
        <v>28</v>
      </c>
      <c r="I7">
        <f>DEVSQ(E12:E14)*D12</f>
        <v>0.8989089679500083</v>
      </c>
      <c r="J7">
        <f>COUNT(E12:E14)-1</f>
        <v>2</v>
      </c>
      <c r="K7">
        <f t="shared" si="1"/>
        <v>0.44945448397500415</v>
      </c>
      <c r="L7">
        <f>K7/K12</f>
        <v>250.18717459631327</v>
      </c>
      <c r="M7">
        <f>_xlfn.F.DIST.RT(L7,J7,J12)</f>
        <v>1.3936247900141674E-47</v>
      </c>
      <c r="N7">
        <f>I7/(I7+I12)</f>
        <v>0.77652741736162245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0.79656829100892235</v>
      </c>
      <c r="F8" s="11">
        <f t="array" ref="F8">IF(D8&lt;2,"",VAR(IF('Recall Analysis'!$A$2:$A$37=A8,'Recall Analysis'!$D$2:$H$37,"")))</f>
        <v>2.4109701964190973E-3</v>
      </c>
      <c r="H8" t="s">
        <v>29</v>
      </c>
      <c r="I8">
        <f>DEVSQ(E15:E26)*D15-I5-I6</f>
        <v>3.3444523589195183E-2</v>
      </c>
      <c r="J8">
        <f>J6*J5</f>
        <v>5</v>
      </c>
      <c r="K8">
        <f t="shared" si="1"/>
        <v>6.6889047178390363E-3</v>
      </c>
      <c r="L8">
        <f>K8/K12</f>
        <v>3.7233540484450187</v>
      </c>
      <c r="M8">
        <f>_xlfn.F.DIST.RT(L8,J8,J12)</f>
        <v>3.3643025772557853E-3</v>
      </c>
      <c r="N8">
        <f>I8/(I8+I12)</f>
        <v>0.11448247443664368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0.84479905437352232</v>
      </c>
      <c r="F9" s="11">
        <f t="array" ref="F9">IF(D9&lt;2,"",VAR(IF('Recall Analysis'!$A$2:$A$37=A9,'Recall Analysis'!$D$2:$H$37,"")))</f>
        <v>1.5918395635030021E-3</v>
      </c>
      <c r="H9" t="s">
        <v>30</v>
      </c>
      <c r="I9">
        <f>DEVSQ(E27:E44)*D27-I5-I7</f>
        <v>3.7690519159585762</v>
      </c>
      <c r="J9">
        <f>J7*J5</f>
        <v>10</v>
      </c>
      <c r="K9">
        <f t="shared" si="1"/>
        <v>0.37690519159585761</v>
      </c>
      <c r="L9">
        <f>K9/K12</f>
        <v>209.8028795754409</v>
      </c>
      <c r="M9">
        <f>_xlfn.F.DIST.RT(L9,J9,J12)</f>
        <v>1.4140606874384211E-80</v>
      </c>
      <c r="N9">
        <f>I9/(I9+I12)</f>
        <v>0.93577245739542525</v>
      </c>
    </row>
    <row r="10" spans="1:14" x14ac:dyDescent="0.2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0.74752027250311404</v>
      </c>
      <c r="F10" s="11">
        <f t="array" ref="F10">IF(D10&lt;2,"",VAR(IF('Recall Analysis'!$B$2:$B$37=B10,'Recall Analysis'!$D$2:$H$37,"")))</f>
        <v>3.9599682515372409E-2</v>
      </c>
      <c r="H10" t="s">
        <v>31</v>
      </c>
      <c r="I10">
        <f>DEVSQ(E45:E50)*D45-I6-I7</f>
        <v>4.8571559456057622E-3</v>
      </c>
      <c r="J10">
        <f>J7*J6</f>
        <v>2</v>
      </c>
      <c r="K10">
        <f t="shared" si="1"/>
        <v>2.4285779728028811E-3</v>
      </c>
      <c r="L10">
        <f>K10/K12</f>
        <v>1.351858937814459</v>
      </c>
      <c r="M10">
        <f>_xlfn.F.DIST.RT(L10,J10,J12)</f>
        <v>0.26202261494439516</v>
      </c>
      <c r="N10">
        <f>I10/(I10+I12)</f>
        <v>1.8429784294362945E-2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0.76957726429243234</v>
      </c>
      <c r="F11" s="11">
        <f t="array" ref="F11">IF(D11&lt;2,"",VAR(IF('Recall Analysis'!$B$2:$B$37=B11,'Recall Analysis'!$D$2:$H$37,"")))</f>
        <v>3.8631318807329784E-2</v>
      </c>
      <c r="H11" t="s">
        <v>32</v>
      </c>
      <c r="I11">
        <f>DEVSQ(E51:E86)*D51-I10-I9-I8-I7-I6-I5</f>
        <v>6.3007302689057409E-2</v>
      </c>
      <c r="J11">
        <f>J7*J6*J5</f>
        <v>10</v>
      </c>
      <c r="K11">
        <f t="shared" si="1"/>
        <v>6.3007302689057406E-3</v>
      </c>
      <c r="L11">
        <f>K11/K12</f>
        <v>3.5072781784921823</v>
      </c>
      <c r="M11">
        <f>_xlfn.F.DIST.RT(L11,J11,J12)</f>
        <v>3.6529017798716309E-4</v>
      </c>
      <c r="N11">
        <f>I11/(I11+I12)</f>
        <v>0.19585769224854363</v>
      </c>
    </row>
    <row r="12" spans="1:14" x14ac:dyDescent="0.2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0.80597879966445507</v>
      </c>
      <c r="F12" s="11">
        <f t="array" ref="F12">IF(D12&lt;2,"",VAR(IF('Recall Analysis'!$C$2:$C$37=C12,'Recall Analysis'!$D$2:$H$37,"")))</f>
        <v>5.3103907484202979E-3</v>
      </c>
      <c r="H12" t="s">
        <v>34</v>
      </c>
      <c r="I12">
        <f>I13-I11-I10-I9-I8-I7-I6-I5</f>
        <v>0.2586921004117464</v>
      </c>
      <c r="J12">
        <f>D87-(J5+1)*(J6+1)*(J7+1)</f>
        <v>144</v>
      </c>
      <c r="K12">
        <f t="shared" si="1"/>
        <v>1.7964729195260167E-3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0.81101578586135892</v>
      </c>
      <c r="F13" s="11">
        <f t="array" ref="F13">IF(D13&lt;2,"",VAR(IF('Recall Analysis'!$C$2:$C$37=C13,'Recall Analysis'!$D$2:$H$37,"")))</f>
        <v>4.6704263407362683E-3</v>
      </c>
      <c r="H13" s="16" t="s">
        <v>33</v>
      </c>
      <c r="I13" s="16">
        <f>F87*J13</f>
        <v>6.9844521076263675</v>
      </c>
      <c r="J13" s="16">
        <f>D87-1</f>
        <v>179</v>
      </c>
      <c r="K13" s="16">
        <f t="shared" si="1"/>
        <v>3.9019285517465738E-2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0.65865171966750535</v>
      </c>
      <c r="F14" s="14">
        <f t="array" ref="F14">IF(D14&lt;2,"",VAR(IF('Recall Analysis'!$C$2:$C$37=C14,'Recall Analysis'!$D$2:$H$37,"")))</f>
        <v>9.3163981888406827E-2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0.65525051475634866</v>
      </c>
      <c r="F15" s="9">
        <f t="array" ref="F15">IF(D15&lt;2,"",VAR(IF('Recall Analysis'!$A$2:$A$37=A15,IF('Recall Analysis'!$B$2:$B$37=B15,'Recall Analysis'!$D$2:$H$37,""))))</f>
        <v>3.3478485677158306E-3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0.72897124990467477</v>
      </c>
      <c r="F16" s="11">
        <f t="array" ref="F16">IF(D16&lt;2,"",VAR(IF('Recall Analysis'!$A$2:$A$37=A16,IF('Recall Analysis'!$B$2:$B$37=B16,'Recall Analysis'!$D$2:$H$37,""))))</f>
        <v>4.2003519623689499E-3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0.80191413101502318</v>
      </c>
      <c r="F17" s="11">
        <f t="array" ref="F17">IF(D17&lt;2,"",VAR(IF('Recall Analysis'!$A$2:$A$37=A17,IF('Recall Analysis'!$B$2:$B$37=B17,'Recall Analysis'!$D$2:$H$37,""))))</f>
        <v>2.2311504504774022E-3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0.84189735377106689</v>
      </c>
      <c r="F18" s="11">
        <f t="array" ref="F18">IF(D18&lt;2,"",VAR(IF('Recall Analysis'!$A$2:$A$37=A18,IF('Recall Analysis'!$B$2:$B$37=B18,'Recall Analysis'!$D$2:$H$37,""))))</f>
        <v>1.3180678393559762E-3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0.84260657362922275</v>
      </c>
      <c r="F19" s="11">
        <f t="array" ref="F19">IF(D19&lt;2,"",VAR(IF('Recall Analysis'!$A$2:$A$37=A19,IF('Recall Analysis'!$B$2:$B$37=B19,'Recall Analysis'!$D$2:$H$37,""))))</f>
        <v>1.5043658472135961E-3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0.83554487912758324</v>
      </c>
      <c r="F20" s="11">
        <f t="array" ref="F20">IF(D20&lt;2,"",VAR(IF('Recall Analysis'!$A$2:$A$37=A20,IF('Recall Analysis'!$B$2:$B$37=B20,'Recall Analysis'!$D$2:$H$37,""))))</f>
        <v>2.0307870379872683E-3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0.55290170060245569</v>
      </c>
      <c r="F21" s="11">
        <f t="array" ref="F21">IF(D21&lt;2,"",VAR(IF('Recall Analysis'!$A$2:$A$37=A21,IF('Recall Analysis'!$B$2:$B$37=B21,'Recall Analysis'!$D$2:$H$37,""))))</f>
        <v>0.16480915218903633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0.5607641272020133</v>
      </c>
      <c r="F22" s="11">
        <f t="array" ref="F22">IF(D22&lt;2,"",VAR(IF('Recall Analysis'!$A$2:$A$37=A22,IF('Recall Analysis'!$B$2:$B$37=B22,'Recall Analysis'!$D$2:$H$37,""))))</f>
        <v>0.16914294018489834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0.7890642873484327</v>
      </c>
      <c r="F23" s="11">
        <f t="array" ref="F23">IF(D23&lt;2,"",VAR(IF('Recall Analysis'!$A$2:$A$37=A23,IF('Recall Analysis'!$B$2:$B$37=B23,'Recall Analysis'!$D$2:$H$37,""))))</f>
        <v>3.4300322237664931E-3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0.8040722946694121</v>
      </c>
      <c r="F24" s="11">
        <f t="array" ref="F24">IF(D24&lt;2,"",VAR(IF('Recall Analysis'!$A$2:$A$37=A24,IF('Recall Analysis'!$B$2:$B$37=B24,'Recall Analysis'!$D$2:$H$37,""))))</f>
        <v>1.4434558882374065E-3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0.84338442766720034</v>
      </c>
      <c r="F25" s="11">
        <f t="array" ref="F25">IF(D25&lt;2,"",VAR(IF('Recall Analysis'!$A$2:$A$37=A25,IF('Recall Analysis'!$B$2:$B$37=B25,'Recall Analysis'!$D$2:$H$37,""))))</f>
        <v>2.1618238797840362E-3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0.8462136810798444</v>
      </c>
      <c r="F26" s="14">
        <f t="array" ref="F26">IF(D26&lt;2,"",VAR(IF('Recall Analysis'!$A$2:$A$37=A26,IF('Recall Analysis'!$B$2:$B$37=B26,'Recall Analysis'!$D$2:$H$37,""))))</f>
        <v>1.1312698545045269E-3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0.70280256234271343</v>
      </c>
      <c r="F27" s="9">
        <f t="array" ref="F27">IF(D27&lt;2,"",VAR(IF('Recall Analysis'!$A$2:$A$37=A27,IF('Recall Analysis'!$C$2:$C$37=C27,'Recall Analysis'!$D$2:$H$37,""))))</f>
        <v>1.1326667721968676E-2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0.69107755662319836</v>
      </c>
      <c r="F28" s="11">
        <f t="array" ref="F28">IF(D28&lt;2,"",VAR(IF('Recall Analysis'!$A$2:$A$37=A28,IF('Recall Analysis'!$C$2:$C$37=C28,'Recall Analysis'!$D$2:$H$37,""))))</f>
        <v>2.027941497603887E-3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0.68245252802562351</v>
      </c>
      <c r="F29" s="11">
        <f t="array" ref="F29">IF(D29&lt;2,"",VAR(IF('Recall Analysis'!$A$2:$A$37=A29,IF('Recall Analysis'!$C$2:$C$37=C29,'Recall Analysis'!$D$2:$H$37,""))))</f>
        <v>2.6841432735901292E-3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0.81541981239990857</v>
      </c>
      <c r="F30" s="11">
        <f t="array" ref="F30">IF(D30&lt;2,"",VAR(IF('Recall Analysis'!$A$2:$A$37=A30,IF('Recall Analysis'!$C$2:$C$37=C30,'Recall Analysis'!$D$2:$H$37,""))))</f>
        <v>1.6454366656539939E-3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0.8273164035689774</v>
      </c>
      <c r="F31" s="11">
        <f t="array" ref="F31">IF(D31&lt;2,"",VAR(IF('Recall Analysis'!$A$2:$A$37=A31,IF('Recall Analysis'!$C$2:$C$37=C31,'Recall Analysis'!$D$2:$H$37,""))))</f>
        <v>2.5894132523478284E-3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0.82298101121024947</v>
      </c>
      <c r="F32" s="11">
        <f t="array" ref="F32">IF(D32&lt;2,"",VAR(IF('Recall Analysis'!$A$2:$A$37=A32,IF('Recall Analysis'!$C$2:$C$37=C32,'Recall Analysis'!$D$2:$H$37,""))))</f>
        <v>2.5378172341875369E-3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0.8358613589567605</v>
      </c>
      <c r="F33" s="11">
        <f t="array" ref="F33">IF(D33&lt;2,"",VAR(IF('Recall Analysis'!$A$2:$A$37=A33,IF('Recall Analysis'!$C$2:$C$37=C33,'Recall Analysis'!$D$2:$H$37,""))))</f>
        <v>2.1481161564331245E-3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0.84120338595287125</v>
      </c>
      <c r="F34" s="11">
        <f t="array" ref="F34">IF(D34&lt;2,"",VAR(IF('Recall Analysis'!$A$2:$A$37=A34,IF('Recall Analysis'!$C$2:$C$37=C34,'Recall Analysis'!$D$2:$H$37,""))))</f>
        <v>1.2992143117429166E-3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0.84016243422557779</v>
      </c>
      <c r="F35" s="11">
        <f t="array" ref="F35">IF(D35&lt;2,"",VAR(IF('Recall Analysis'!$A$2:$A$37=A35,IF('Recall Analysis'!$C$2:$C$37=C35,'Recall Analysis'!$D$2:$H$37,""))))</f>
        <v>2.0755302641304266E-3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0.82395332875772131</v>
      </c>
      <c r="F36" s="11">
        <f t="array" ref="F36">IF(D36&lt;2,"",VAR(IF('Recall Analysis'!$A$2:$A$37=A36,IF('Recall Analysis'!$C$2:$C$37=C36,'Recall Analysis'!$D$2:$H$37,""))))</f>
        <v>1.2881274174470266E-3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0.84654541294898189</v>
      </c>
      <c r="F37" s="11">
        <f t="array" ref="F37">IF(D37&lt;2,"",VAR(IF('Recall Analysis'!$A$2:$A$37=A37,IF('Recall Analysis'!$C$2:$C$37=C37,'Recall Analysis'!$D$2:$H$37,""))))</f>
        <v>1.1893731338881079E-3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0.81340654312514304</v>
      </c>
      <c r="F39" s="11">
        <f t="array" ref="F39">IF(D39&lt;2,"",VAR(IF('Recall Analysis'!$A$2:$A$37=A39,IF('Recall Analysis'!$C$2:$C$37=C39,'Recall Analysis'!$D$2:$H$37,""))))</f>
        <v>1.4149218489392164E-3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0.80263097689315954</v>
      </c>
      <c r="F40" s="11">
        <f t="array" ref="F40">IF(D40&lt;2,"",VAR(IF('Recall Analysis'!$A$2:$A$37=A40,IF('Recall Analysis'!$C$2:$C$37=C40,'Recall Analysis'!$D$2:$H$37,""))))</f>
        <v>1.1325195062082002E-3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0.77366735300846501</v>
      </c>
      <c r="F41" s="11">
        <f t="array" ref="F41">IF(D41&lt;2,"",VAR(IF('Recall Analysis'!$A$2:$A$37=A41,IF('Recall Analysis'!$C$2:$C$37=C41,'Recall Analysis'!$D$2:$H$37,""))))</f>
        <v>4.2826449935795281E-3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0.844429192404484</v>
      </c>
      <c r="F42" s="11">
        <f t="array" ref="F42">IF(D42&lt;2,"",VAR(IF('Recall Analysis'!$A$2:$A$37=A42,IF('Recall Analysis'!$C$2:$C$37=C42,'Recall Analysis'!$D$2:$H$37,""))))</f>
        <v>2.0069319957504808E-3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0.8573209791809655</v>
      </c>
      <c r="F43" s="11">
        <f t="array" ref="F43">IF(D43&lt;2,"",VAR(IF('Recall Analysis'!$A$2:$A$37=A43,IF('Recall Analysis'!$C$2:$C$37=C43,'Recall Analysis'!$D$2:$H$37,""))))</f>
        <v>1.2243215091407933E-3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0.83264699153511779</v>
      </c>
      <c r="F44" s="14">
        <f t="array" ref="F44">IF(D44&lt;2,"",VAR(IF('Recall Analysis'!$A$2:$A$37=A44,IF('Recall Analysis'!$C$2:$C$37=C44,'Recall Analysis'!$D$2:$H$37,""))))</f>
        <v>1.5595539441873628E-3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0.79043697094486376</v>
      </c>
      <c r="F45" s="9">
        <f t="array" ref="F45">IF(D45&lt;2,"",VAR(IF('Recall Analysis'!$B$2:$B$37=B45,IF('Recall Analysis'!$C$2:$C$37=C45,'Recall Analysis'!$D$2:$H$37,""))))</f>
        <v>8.541698270665421E-3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0.80726378403111398</v>
      </c>
      <c r="F46" s="11">
        <f t="array" ref="F46">IF(D46&lt;2,"",VAR(IF('Recall Analysis'!$B$2:$B$37=B46,IF('Recall Analysis'!$C$2:$C$37=C46,'Recall Analysis'!$D$2:$H$37,""))))</f>
        <v>5.3926719501504721E-3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0.6448600625333637</v>
      </c>
      <c r="F47" s="11">
        <f t="array" ref="F47">IF(D47&lt;2,"",VAR(IF('Recall Analysis'!$B$2:$B$37=B47,IF('Recall Analysis'!$C$2:$C$37=C47,'Recall Analysis'!$D$2:$H$37,""))))</f>
        <v>9.109543244442779E-2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0.82152062838404627</v>
      </c>
      <c r="F48" s="11">
        <f t="array" ref="F48">IF(D48&lt;2,"",VAR(IF('Recall Analysis'!$B$2:$B$37=B48,IF('Recall Analysis'!$C$2:$C$37=C48,'Recall Analysis'!$D$2:$H$37,""))))</f>
        <v>1.7624447555362945E-3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0.81476778769160374</v>
      </c>
      <c r="F49" s="11">
        <f t="array" ref="F49">IF(D49&lt;2,"",VAR(IF('Recall Analysis'!$B$2:$B$37=B49,IF('Recall Analysis'!$C$2:$C$37=C49,'Recall Analysis'!$D$2:$H$37,""))))</f>
        <v>4.0801040167250547E-3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0.67244337680164712</v>
      </c>
      <c r="F50" s="14">
        <f t="array" ref="F50">IF(D50&lt;2,"",VAR(IF('Recall Analysis'!$B$2:$B$37=B50,IF('Recall Analysis'!$C$2:$C$37=C50,'Recall Analysis'!$D$2:$H$37,""))))</f>
        <v>9.805154490128408E-2</v>
      </c>
    </row>
    <row r="51" spans="1:6" x14ac:dyDescent="0.2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0.61381834820407233</v>
      </c>
      <c r="F51" s="9">
        <f>_xlfn.VAR.S('Recall Analysis'!D2:H2)</f>
        <v>3.6634468322732528E-3</v>
      </c>
    </row>
    <row r="52" spans="1:6" x14ac:dyDescent="0.2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0.67600091512239757</v>
      </c>
      <c r="F52" s="11">
        <f>_xlfn.VAR.S('Recall Analysis'!D3:H3)</f>
        <v>1.840304651385422E-3</v>
      </c>
    </row>
    <row r="53" spans="1:6" x14ac:dyDescent="0.2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0.67593228094257607</v>
      </c>
      <c r="F53" s="11">
        <f>_xlfn.VAR.S('Recall Analysis'!D4:H4)</f>
        <v>2.9950447619108943E-3</v>
      </c>
    </row>
    <row r="54" spans="1:6" x14ac:dyDescent="0.2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0.79178677648135454</v>
      </c>
      <c r="F54" s="11">
        <f>_xlfn.VAR.S('Recall Analysis'!D5:H5)</f>
        <v>2.0260796274775604E-3</v>
      </c>
    </row>
    <row r="55" spans="1:6" x14ac:dyDescent="0.2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0.70615419812399927</v>
      </c>
      <c r="F55" s="11">
        <f>_xlfn.VAR.S('Recall Analysis'!D6:H6)</f>
        <v>2.1543009208641558E-3</v>
      </c>
    </row>
    <row r="56" spans="1:6" x14ac:dyDescent="0.2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0.68897277510867083</v>
      </c>
      <c r="F56" s="11">
        <f>_xlfn.VAR.S('Recall Analysis'!D7:H7)</f>
        <v>2.9379935486069293E-3</v>
      </c>
    </row>
    <row r="57" spans="1:6" x14ac:dyDescent="0.2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0.80043468313886978</v>
      </c>
      <c r="F57" s="11">
        <f>_xlfn.VAR.S('Recall Analysis'!D8:H8)</f>
        <v>9.5591924918928483E-4</v>
      </c>
    </row>
    <row r="58" spans="1:6" x14ac:dyDescent="0.2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0.80700068634179822</v>
      </c>
      <c r="F58" s="11">
        <f>_xlfn.VAR.S('Recall Analysis'!D9:H9)</f>
        <v>3.381556263932732E-3</v>
      </c>
    </row>
    <row r="59" spans="1:6" x14ac:dyDescent="0.2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0.79830702356440175</v>
      </c>
      <c r="F59" s="11">
        <f>_xlfn.VAR.S('Recall Analysis'!D10:H10)</f>
        <v>3.4202097694602338E-3</v>
      </c>
    </row>
    <row r="60" spans="1:6" x14ac:dyDescent="0.2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0.83040494166094714</v>
      </c>
      <c r="F60" s="11">
        <f>_xlfn.VAR.S('Recall Analysis'!D11:H11)</f>
        <v>2.1849280011071075E-3</v>
      </c>
    </row>
    <row r="61" spans="1:6" x14ac:dyDescent="0.2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0.84763212079615646</v>
      </c>
      <c r="F61" s="11">
        <f>_xlfn.VAR.S('Recall Analysis'!D12:H12)</f>
        <v>1.4128026377131244E-3</v>
      </c>
    </row>
    <row r="62" spans="1:6" x14ac:dyDescent="0.2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0.84765499885609707</v>
      </c>
      <c r="F62" s="11">
        <f>_xlfn.VAR.S('Recall Analysis'!D13:H13)</f>
        <v>7.6786484159311978E-4</v>
      </c>
    </row>
    <row r="63" spans="1:6" x14ac:dyDescent="0.2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0.84120338595287125</v>
      </c>
      <c r="F63" s="11">
        <f>_xlfn.VAR.S('Recall Analysis'!D14:H14)</f>
        <v>2.8545653087483436E-3</v>
      </c>
    </row>
    <row r="64" spans="1:6" x14ac:dyDescent="0.2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0.84543582704186682</v>
      </c>
      <c r="F64" s="11">
        <f>_xlfn.VAR.S('Recall Analysis'!D15:H15)</f>
        <v>7.4649680688546527E-4</v>
      </c>
    </row>
    <row r="65" spans="1:6" x14ac:dyDescent="0.2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0.84118050789293064</v>
      </c>
      <c r="F65" s="11">
        <f>_xlfn.VAR.S('Recall Analysis'!D16:H16)</f>
        <v>1.6492092570984658E-3</v>
      </c>
    </row>
    <row r="66" spans="1:6" x14ac:dyDescent="0.2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0.83051933196064964</v>
      </c>
      <c r="F66" s="11">
        <f>_xlfn.VAR.S('Recall Analysis'!D17:H17)</f>
        <v>1.907352912158248E-3</v>
      </c>
    </row>
    <row r="67" spans="1:6" x14ac:dyDescent="0.2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0.83697094486387547</v>
      </c>
      <c r="F67" s="11">
        <f>_xlfn.VAR.S('Recall Analysis'!D18:H18)</f>
        <v>2.1319515006065501E-3</v>
      </c>
    </row>
    <row r="68" spans="1:6" x14ac:dyDescent="0.2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0.83914436055822461</v>
      </c>
      <c r="F68" s="11">
        <f>_xlfn.VAR.S('Recall Analysis'!D19:H19)</f>
        <v>3.0181426522145997E-3</v>
      </c>
    </row>
    <row r="69" spans="1:6" x14ac:dyDescent="0.2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0.81322351864561893</v>
      </c>
      <c r="F69" s="11">
        <f>_xlfn.VAR.S('Recall Analysis'!D20:H20)</f>
        <v>1.2206761343416862E-3</v>
      </c>
    </row>
    <row r="70" spans="1:6" x14ac:dyDescent="0.2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0.84548158316174793</v>
      </c>
      <c r="F70" s="11">
        <f>_xlfn.VAR.S('Recall Analysis'!D21:H21)</f>
        <v>1.7729475812928764E-3</v>
      </c>
    </row>
    <row r="71" spans="1:6" x14ac:dyDescent="0.2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2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0.83468313886982382</v>
      </c>
      <c r="F72" s="11">
        <f>_xlfn.VAR.S('Recall Analysis'!D23:H23)</f>
        <v>1.3897884923096805E-3</v>
      </c>
    </row>
    <row r="73" spans="1:6" x14ac:dyDescent="0.2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0.84760924273621596</v>
      </c>
      <c r="F73" s="11">
        <f>_xlfn.VAR.S('Recall Analysis'!D24:H24)</f>
        <v>9.0031263541484976E-4</v>
      </c>
    </row>
    <row r="74" spans="1:6" x14ac:dyDescent="0.2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2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0.83058796614047137</v>
      </c>
      <c r="F75" s="11">
        <f>_xlfn.VAR.S('Recall Analysis'!D26:H26)</f>
        <v>1.6336143864526733E-3</v>
      </c>
    </row>
    <row r="76" spans="1:6" x14ac:dyDescent="0.2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0.8112331274307939</v>
      </c>
      <c r="F76" s="11">
        <f>_xlfn.VAR.S('Recall Analysis'!D27:H27)</f>
        <v>1.6684234776524923E-3</v>
      </c>
    </row>
    <row r="77" spans="1:6" x14ac:dyDescent="0.2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0.72537176847403351</v>
      </c>
      <c r="F77" s="11">
        <f>_xlfn.VAR.S('Recall Analysis'!D28:H28)</f>
        <v>8.6256200459330185E-4</v>
      </c>
    </row>
    <row r="78" spans="1:6" x14ac:dyDescent="0.2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0.79622512010981483</v>
      </c>
      <c r="F78" s="11">
        <f>_xlfn.VAR.S('Recall Analysis'!D29:H29)</f>
        <v>8.1195653158143248E-4</v>
      </c>
    </row>
    <row r="79" spans="1:6" x14ac:dyDescent="0.2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0.79402882635552507</v>
      </c>
      <c r="F79" s="11">
        <f>_xlfn.VAR.S('Recall Analysis'!D30:H30)</f>
        <v>6.9475292663564797E-4</v>
      </c>
    </row>
    <row r="80" spans="1:6" x14ac:dyDescent="0.2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0.8219629375428964</v>
      </c>
      <c r="F80" s="11">
        <f>_xlfn.VAR.S('Recall Analysis'!D31:H31)</f>
        <v>2.9422305171545927E-3</v>
      </c>
    </row>
    <row r="81" spans="1:6" x14ac:dyDescent="0.2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0.84335392358727979</v>
      </c>
      <c r="F81" s="11">
        <f>_xlfn.VAR.S('Recall Analysis'!D32:H32)</f>
        <v>3.0955229400573357E-3</v>
      </c>
    </row>
    <row r="82" spans="1:6" x14ac:dyDescent="0.2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0.85843056508808058</v>
      </c>
      <c r="F82" s="11">
        <f>_xlfn.VAR.S('Recall Analysis'!D33:H33)</f>
        <v>1.2102551283152433E-3</v>
      </c>
    </row>
    <row r="83" spans="1:6" x14ac:dyDescent="0.2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0.82836879432624111</v>
      </c>
      <c r="F83" s="11">
        <f>_xlfn.VAR.S('Recall Analysis'!D34:H34)</f>
        <v>2.6957849778502596E-3</v>
      </c>
    </row>
    <row r="84" spans="1:6" x14ac:dyDescent="0.2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0.84550446122168843</v>
      </c>
      <c r="F84" s="11">
        <f>_xlfn.VAR.S('Recall Analysis'!D35:H35)</f>
        <v>1.4171835428081171E-3</v>
      </c>
    </row>
    <row r="85" spans="1:6" x14ac:dyDescent="0.2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0.85621139327385032</v>
      </c>
      <c r="F85" s="11">
        <f>_xlfn.VAR.S('Recall Analysis'!D36:H36)</f>
        <v>1.5413903150383707E-3</v>
      </c>
    </row>
    <row r="86" spans="1:6" x14ac:dyDescent="0.2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0.83692518874399457</v>
      </c>
      <c r="F86" s="14">
        <f>_xlfn.VAR.S('Recall Analysis'!D37:H37)</f>
        <v>7.6745396817620563E-4</v>
      </c>
    </row>
    <row r="87" spans="1:6" x14ac:dyDescent="0.25">
      <c r="D87">
        <f>SUM(D51:D86)</f>
        <v>180</v>
      </c>
      <c r="E87">
        <f>AVERAGE('Recall Analysis'!D2:H37)</f>
        <v>0.75854876839777274</v>
      </c>
      <c r="F87">
        <f>_xlfn.VAR.S('Recall Analysis'!D2:H37)</f>
        <v>3.9019285517465738E-2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19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P91"/>
  <sheetViews>
    <sheetView workbookViewId="0">
      <selection activeCell="E21" sqref="E21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'Recall ANOVA'!E15</f>
        <v>0.65525051475634866</v>
      </c>
      <c r="C2">
        <f>'Recall ANOVA'!E16</f>
        <v>0.72897124990467477</v>
      </c>
      <c r="E2" t="s">
        <v>0</v>
      </c>
      <c r="F2">
        <f>'Recall ANOVA'!E27</f>
        <v>0.70280256234271343</v>
      </c>
      <c r="G2">
        <f>'Recall ANOVA'!E28</f>
        <v>0.69107755662319836</v>
      </c>
      <c r="H2">
        <f>'Recall ANOVA'!E29</f>
        <v>0.68245252802562351</v>
      </c>
      <c r="J2" t="s">
        <v>0</v>
      </c>
      <c r="K2">
        <f>'Recall ANOVA'!E51</f>
        <v>0.61381834820407233</v>
      </c>
      <c r="L2">
        <f>'Recall ANOVA'!E52</f>
        <v>0.67600091512239757</v>
      </c>
      <c r="M2">
        <f>'Recall ANOVA'!E53</f>
        <v>0.67593228094257607</v>
      </c>
      <c r="N2">
        <f>'Recall ANOVA'!E54</f>
        <v>0.79178677648135454</v>
      </c>
      <c r="O2">
        <f>'Recall ANOVA'!E55</f>
        <v>0.70615419812399927</v>
      </c>
      <c r="P2">
        <f>'Recall ANOVA'!E56</f>
        <v>0.68897277510867083</v>
      </c>
    </row>
    <row r="3" spans="1:16" x14ac:dyDescent="0.25">
      <c r="A3" t="s">
        <v>1</v>
      </c>
      <c r="B3">
        <f>'Recall ANOVA'!E17</f>
        <v>0.80191413101502318</v>
      </c>
      <c r="C3">
        <f>'Recall ANOVA'!E18</f>
        <v>0.84189735377106689</v>
      </c>
      <c r="E3" t="s">
        <v>1</v>
      </c>
      <c r="F3">
        <f>'Recall ANOVA'!E30</f>
        <v>0.81541981239990857</v>
      </c>
      <c r="G3">
        <f>'Recall ANOVA'!E31</f>
        <v>0.8273164035689774</v>
      </c>
      <c r="H3">
        <f>'Recall ANOVA'!E32</f>
        <v>0.82298101121024947</v>
      </c>
      <c r="J3" t="s">
        <v>1</v>
      </c>
      <c r="K3">
        <f>'Recall ANOVA'!E57</f>
        <v>0.80043468313886978</v>
      </c>
      <c r="L3">
        <f>'Recall ANOVA'!E58</f>
        <v>0.80700068634179822</v>
      </c>
      <c r="M3">
        <f>'Recall ANOVA'!E59</f>
        <v>0.79830702356440175</v>
      </c>
      <c r="N3">
        <f>'Recall ANOVA'!E60</f>
        <v>0.83040494166094714</v>
      </c>
      <c r="O3">
        <f>'Recall ANOVA'!E61</f>
        <v>0.84763212079615646</v>
      </c>
      <c r="P3">
        <f>'Recall ANOVA'!E62</f>
        <v>0.84765499885609707</v>
      </c>
    </row>
    <row r="4" spans="1:16" x14ac:dyDescent="0.25">
      <c r="A4" t="s">
        <v>2</v>
      </c>
      <c r="B4">
        <f>'Recall ANOVA'!E19</f>
        <v>0.84260657362922275</v>
      </c>
      <c r="C4">
        <f>'Recall ANOVA'!E20</f>
        <v>0.83554487912758324</v>
      </c>
      <c r="E4" t="s">
        <v>2</v>
      </c>
      <c r="F4">
        <f>'Recall ANOVA'!E33</f>
        <v>0.8358613589567605</v>
      </c>
      <c r="G4">
        <f>'Recall ANOVA'!E34</f>
        <v>0.84120338595287125</v>
      </c>
      <c r="H4">
        <f>'Recall ANOVA'!E35</f>
        <v>0.84016243422557779</v>
      </c>
      <c r="J4" t="s">
        <v>2</v>
      </c>
      <c r="K4">
        <f>'Recall ANOVA'!E63</f>
        <v>0.84120338595287125</v>
      </c>
      <c r="L4">
        <f>'Recall ANOVA'!E64</f>
        <v>0.84543582704186682</v>
      </c>
      <c r="M4">
        <f>'Recall ANOVA'!E65</f>
        <v>0.84118050789293064</v>
      </c>
      <c r="N4">
        <f>'Recall ANOVA'!E66</f>
        <v>0.83051933196064964</v>
      </c>
      <c r="O4">
        <f>'Recall ANOVA'!E67</f>
        <v>0.83697094486387547</v>
      </c>
      <c r="P4">
        <f>'Recall ANOVA'!E68</f>
        <v>0.83914436055822461</v>
      </c>
    </row>
    <row r="5" spans="1:16" x14ac:dyDescent="0.25">
      <c r="A5" t="s">
        <v>88</v>
      </c>
      <c r="B5">
        <f>'Recall ANOVA'!E21</f>
        <v>0.55290170060245569</v>
      </c>
      <c r="C5">
        <f>'Recall ANOVA'!E22</f>
        <v>0.5607641272020133</v>
      </c>
      <c r="E5" t="s">
        <v>88</v>
      </c>
      <c r="F5">
        <f>'Recall ANOVA'!E36</f>
        <v>0.82395332875772131</v>
      </c>
      <c r="G5">
        <f>'Recall ANOVA'!E37</f>
        <v>0.84654541294898189</v>
      </c>
      <c r="H5">
        <f>'Recall ANOVA'!E38</f>
        <v>0</v>
      </c>
      <c r="J5" t="s">
        <v>88</v>
      </c>
      <c r="K5">
        <f>'Recall ANOVA'!E69</f>
        <v>0.81322351864561893</v>
      </c>
      <c r="L5">
        <f>'Recall ANOVA'!E70</f>
        <v>0.84548158316174793</v>
      </c>
      <c r="M5">
        <f>'Recall ANOVA'!E71</f>
        <v>0</v>
      </c>
      <c r="N5">
        <f>'Recall ANOVA'!E72</f>
        <v>0.83468313886982382</v>
      </c>
      <c r="O5">
        <f>'Recall ANOVA'!E73</f>
        <v>0.84760924273621596</v>
      </c>
      <c r="P5">
        <f>'Recall ANOVA'!E74</f>
        <v>0</v>
      </c>
    </row>
    <row r="6" spans="1:16" x14ac:dyDescent="0.25">
      <c r="A6" t="s">
        <v>4</v>
      </c>
      <c r="B6">
        <f>'Recall ANOVA'!E23</f>
        <v>0.7890642873484327</v>
      </c>
      <c r="C6">
        <f>'Recall ANOVA'!E24</f>
        <v>0.8040722946694121</v>
      </c>
      <c r="E6" t="s">
        <v>4</v>
      </c>
      <c r="F6">
        <f>'Recall ANOVA'!E39</f>
        <v>0.81340654312514304</v>
      </c>
      <c r="G6">
        <f>'Recall ANOVA'!E40</f>
        <v>0.80263097689315954</v>
      </c>
      <c r="H6">
        <f>'Recall ANOVA'!E41</f>
        <v>0.77366735300846501</v>
      </c>
      <c r="J6" t="s">
        <v>4</v>
      </c>
      <c r="K6">
        <f>'Recall ANOVA'!E75</f>
        <v>0.83058796614047137</v>
      </c>
      <c r="L6">
        <f>'Recall ANOVA'!E76</f>
        <v>0.8112331274307939</v>
      </c>
      <c r="M6">
        <f>'Recall ANOVA'!E77</f>
        <v>0.72537176847403351</v>
      </c>
      <c r="N6">
        <f>'Recall ANOVA'!E78</f>
        <v>0.79622512010981483</v>
      </c>
      <c r="O6">
        <f>'Recall ANOVA'!E79</f>
        <v>0.79402882635552507</v>
      </c>
      <c r="P6">
        <f>'Recall ANOVA'!E80</f>
        <v>0.8219629375428964</v>
      </c>
    </row>
    <row r="7" spans="1:16" x14ac:dyDescent="0.25">
      <c r="A7" t="s">
        <v>5</v>
      </c>
      <c r="B7">
        <f>'Recall ANOVA'!E25</f>
        <v>0.84338442766720034</v>
      </c>
      <c r="C7">
        <f>'Recall ANOVA'!E26</f>
        <v>0.8462136810798444</v>
      </c>
      <c r="E7" t="s">
        <v>5</v>
      </c>
      <c r="F7">
        <f>'Recall ANOVA'!E42</f>
        <v>0.844429192404484</v>
      </c>
      <c r="G7">
        <f>'Recall ANOVA'!E43</f>
        <v>0.8573209791809655</v>
      </c>
      <c r="H7">
        <f>'Recall ANOVA'!E44</f>
        <v>0.83264699153511779</v>
      </c>
      <c r="J7" t="s">
        <v>5</v>
      </c>
      <c r="K7">
        <f>'Recall ANOVA'!E81</f>
        <v>0.84335392358727979</v>
      </c>
      <c r="L7">
        <f>'Recall ANOVA'!E82</f>
        <v>0.85843056508808058</v>
      </c>
      <c r="M7">
        <f>'Recall ANOVA'!E83</f>
        <v>0.82836879432624111</v>
      </c>
      <c r="N7">
        <f>'Recall ANOVA'!E84</f>
        <v>0.84550446122168843</v>
      </c>
      <c r="O7">
        <f>'Recall ANOVA'!E85</f>
        <v>0.85621139327385032</v>
      </c>
      <c r="P7">
        <f>'Recall ANOVA'!E86</f>
        <v>0.83692518874399457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0.65525051475634866</v>
      </c>
      <c r="C11" s="18">
        <v>0.80191413101502318</v>
      </c>
      <c r="D11" s="18">
        <v>0.84260657362922275</v>
      </c>
      <c r="E11" s="18">
        <v>0.55290170060245569</v>
      </c>
      <c r="F11" s="18">
        <v>0.7890642873484327</v>
      </c>
      <c r="G11" s="19">
        <v>0.84338442766720034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0.72897124990467477</v>
      </c>
      <c r="C12" s="13">
        <v>0.84189735377106689</v>
      </c>
      <c r="D12" s="13">
        <v>0.83554487912758324</v>
      </c>
      <c r="E12" s="13">
        <v>0.5607641272020133</v>
      </c>
      <c r="F12" s="13">
        <v>0.8040722946694121</v>
      </c>
      <c r="G12" s="14">
        <v>0.8462136810798444</v>
      </c>
      <c r="I12" s="21" t="str">
        <f t="array" ref="I12:I17">TRANSPOSE(B10:G10)</f>
        <v>kNN</v>
      </c>
      <c r="J12" s="21">
        <f>AVERAGE(B11:B12)</f>
        <v>0.69211088233051177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0.82190574239304504</v>
      </c>
    </row>
    <row r="14" spans="1:16" x14ac:dyDescent="0.25">
      <c r="I14" t="str">
        <v>LR</v>
      </c>
      <c r="J14">
        <f>AVERAGE(D11:D12)</f>
        <v>0.839075726378403</v>
      </c>
    </row>
    <row r="15" spans="1:16" x14ac:dyDescent="0.25">
      <c r="I15" t="str">
        <v>MNB</v>
      </c>
      <c r="J15">
        <f>AVERAGE(E11:E12)</f>
        <v>0.55683291390223455</v>
      </c>
    </row>
    <row r="16" spans="1:16" x14ac:dyDescent="0.25">
      <c r="I16" t="str">
        <v>RF</v>
      </c>
      <c r="J16">
        <f>AVERAGE(F11:F12)</f>
        <v>0.79656829100892246</v>
      </c>
    </row>
    <row r="17" spans="9:16" x14ac:dyDescent="0.25">
      <c r="I17" s="16" t="str">
        <v>Ensemble</v>
      </c>
      <c r="J17" s="16">
        <f>AVERAGE(G11:G12)</f>
        <v>0.84479905437352243</v>
      </c>
      <c r="K17" s="16"/>
      <c r="L17" s="16"/>
      <c r="M17" s="16"/>
      <c r="N17" s="16"/>
    </row>
    <row r="18" spans="9:16" x14ac:dyDescent="0.25">
      <c r="K18">
        <f>SQRT([2]!MSWF(B11:G12,1)/COUNT(B11:B12))</f>
        <v>1.4931962047722016E-2</v>
      </c>
      <c r="L18">
        <f>[2]!dfWF(B11:G12,1)</f>
        <v>5</v>
      </c>
      <c r="M18">
        <f>[2]!QCRIT(COUNT(J12:J17),L18,P19,2)</f>
        <v>6.0330000000000004</v>
      </c>
      <c r="N18">
        <f>K18*M18</f>
        <v>9.008452703390693E-2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0.12979486006253327</v>
      </c>
      <c r="L21" s="21">
        <f>K21/K$18</f>
        <v>8.6924182935714374</v>
      </c>
      <c r="M21" s="21">
        <f>K21-N$18</f>
        <v>3.9710333028626338E-2</v>
      </c>
      <c r="N21" s="21">
        <f>K21+N$18</f>
        <v>0.2198793870964402</v>
      </c>
      <c r="O21">
        <f>[2]!QDIST(L21,COUNT(J$12:J$17),L$18)</f>
        <v>1.1158819086098393E-2</v>
      </c>
      <c r="P21" s="21">
        <f>L21/SQRT(COUNT(B$11:B$12))</f>
        <v>6.1464679202943611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0.14696484404789123</v>
      </c>
      <c r="L22">
        <f t="shared" ref="L22:L35" si="0">K22/K$18</f>
        <v>9.8422995972128007</v>
      </c>
      <c r="M22">
        <f t="shared" ref="M22:M35" si="1">K22-N$18</f>
        <v>5.68803170139843E-2</v>
      </c>
      <c r="N22">
        <f t="shared" ref="N22:N35" si="2">K22+N$18</f>
        <v>0.23704937108179816</v>
      </c>
      <c r="O22">
        <f>[2]!QDIST(L22,COUNT(J$12:J$17),L$18)</f>
        <v>6.4390868037257354E-3</v>
      </c>
      <c r="P22">
        <f t="shared" ref="P22:P35" si="3">L22/SQRT(COUNT(B$11:B$12))</f>
        <v>6.959556787658796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0.13527796842827722</v>
      </c>
      <c r="L23">
        <f t="shared" si="0"/>
        <v>9.0596244482763666</v>
      </c>
      <c r="M23">
        <f t="shared" si="1"/>
        <v>4.5193441394370287E-2</v>
      </c>
      <c r="N23">
        <f t="shared" si="2"/>
        <v>0.22536249546218415</v>
      </c>
      <c r="O23">
        <f>[2]!QDIST(L23,COUNT(J$12:J$17),L$18)</f>
        <v>9.3083087113380314E-3</v>
      </c>
      <c r="P23">
        <f t="shared" si="3"/>
        <v>6.4061218823796526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0.10445740867841069</v>
      </c>
      <c r="L24">
        <f t="shared" si="0"/>
        <v>6.9955581419620918</v>
      </c>
      <c r="M24">
        <f t="shared" si="1"/>
        <v>1.437288164450376E-2</v>
      </c>
      <c r="N24">
        <f t="shared" si="2"/>
        <v>0.19454193571231762</v>
      </c>
      <c r="O24">
        <f>[2]!QDIST(L24,COUNT(J$12:J$17),L$18)</f>
        <v>2.790173747127922E-2</v>
      </c>
      <c r="P24">
        <f t="shared" si="3"/>
        <v>4.9466066003661595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0.15268817204301066</v>
      </c>
      <c r="L25">
        <f t="shared" si="0"/>
        <v>10.225593365093264</v>
      </c>
      <c r="M25">
        <f t="shared" si="1"/>
        <v>6.2603645009103731E-2</v>
      </c>
      <c r="N25">
        <f t="shared" si="2"/>
        <v>0.24277269907691759</v>
      </c>
      <c r="O25">
        <f>[2]!QDIST(L25,COUNT(J$12:J$17),L$18)</f>
        <v>5.4208645206258455E-3</v>
      </c>
      <c r="P25">
        <f t="shared" si="3"/>
        <v>7.2305864101136139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1.7169983985357962E-2</v>
      </c>
      <c r="L26">
        <f t="shared" si="0"/>
        <v>1.149881303641364</v>
      </c>
      <c r="M26">
        <f t="shared" si="1"/>
        <v>-7.2914543048548969E-2</v>
      </c>
      <c r="N26">
        <f t="shared" si="2"/>
        <v>0.10725451101926489</v>
      </c>
      <c r="O26">
        <f>[2]!QDIST(L26,COUNT(J$12:J$17),L$18)</f>
        <v>0.95274443139455367</v>
      </c>
      <c r="P26">
        <f t="shared" si="3"/>
        <v>0.81308886736443597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0.26507282849081049</v>
      </c>
      <c r="L27">
        <f t="shared" si="0"/>
        <v>17.752042741847806</v>
      </c>
      <c r="M27">
        <f t="shared" si="1"/>
        <v>0.17498830145690356</v>
      </c>
      <c r="N27">
        <f t="shared" si="2"/>
        <v>0.35515735552471739</v>
      </c>
      <c r="O27">
        <f>[2]!QDIST(L27,COUNT(J$12:J$17),L$18)</f>
        <v>4.0528280934093441E-4</v>
      </c>
      <c r="P27">
        <f t="shared" si="3"/>
        <v>12.552589802674015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2.5337451384122578E-2</v>
      </c>
      <c r="L28">
        <f t="shared" si="0"/>
        <v>1.6968601516093458</v>
      </c>
      <c r="M28">
        <f t="shared" si="1"/>
        <v>-6.4747075649784352E-2</v>
      </c>
      <c r="N28">
        <f t="shared" si="2"/>
        <v>0.11542197841802951</v>
      </c>
      <c r="O28">
        <f>[2]!QDIST(L28,COUNT(J$12:J$17),L$18)</f>
        <v>0.8219663739924602</v>
      </c>
      <c r="P28">
        <f t="shared" si="3"/>
        <v>1.1998613199282016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2.2893311980477393E-2</v>
      </c>
      <c r="L29">
        <f t="shared" si="0"/>
        <v>1.533175071521826</v>
      </c>
      <c r="M29">
        <f t="shared" si="1"/>
        <v>-6.7191215053429537E-2</v>
      </c>
      <c r="N29">
        <f t="shared" si="2"/>
        <v>0.11297783901438432</v>
      </c>
      <c r="O29">
        <f>[2]!QDIST(L29,COUNT(J$12:J$17),L$18)</f>
        <v>0.86959311465672218</v>
      </c>
      <c r="P29">
        <f t="shared" si="3"/>
        <v>1.0841184898192531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0.28224281247616845</v>
      </c>
      <c r="L30">
        <f t="shared" si="0"/>
        <v>18.901924045489167</v>
      </c>
      <c r="M30">
        <f t="shared" si="1"/>
        <v>0.19215828544226152</v>
      </c>
      <c r="N30">
        <f t="shared" si="2"/>
        <v>0.37232733951007535</v>
      </c>
      <c r="O30">
        <f>[2]!QDIST(L30,COUNT(J$12:J$17),L$18)</f>
        <v>2.9929795177641161E-4</v>
      </c>
      <c r="P30">
        <f t="shared" si="3"/>
        <v>13.365678670038449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4.250743536948054E-2</v>
      </c>
      <c r="L31">
        <f t="shared" si="0"/>
        <v>2.8467414552507098</v>
      </c>
      <c r="M31">
        <f t="shared" si="1"/>
        <v>-4.7577091664426391E-2</v>
      </c>
      <c r="N31">
        <f t="shared" si="2"/>
        <v>0.13259196240338747</v>
      </c>
      <c r="O31">
        <f>[2]!QDIST(L31,COUNT(J$12:J$17),L$18)</f>
        <v>0.44198398552209173</v>
      </c>
      <c r="P31">
        <f t="shared" si="3"/>
        <v>2.0129501872926374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5.7233279951194316E-3</v>
      </c>
      <c r="L32">
        <f t="shared" si="0"/>
        <v>0.3832937678804621</v>
      </c>
      <c r="M32">
        <f t="shared" si="1"/>
        <v>-8.4361199038787499E-2</v>
      </c>
      <c r="N32">
        <f t="shared" si="2"/>
        <v>9.5807855029026362E-2</v>
      </c>
      <c r="O32">
        <f>[2]!QDIST(L32,COUNT(J$12:J$17),L$18)</f>
        <v>0.99965480907583826</v>
      </c>
      <c r="P32">
        <f t="shared" si="3"/>
        <v>0.27102962245481721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0.23973537710668791</v>
      </c>
      <c r="L33">
        <f t="shared" si="0"/>
        <v>16.055182590238459</v>
      </c>
      <c r="M33">
        <f t="shared" si="1"/>
        <v>0.14965085007278098</v>
      </c>
      <c r="N33">
        <f t="shared" si="2"/>
        <v>0.32981990414059481</v>
      </c>
      <c r="O33">
        <f>[2]!QDIST(L33,COUNT(J$12:J$17),L$18)</f>
        <v>6.5707630847833265E-4</v>
      </c>
      <c r="P33">
        <f t="shared" si="3"/>
        <v>11.352728482745812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0.28796614047128788</v>
      </c>
      <c r="L34">
        <f t="shared" si="0"/>
        <v>19.285217813369631</v>
      </c>
      <c r="M34">
        <f t="shared" si="1"/>
        <v>0.19788161343738095</v>
      </c>
      <c r="N34">
        <f t="shared" si="2"/>
        <v>0.37805066750519478</v>
      </c>
      <c r="O34">
        <f>[2]!QDIST(L34,COUNT(J$12:J$17),L$18)</f>
        <v>2.7159204571625128E-4</v>
      </c>
      <c r="P34">
        <f t="shared" si="3"/>
        <v>13.636708292493267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4.8230763364599971E-2</v>
      </c>
      <c r="L35" s="16">
        <f t="shared" si="0"/>
        <v>3.2300352231311718</v>
      </c>
      <c r="M35" s="16">
        <f t="shared" si="1"/>
        <v>-4.1853763669306959E-2</v>
      </c>
      <c r="N35" s="16">
        <f t="shared" si="2"/>
        <v>0.1383152903985069</v>
      </c>
      <c r="O35">
        <f>[2]!QDIST(L35,COUNT(J$12:J$17),L$18)</f>
        <v>0.34121930295748326</v>
      </c>
      <c r="P35" s="16">
        <f t="shared" si="3"/>
        <v>2.2839798097474544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0.70280256234271343</v>
      </c>
      <c r="C39" s="18">
        <v>0.81541981239990857</v>
      </c>
      <c r="D39" s="18">
        <v>0.8358613589567605</v>
      </c>
      <c r="E39" s="18">
        <v>0.82395332875772131</v>
      </c>
      <c r="F39" s="18">
        <v>0.81340654312514304</v>
      </c>
      <c r="G39" s="19">
        <v>0.844429192404484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0.69107755662319836</v>
      </c>
      <c r="C40">
        <v>0.8273164035689774</v>
      </c>
      <c r="D40">
        <v>0.84120338595287125</v>
      </c>
      <c r="E40">
        <v>0.84654541294898189</v>
      </c>
      <c r="F40">
        <v>0.80263097689315954</v>
      </c>
      <c r="G40" s="11">
        <v>0.8573209791809655</v>
      </c>
      <c r="I40" s="21" t="str">
        <f t="array" ref="I40:I45">TRANSPOSE(B38:G38)</f>
        <v>kNN</v>
      </c>
      <c r="J40" s="21">
        <f>AVERAGE(B39:B41)</f>
        <v>0.69211088233051177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0.68245252802562351</v>
      </c>
      <c r="C41" s="13">
        <v>0.82298101121024947</v>
      </c>
      <c r="D41" s="13">
        <v>0.84016243422557779</v>
      </c>
      <c r="E41" s="13">
        <v>0</v>
      </c>
      <c r="F41" s="13">
        <v>0.77366735300846501</v>
      </c>
      <c r="G41" s="14">
        <v>0.83264699153511779</v>
      </c>
      <c r="I41" t="str">
        <v>SVM</v>
      </c>
      <c r="J41">
        <f>AVERAGE(C39:C41)</f>
        <v>0.82190574239304526</v>
      </c>
    </row>
    <row r="42" spans="1:16" x14ac:dyDescent="0.25">
      <c r="I42" t="str">
        <v>LR</v>
      </c>
      <c r="J42">
        <f>AVERAGE(D39:D41)</f>
        <v>0.83907572637840333</v>
      </c>
    </row>
    <row r="43" spans="1:16" x14ac:dyDescent="0.25">
      <c r="I43" t="str">
        <v>MNB</v>
      </c>
      <c r="J43">
        <f>AVERAGE(E39:E41)</f>
        <v>0.55683291390223444</v>
      </c>
    </row>
    <row r="44" spans="1:16" x14ac:dyDescent="0.25">
      <c r="I44" t="str">
        <v>RF</v>
      </c>
      <c r="J44">
        <f>AVERAGE(F39:F41)</f>
        <v>0.79656829100892246</v>
      </c>
    </row>
    <row r="45" spans="1:16" x14ac:dyDescent="0.25">
      <c r="I45" s="16" t="str">
        <v>Ensemble</v>
      </c>
      <c r="J45" s="16">
        <f>AVERAGE(G39:G41)</f>
        <v>0.84479905437352232</v>
      </c>
      <c r="K45" s="16"/>
      <c r="L45" s="16"/>
      <c r="M45" s="16"/>
      <c r="N45" s="16"/>
    </row>
    <row r="46" spans="1:16" x14ac:dyDescent="0.25">
      <c r="K46">
        <f>SQRT([2]!MSWF(B39:G41,1)/COUNT(B39:B41))</f>
        <v>0.11208704825504405</v>
      </c>
      <c r="L46">
        <f>[2]!dfWF(B39:G41,1)</f>
        <v>10</v>
      </c>
      <c r="M46">
        <f>[2]!QCRIT(COUNT(J40:J45),L46,P47,2)</f>
        <v>4.9119999999999999</v>
      </c>
      <c r="N46">
        <f>K46*M46</f>
        <v>0.55057158102877635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0.12979486006253349</v>
      </c>
      <c r="L49" s="21">
        <f>K49/K$46</f>
        <v>1.1579826758145768</v>
      </c>
      <c r="M49" s="21">
        <f>K49-N$46</f>
        <v>-0.42077672096624286</v>
      </c>
      <c r="N49" s="21">
        <f>K49+N$46</f>
        <v>0.68036644109130984</v>
      </c>
      <c r="O49">
        <f>[2]!QDIST(L49,COUNT(J$40:J$45),L$46)</f>
        <v>0.95724948252488018</v>
      </c>
      <c r="P49" s="21">
        <f>L49/SQRT(COUNT(B$39:B$41))</f>
        <v>0.66856160959846911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0.14696484404789156</v>
      </c>
      <c r="L50">
        <f t="shared" ref="L50:L63" si="4">K50/K$46</f>
        <v>1.3111670468249481</v>
      </c>
      <c r="M50">
        <f t="shared" ref="M50:M63" si="5">K50-N$46</f>
        <v>-0.40360673698088478</v>
      </c>
      <c r="N50">
        <f t="shared" ref="N50:N63" si="6">K50+N$46</f>
        <v>0.69753642507666791</v>
      </c>
      <c r="O50">
        <f>[2]!QDIST(L50,COUNT(J$40:J$45),L$46)</f>
        <v>0.930414876225508</v>
      </c>
      <c r="P50">
        <f t="shared" ref="P50:P63" si="7">L50/SQRT(COUNT(B$39:B$41))</f>
        <v>0.75700264743695045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0.13527796842827733</v>
      </c>
      <c r="L51">
        <f t="shared" si="4"/>
        <v>1.2069009803921718</v>
      </c>
      <c r="M51">
        <f t="shared" si="5"/>
        <v>-0.41529361260049902</v>
      </c>
      <c r="N51">
        <f t="shared" si="6"/>
        <v>0.68584954945705368</v>
      </c>
      <c r="O51">
        <f>[2]!QDIST(L51,COUNT(J$40:J$45),L$46)</f>
        <v>0.94956224706519465</v>
      </c>
      <c r="P51">
        <f t="shared" si="7"/>
        <v>0.69680460591464366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0.10445740867841069</v>
      </c>
      <c r="L52">
        <f t="shared" si="4"/>
        <v>0.93193112232492026</v>
      </c>
      <c r="M52">
        <f t="shared" si="5"/>
        <v>-0.44611417235036566</v>
      </c>
      <c r="N52">
        <f t="shared" si="6"/>
        <v>0.65502898970718704</v>
      </c>
      <c r="O52">
        <f>[2]!QDIST(L52,COUNT(J$40:J$45),L$46)</f>
        <v>0.98281197218639593</v>
      </c>
      <c r="P52">
        <f t="shared" si="7"/>
        <v>0.53805068434048275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0.15268817204301055</v>
      </c>
      <c r="L53">
        <f t="shared" si="4"/>
        <v>1.3622285038284019</v>
      </c>
      <c r="M53">
        <f t="shared" si="5"/>
        <v>-0.3978834089857658</v>
      </c>
      <c r="N53">
        <f t="shared" si="6"/>
        <v>0.7032597530717869</v>
      </c>
      <c r="O53">
        <f>[2]!QDIST(L53,COUNT(J$40:J$45),L$46)</f>
        <v>0.91964897284014946</v>
      </c>
      <c r="P53">
        <f t="shared" si="7"/>
        <v>0.78648299338310901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1.7169983985358073E-2</v>
      </c>
      <c r="L54">
        <f t="shared" si="4"/>
        <v>0.15318437101037141</v>
      </c>
      <c r="M54">
        <f t="shared" si="5"/>
        <v>-0.53340159704341827</v>
      </c>
      <c r="N54">
        <f t="shared" si="6"/>
        <v>0.56774156501413442</v>
      </c>
      <c r="O54">
        <f>[2]!QDIST(L54,COUNT(J$40:J$45),L$46)</f>
        <v>0.99999711627205479</v>
      </c>
      <c r="P54">
        <f t="shared" si="7"/>
        <v>8.8441037838481451E-2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0.26507282849081082</v>
      </c>
      <c r="L55">
        <f t="shared" si="4"/>
        <v>2.3648836562067483</v>
      </c>
      <c r="M55">
        <f t="shared" si="5"/>
        <v>-0.28549875253796553</v>
      </c>
      <c r="N55">
        <f t="shared" si="6"/>
        <v>0.81564440951958717</v>
      </c>
      <c r="O55">
        <f>[2]!QDIST(L55,COUNT(J$40:J$45),L$46)</f>
        <v>0.57572814418263407</v>
      </c>
      <c r="P55">
        <f t="shared" si="7"/>
        <v>1.3653662155131125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2.53374513841228E-2</v>
      </c>
      <c r="L56">
        <f t="shared" si="4"/>
        <v>0.2260515534896565</v>
      </c>
      <c r="M56">
        <f t="shared" si="5"/>
        <v>-0.52523412964465355</v>
      </c>
      <c r="N56">
        <f t="shared" si="6"/>
        <v>0.57590903241289915</v>
      </c>
      <c r="O56">
        <f>[2]!QDIST(L56,COUNT(J$40:J$45),L$46)</f>
        <v>0.99998005012251845</v>
      </c>
      <c r="P56">
        <f t="shared" si="7"/>
        <v>0.13051092525798627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2.289331198047706E-2</v>
      </c>
      <c r="L57">
        <f t="shared" si="4"/>
        <v>0.20424582801382526</v>
      </c>
      <c r="M57">
        <f t="shared" si="5"/>
        <v>-0.52767826904829929</v>
      </c>
      <c r="N57">
        <f t="shared" si="6"/>
        <v>0.57346489300925341</v>
      </c>
      <c r="O57">
        <f>[2]!QDIST(L57,COUNT(J$40:J$45),L$46)</f>
        <v>0.99998793971297084</v>
      </c>
      <c r="P57">
        <f t="shared" si="7"/>
        <v>0.11792138378464002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0.28224281247616889</v>
      </c>
      <c r="L58">
        <f t="shared" si="4"/>
        <v>2.5180680272171201</v>
      </c>
      <c r="M58">
        <f t="shared" si="5"/>
        <v>-0.26832876855260746</v>
      </c>
      <c r="N58">
        <f t="shared" si="6"/>
        <v>0.83281439350494524</v>
      </c>
      <c r="O58">
        <f>[2]!QDIST(L58,COUNT(J$40:J$45),L$46)</f>
        <v>0.51628005305265257</v>
      </c>
      <c r="P58">
        <f t="shared" si="7"/>
        <v>1.4538072533515942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4.2507435369480873E-2</v>
      </c>
      <c r="L59">
        <f t="shared" si="4"/>
        <v>0.37923592450002791</v>
      </c>
      <c r="M59">
        <f t="shared" si="5"/>
        <v>-0.50806414565929547</v>
      </c>
      <c r="N59">
        <f t="shared" si="6"/>
        <v>0.59307901639825722</v>
      </c>
      <c r="O59">
        <f>[2]!QDIST(L59,COUNT(J$40:J$45),L$46)</f>
        <v>0.99974481395203785</v>
      </c>
      <c r="P59">
        <f t="shared" si="7"/>
        <v>0.21895196309646772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5.7233279951189875E-3</v>
      </c>
      <c r="L60">
        <f t="shared" si="4"/>
        <v>5.1061457003453839E-2</v>
      </c>
      <c r="M60">
        <f t="shared" si="5"/>
        <v>-0.54484825303365736</v>
      </c>
      <c r="N60">
        <f t="shared" si="6"/>
        <v>0.55629490902389533</v>
      </c>
      <c r="O60">
        <f>[2]!QDIST(L60,COUNT(J$40:J$45),L$46)</f>
        <v>0.99999998802937573</v>
      </c>
      <c r="P60">
        <f t="shared" si="7"/>
        <v>2.9480345946158577E-2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0.23973537710668802</v>
      </c>
      <c r="L61">
        <f t="shared" si="4"/>
        <v>2.138832102717092</v>
      </c>
      <c r="M61">
        <f t="shared" si="5"/>
        <v>-0.31083620392208833</v>
      </c>
      <c r="N61">
        <f t="shared" si="6"/>
        <v>0.79030695813546437</v>
      </c>
      <c r="O61">
        <f>[2]!QDIST(L61,COUNT(J$40:J$45),L$46)</f>
        <v>0.66516517018189325</v>
      </c>
      <c r="P61">
        <f t="shared" si="7"/>
        <v>1.2348552902551264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0.28796614047128788</v>
      </c>
      <c r="L62">
        <f t="shared" si="4"/>
        <v>2.5691294842205736</v>
      </c>
      <c r="M62">
        <f t="shared" si="5"/>
        <v>-0.26260544055748847</v>
      </c>
      <c r="N62">
        <f t="shared" si="6"/>
        <v>0.83853772150006423</v>
      </c>
      <c r="O62">
        <f>[2]!QDIST(L62,COUNT(J$40:J$45),L$46)</f>
        <v>0.49694440198840373</v>
      </c>
      <c r="P62">
        <f t="shared" si="7"/>
        <v>1.4832875992977528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4.823076336459986E-2</v>
      </c>
      <c r="L63" s="16">
        <f t="shared" si="4"/>
        <v>0.43029738150348179</v>
      </c>
      <c r="M63" s="16">
        <f t="shared" si="5"/>
        <v>-0.50234081766417649</v>
      </c>
      <c r="N63" s="16">
        <f t="shared" si="6"/>
        <v>0.59880234439337621</v>
      </c>
      <c r="O63">
        <f>[2]!QDIST(L63,COUNT(J$40:J$45),L$46)</f>
        <v>0.99952814182348104</v>
      </c>
      <c r="P63" s="16">
        <f t="shared" si="7"/>
        <v>0.24843230904262631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0.61381834820407233</v>
      </c>
      <c r="C67" s="18">
        <v>0.80043468313886978</v>
      </c>
      <c r="D67" s="18">
        <v>0.84120338595287125</v>
      </c>
      <c r="E67" s="18">
        <v>0.81322351864561893</v>
      </c>
      <c r="F67" s="18">
        <v>0.83058796614047137</v>
      </c>
      <c r="G67" s="19">
        <v>0.84335392358727979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0.67600091512239757</v>
      </c>
      <c r="C68">
        <v>0.80700068634179822</v>
      </c>
      <c r="D68">
        <v>0.84543582704186682</v>
      </c>
      <c r="E68">
        <v>0.84548158316174793</v>
      </c>
      <c r="F68">
        <v>0.8112331274307939</v>
      </c>
      <c r="G68" s="11">
        <v>0.85843056508808058</v>
      </c>
      <c r="I68" s="21" t="str">
        <f t="array" ref="I68:I73">TRANSPOSE(B66:G66)</f>
        <v>kNN</v>
      </c>
      <c r="J68" s="21">
        <f>AVERAGE(B67:B72)</f>
        <v>0.69211088233051177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0.67593228094257607</v>
      </c>
      <c r="C69">
        <v>0.79830702356440175</v>
      </c>
      <c r="D69">
        <v>0.84118050789293064</v>
      </c>
      <c r="E69">
        <v>0</v>
      </c>
      <c r="F69">
        <v>0.72537176847403351</v>
      </c>
      <c r="G69" s="11">
        <v>0.82836879432624111</v>
      </c>
      <c r="I69" t="str">
        <v>SVM</v>
      </c>
      <c r="J69">
        <f>AVERAGE(C67:C72)</f>
        <v>0.82190574239304504</v>
      </c>
    </row>
    <row r="70" spans="1:16" x14ac:dyDescent="0.25">
      <c r="A70" t="str">
        <v>BoW + /</v>
      </c>
      <c r="B70" s="10">
        <v>0.79178677648135454</v>
      </c>
      <c r="C70">
        <v>0.83040494166094714</v>
      </c>
      <c r="D70">
        <v>0.83051933196064964</v>
      </c>
      <c r="E70">
        <v>0.83468313886982382</v>
      </c>
      <c r="F70">
        <v>0.79622512010981483</v>
      </c>
      <c r="G70" s="11">
        <v>0.84550446122168843</v>
      </c>
      <c r="I70" t="str">
        <v>LR</v>
      </c>
      <c r="J70">
        <f>AVERAGE(D67:D72)</f>
        <v>0.839075726378403</v>
      </c>
    </row>
    <row r="71" spans="1:16" x14ac:dyDescent="0.25">
      <c r="A71" t="str">
        <v>BoW + Chi^2</v>
      </c>
      <c r="B71" s="10">
        <v>0.70615419812399927</v>
      </c>
      <c r="C71">
        <v>0.84763212079615646</v>
      </c>
      <c r="D71">
        <v>0.83697094486387547</v>
      </c>
      <c r="E71">
        <v>0.84760924273621596</v>
      </c>
      <c r="F71">
        <v>0.79402882635552507</v>
      </c>
      <c r="G71" s="11">
        <v>0.85621139327385032</v>
      </c>
      <c r="I71" t="str">
        <v>MNB</v>
      </c>
      <c r="J71">
        <f>AVERAGE(E67:E72)</f>
        <v>0.55683291390223444</v>
      </c>
    </row>
    <row r="72" spans="1:16" x14ac:dyDescent="0.25">
      <c r="A72" t="str">
        <v>BoW + Chi^2 + PCA</v>
      </c>
      <c r="B72" s="12">
        <v>0.68897277510867083</v>
      </c>
      <c r="C72" s="13">
        <v>0.84765499885609707</v>
      </c>
      <c r="D72" s="13">
        <v>0.83914436055822461</v>
      </c>
      <c r="E72" s="13">
        <v>0</v>
      </c>
      <c r="F72" s="13">
        <v>0.8219629375428964</v>
      </c>
      <c r="G72" s="14">
        <v>0.83692518874399457</v>
      </c>
      <c r="I72" t="str">
        <v>RF</v>
      </c>
      <c r="J72">
        <f>AVERAGE(F67:F72)</f>
        <v>0.79656829100892246</v>
      </c>
    </row>
    <row r="73" spans="1:16" x14ac:dyDescent="0.25">
      <c r="I73" s="16" t="str">
        <v>Ensemble</v>
      </c>
      <c r="J73" s="16">
        <f>AVERAGE(G67:G72)</f>
        <v>0.84479905437352254</v>
      </c>
      <c r="K73" s="16"/>
      <c r="L73" s="16"/>
      <c r="M73" s="16"/>
      <c r="N73" s="16"/>
    </row>
    <row r="74" spans="1:16" x14ac:dyDescent="0.25">
      <c r="K74">
        <f>SQRT([2]!MSWF(B67:G72,1)/COUNT(B67:B72))</f>
        <v>7.1791399134221529E-2</v>
      </c>
      <c r="L74">
        <f>[2]!dfWF(B67:G72,1)</f>
        <v>25</v>
      </c>
      <c r="M74">
        <f>[2]!QCRIT(COUNT(J68:J73),L74,P75,2)</f>
        <v>4.3579999999999997</v>
      </c>
      <c r="N74">
        <f>K74*M74</f>
        <v>0.3128669174269374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0.12979486006253327</v>
      </c>
      <c r="L77" s="21">
        <f>K77/K$74</f>
        <v>1.8079444282715287</v>
      </c>
      <c r="M77" s="21">
        <f>K77-N$74</f>
        <v>-0.18307205736440413</v>
      </c>
      <c r="N77" s="21">
        <f>K77+N$74</f>
        <v>0.44266177748947066</v>
      </c>
      <c r="O77">
        <f>[2]!QDIST(L77,COUNT(J$68:J$73),L$74)</f>
        <v>0.79362081850833233</v>
      </c>
      <c r="P77" s="21">
        <f>L77/SQRT(COUNT(B$67:B$72))</f>
        <v>0.73809022209551789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0.14696484404789123</v>
      </c>
      <c r="L78">
        <f t="shared" ref="L78:L91" si="8">K78/K$74</f>
        <v>2.0471093448551558</v>
      </c>
      <c r="M78">
        <f t="shared" ref="M78:M91" si="9">K78-N$74</f>
        <v>-0.16590207337904617</v>
      </c>
      <c r="N78">
        <f t="shared" ref="N78:N91" si="10">K78+N$74</f>
        <v>0.45983176147482863</v>
      </c>
      <c r="O78">
        <f>[2]!QDIST(L78,COUNT(J$68:J$73),L$74)</f>
        <v>0.69883801360564446</v>
      </c>
      <c r="P78">
        <f t="shared" ref="P78:P91" si="11">L78/SQRT(COUNT(B$67:B$72))</f>
        <v>0.8357288904297161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0.13527796842827733</v>
      </c>
      <c r="L79">
        <f t="shared" si="8"/>
        <v>1.8843199890193116</v>
      </c>
      <c r="M79">
        <f t="shared" si="9"/>
        <v>-0.17758894899866007</v>
      </c>
      <c r="N79">
        <f t="shared" si="10"/>
        <v>0.44814488585521473</v>
      </c>
      <c r="O79">
        <f>[2]!QDIST(L79,COUNT(J$68:J$73),L$74)</f>
        <v>0.76472093160319365</v>
      </c>
      <c r="P79">
        <f t="shared" si="11"/>
        <v>0.7692704142040192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0.10445740867841069</v>
      </c>
      <c r="L80">
        <f t="shared" si="8"/>
        <v>1.4550128558313322</v>
      </c>
      <c r="M80">
        <f t="shared" si="9"/>
        <v>-0.20840950874852671</v>
      </c>
      <c r="N80">
        <f t="shared" si="10"/>
        <v>0.41732432610534809</v>
      </c>
      <c r="O80">
        <f>[2]!QDIST(L80,COUNT(J$68:J$73),L$74)</f>
        <v>0.90371590684984071</v>
      </c>
      <c r="P80">
        <f t="shared" si="11"/>
        <v>0.59400651099608459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0.15268817204301077</v>
      </c>
      <c r="L81">
        <f t="shared" si="8"/>
        <v>2.1268309837163679</v>
      </c>
      <c r="M81">
        <f t="shared" si="9"/>
        <v>-0.16017874538392662</v>
      </c>
      <c r="N81">
        <f t="shared" si="10"/>
        <v>0.46555508946994817</v>
      </c>
      <c r="O81">
        <f>[2]!QDIST(L81,COUNT(J$68:J$73),L$74)</f>
        <v>0.66501671798040163</v>
      </c>
      <c r="P81">
        <f t="shared" si="11"/>
        <v>0.86827511320778339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1.7169983985357962E-2</v>
      </c>
      <c r="L82">
        <f t="shared" si="8"/>
        <v>0.23916491658362699</v>
      </c>
      <c r="M82">
        <f t="shared" si="9"/>
        <v>-0.29569693344157943</v>
      </c>
      <c r="N82">
        <f t="shared" si="10"/>
        <v>0.33003690141229536</v>
      </c>
      <c r="O82">
        <f>[2]!QDIST(L82,COUNT(J$68:J$73),L$74)</f>
        <v>0.99997808416004341</v>
      </c>
      <c r="P82">
        <f t="shared" si="11"/>
        <v>9.7638668334198125E-2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0.2650728284908106</v>
      </c>
      <c r="L83">
        <f t="shared" si="8"/>
        <v>3.6922644172908403</v>
      </c>
      <c r="M83">
        <f t="shared" si="9"/>
        <v>-4.77940889361268E-2</v>
      </c>
      <c r="N83">
        <f t="shared" si="10"/>
        <v>0.57793974591774799</v>
      </c>
      <c r="O83">
        <f>[2]!QDIST(L83,COUNT(J$68:J$73),L$74)</f>
        <v>0.1316482171146387</v>
      </c>
      <c r="P83">
        <f t="shared" si="11"/>
        <v>1.5073606362995371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2.5337451384122578E-2</v>
      </c>
      <c r="L84">
        <f t="shared" si="8"/>
        <v>0.35293157244019668</v>
      </c>
      <c r="M84">
        <f t="shared" si="9"/>
        <v>-0.28752946604281482</v>
      </c>
      <c r="N84">
        <f t="shared" si="10"/>
        <v>0.33820436881105997</v>
      </c>
      <c r="O84">
        <f>[2]!QDIST(L84,COUNT(J$68:J$73),L$74)</f>
        <v>0.99985002094267827</v>
      </c>
      <c r="P84">
        <f t="shared" si="11"/>
        <v>0.14408371109943335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2.2893311980477504E-2</v>
      </c>
      <c r="L85">
        <f t="shared" si="8"/>
        <v>0.31888655544483907</v>
      </c>
      <c r="M85">
        <f t="shared" si="9"/>
        <v>-0.28997360544645989</v>
      </c>
      <c r="N85">
        <f t="shared" si="10"/>
        <v>0.3357602294074149</v>
      </c>
      <c r="O85">
        <f>[2]!QDIST(L85,COUNT(J$68:J$73),L$74)</f>
        <v>0.99990899916907683</v>
      </c>
      <c r="P85">
        <f t="shared" si="11"/>
        <v>0.13018489111226544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0.28224281247616856</v>
      </c>
      <c r="L86">
        <f t="shared" si="8"/>
        <v>3.9314293338744672</v>
      </c>
      <c r="M86">
        <f t="shared" si="9"/>
        <v>-3.0624104950768838E-2</v>
      </c>
      <c r="N86">
        <f t="shared" si="10"/>
        <v>0.59510972990310596</v>
      </c>
      <c r="O86">
        <f>[2]!QDIST(L86,COUNT(J$68:J$73),L$74)</f>
        <v>9.4306054166545583E-2</v>
      </c>
      <c r="P86">
        <f t="shared" si="11"/>
        <v>1.6049993046337352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4.250743536948054E-2</v>
      </c>
      <c r="L87">
        <f t="shared" si="8"/>
        <v>0.59209648902382361</v>
      </c>
      <c r="M87">
        <f t="shared" si="9"/>
        <v>-0.27035948205745686</v>
      </c>
      <c r="N87">
        <f t="shared" si="10"/>
        <v>0.35537435279641794</v>
      </c>
      <c r="O87">
        <f>[2]!QDIST(L87,COUNT(J$68:J$73),L$74)</f>
        <v>0.99814931518695127</v>
      </c>
      <c r="P87">
        <f t="shared" si="11"/>
        <v>0.24172237943363145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5.7233279951195426E-3</v>
      </c>
      <c r="L88">
        <f t="shared" si="8"/>
        <v>7.9721638861212085E-2</v>
      </c>
      <c r="M88">
        <f t="shared" si="9"/>
        <v>-0.30714358943181785</v>
      </c>
      <c r="N88">
        <f t="shared" si="10"/>
        <v>0.31859024542205694</v>
      </c>
      <c r="O88">
        <f>[2]!QDIST(L88,COUNT(J$68:J$73),L$74)</f>
        <v>0.99999990827309204</v>
      </c>
      <c r="P88">
        <f t="shared" si="11"/>
        <v>3.2546222778067305E-2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0.23973537710668802</v>
      </c>
      <c r="L89">
        <f t="shared" si="8"/>
        <v>3.3393328448506439</v>
      </c>
      <c r="M89">
        <f t="shared" si="9"/>
        <v>-7.3131540320249377E-2</v>
      </c>
      <c r="N89">
        <f t="shared" si="10"/>
        <v>0.55260229453362542</v>
      </c>
      <c r="O89">
        <f>[2]!QDIST(L89,COUNT(J$68:J$73),L$74)</f>
        <v>0.20809546061629169</v>
      </c>
      <c r="P89">
        <f t="shared" si="11"/>
        <v>1.3632769252001038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0.2879661404712881</v>
      </c>
      <c r="L90">
        <f t="shared" si="8"/>
        <v>4.0111509727356793</v>
      </c>
      <c r="M90">
        <f t="shared" si="9"/>
        <v>-2.4900776955649295E-2</v>
      </c>
      <c r="N90">
        <f t="shared" si="10"/>
        <v>0.6008330578982255</v>
      </c>
      <c r="O90">
        <f>[2]!QDIST(L90,COUNT(J$68:J$73),L$74)</f>
        <v>8.4068200471277166E-2</v>
      </c>
      <c r="P90">
        <f t="shared" si="11"/>
        <v>1.6375455274118025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4.8230763364600082E-2</v>
      </c>
      <c r="L91" s="16">
        <f t="shared" si="8"/>
        <v>0.6718181278850357</v>
      </c>
      <c r="M91" s="16">
        <f t="shared" si="9"/>
        <v>-0.26463615406233731</v>
      </c>
      <c r="N91" s="16">
        <f t="shared" si="10"/>
        <v>0.36109768079153748</v>
      </c>
      <c r="O91">
        <f>[2]!QDIST(L91,COUNT(J$68:J$73),L$74)</f>
        <v>0.99663159912596921</v>
      </c>
      <c r="P91" s="16">
        <f t="shared" si="11"/>
        <v>0.27426860221169874</v>
      </c>
    </row>
  </sheetData>
  <conditionalFormatting sqref="O21:O35">
    <cfRule type="cellIs" dxfId="118" priority="3" operator="lessThan">
      <formula>0.05</formula>
    </cfRule>
  </conditionalFormatting>
  <conditionalFormatting sqref="O49:O63">
    <cfRule type="cellIs" dxfId="117" priority="2" operator="lessThan">
      <formula>0.05</formula>
    </cfRule>
  </conditionalFormatting>
  <conditionalFormatting sqref="O77:O91">
    <cfRule type="cellIs" dxfId="116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5" x14ac:dyDescent="0.25"/>
  <sheetData>
    <row r="1" spans="1:15" x14ac:dyDescent="0.25">
      <c r="B1" s="29" t="s">
        <v>95</v>
      </c>
      <c r="C1" s="29"/>
      <c r="D1" s="29"/>
      <c r="E1" s="29"/>
      <c r="F1" s="29"/>
      <c r="G1" s="29"/>
      <c r="J1" s="29" t="s">
        <v>13</v>
      </c>
      <c r="K1" s="29"/>
      <c r="L1" s="29"/>
      <c r="M1" s="29"/>
      <c r="N1" s="29"/>
      <c r="O1" s="29"/>
    </row>
    <row r="2" spans="1:15" x14ac:dyDescent="0.25">
      <c r="B2" s="25" t="s">
        <v>6</v>
      </c>
      <c r="C2" s="26"/>
      <c r="D2" s="27"/>
      <c r="E2" s="25" t="s">
        <v>8</v>
      </c>
      <c r="F2" s="26"/>
      <c r="G2" s="27"/>
      <c r="J2" s="28" t="s">
        <v>36</v>
      </c>
      <c r="K2" s="26"/>
      <c r="L2" s="27"/>
      <c r="M2" s="28" t="s">
        <v>37</v>
      </c>
      <c r="N2" s="26"/>
      <c r="O2" s="27"/>
    </row>
    <row r="3" spans="1:15" x14ac:dyDescent="0.2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25">
      <c r="A4" s="22" t="s">
        <v>0</v>
      </c>
      <c r="B4">
        <f>[4]Sheet1!D2</f>
        <v>0.6348299958281185</v>
      </c>
      <c r="C4">
        <f>[4]Sheet1!K2</f>
        <v>0.7157892921275818</v>
      </c>
      <c r="D4">
        <f>[4]Sheet1!R2</f>
        <v>0.73196380886750434</v>
      </c>
      <c r="E4">
        <f>[4]Sheet1!Y2</f>
        <v>0.82766150169596053</v>
      </c>
      <c r="F4">
        <f>[4]Sheet1!AF2</f>
        <v>0.80645551257253389</v>
      </c>
      <c r="G4">
        <f>[4]Sheet1!AM2</f>
        <v>0.83851950354609939</v>
      </c>
      <c r="I4" s="1" t="s">
        <v>0</v>
      </c>
      <c r="J4">
        <f t="shared" ref="J4:O4" si="0">AVERAGE(B4:B8)</f>
        <v>0.69411995880753197</v>
      </c>
      <c r="K4">
        <f t="shared" si="0"/>
        <v>0.7340059640652733</v>
      </c>
      <c r="L4">
        <f t="shared" si="0"/>
        <v>0.71091544730370992</v>
      </c>
      <c r="M4">
        <f t="shared" si="0"/>
        <v>0.80770054269108693</v>
      </c>
      <c r="N4">
        <f t="shared" si="0"/>
        <v>0.77677673215843712</v>
      </c>
      <c r="O4">
        <f t="shared" si="0"/>
        <v>0.79297469337343374</v>
      </c>
    </row>
    <row r="5" spans="1:15" x14ac:dyDescent="0.25">
      <c r="A5" s="23"/>
      <c r="B5">
        <f>[4]Sheet1!E2</f>
        <v>0.7548872864149051</v>
      </c>
      <c r="C5">
        <f>[4]Sheet1!L2</f>
        <v>0.7626792114695341</v>
      </c>
      <c r="D5">
        <f>[4]Sheet1!S2</f>
        <v>0.67072524616384266</v>
      </c>
      <c r="E5">
        <f>[4]Sheet1!Z2</f>
        <v>0.75369672143865696</v>
      </c>
      <c r="F5">
        <f>[4]Sheet1!AG2</f>
        <v>0.74027578250838011</v>
      </c>
      <c r="G5">
        <f>[4]Sheet1!AN2</f>
        <v>0.73290555611038988</v>
      </c>
      <c r="I5" s="1" t="s">
        <v>1</v>
      </c>
      <c r="J5">
        <f t="shared" ref="J5:O5" si="1">AVERAGE(B9:B13)</f>
        <v>0.80548128756575843</v>
      </c>
      <c r="K5">
        <f t="shared" si="1"/>
        <v>0.81867355006829001</v>
      </c>
      <c r="L5">
        <f t="shared" si="1"/>
        <v>0.80747814837612852</v>
      </c>
      <c r="M5">
        <f t="shared" si="1"/>
        <v>0.8353814862452783</v>
      </c>
      <c r="N5">
        <f>AVERAGE(F9:F13)</f>
        <v>0.85355897305908202</v>
      </c>
      <c r="O5">
        <f t="shared" si="1"/>
        <v>0.85346470847863176</v>
      </c>
    </row>
    <row r="6" spans="1:15" x14ac:dyDescent="0.25">
      <c r="A6" s="23"/>
      <c r="B6">
        <f>[4]Sheet1!F2</f>
        <v>0.66031063321385897</v>
      </c>
      <c r="C6">
        <f>[4]Sheet1!M2</f>
        <v>0.72042779075701491</v>
      </c>
      <c r="D6">
        <f>[4]Sheet1!T2</f>
        <v>0.77463119493480026</v>
      </c>
      <c r="E6">
        <f>[4]Sheet1!AA2</f>
        <v>0.80426977794150467</v>
      </c>
      <c r="F6">
        <f>[4]Sheet1!AH2</f>
        <v>0.78035733680894981</v>
      </c>
      <c r="G6">
        <f>[4]Sheet1!AO2</f>
        <v>0.82331530087490801</v>
      </c>
      <c r="I6" s="1" t="s">
        <v>2</v>
      </c>
      <c r="J6">
        <f t="shared" ref="J6:O6" si="2">AVERAGE(B14:B18)</f>
        <v>0.84463660397554852</v>
      </c>
      <c r="K6">
        <f t="shared" si="2"/>
        <v>0.85053673362696114</v>
      </c>
      <c r="L6">
        <f t="shared" si="2"/>
        <v>0.84454934973073503</v>
      </c>
      <c r="M6">
        <f t="shared" si="2"/>
        <v>0.8368399184355193</v>
      </c>
      <c r="N6">
        <f>AVERAGE(F14:F18)</f>
        <v>0.8423092278583123</v>
      </c>
      <c r="O6">
        <f t="shared" si="2"/>
        <v>0.84515620183482532</v>
      </c>
    </row>
    <row r="7" spans="1:15" x14ac:dyDescent="0.25">
      <c r="A7" s="23"/>
      <c r="B7">
        <f>[4]Sheet1!G2</f>
        <v>0.65855223752887826</v>
      </c>
      <c r="C7">
        <f>[4]Sheet1!N2</f>
        <v>0.70269408011343493</v>
      </c>
      <c r="D7">
        <f>[4]Sheet1!U2</f>
        <v>0.64601018675721555</v>
      </c>
      <c r="E7">
        <f>[4]Sheet1!AB2</f>
        <v>0.8469408287744451</v>
      </c>
      <c r="F7">
        <f>[4]Sheet1!AI2</f>
        <v>0.78674632014393586</v>
      </c>
      <c r="G7">
        <f>[4]Sheet1!AP2</f>
        <v>0.78528712794140576</v>
      </c>
      <c r="I7" s="1" t="s">
        <v>88</v>
      </c>
      <c r="J7">
        <f>AVERAGE(B19:B23)</f>
        <v>0.82159438790529882</v>
      </c>
      <c r="K7">
        <f>AVERAGE(C19:C23)</f>
        <v>0.85179016367829929</v>
      </c>
      <c r="L7" t="str">
        <f>IFERROR(AVERAGE(D19:D23),"-")</f>
        <v>-</v>
      </c>
      <c r="M7">
        <f>AVERAGE(E19:E23)</f>
        <v>0.84749888657375261</v>
      </c>
      <c r="N7">
        <f>AVERAGE(F19:F23)</f>
        <v>0.85657182590192138</v>
      </c>
      <c r="O7" t="str">
        <f>IFERROR(AVERAGE(G19:G23),"-")</f>
        <v>-</v>
      </c>
    </row>
    <row r="8" spans="1:15" x14ac:dyDescent="0.25">
      <c r="A8" s="24"/>
      <c r="B8">
        <f>[4]Sheet1!H2</f>
        <v>0.76201964105189912</v>
      </c>
      <c r="C8">
        <f>[4]Sheet1!O2</f>
        <v>0.76843944585880064</v>
      </c>
      <c r="D8">
        <f>[4]Sheet1!V2</f>
        <v>0.73124679979518692</v>
      </c>
      <c r="E8">
        <f>[4]Sheet1!AC2</f>
        <v>0.80593388360486773</v>
      </c>
      <c r="F8">
        <f>[4]Sheet1!AJ2</f>
        <v>0.77004870875838627</v>
      </c>
      <c r="G8">
        <f>[4]Sheet1!AQ2</f>
        <v>0.78484597839436554</v>
      </c>
      <c r="I8" s="1" t="s">
        <v>4</v>
      </c>
      <c r="J8">
        <f t="shared" ref="J8:O8" si="3">AVERAGE(B24:B28)</f>
        <v>0.83969729914058033</v>
      </c>
      <c r="K8">
        <f t="shared" si="3"/>
        <v>0.82335754532824745</v>
      </c>
      <c r="L8">
        <f t="shared" si="3"/>
        <v>0.73247877181911192</v>
      </c>
      <c r="M8">
        <f t="shared" si="3"/>
        <v>0.807798954614249</v>
      </c>
      <c r="N8">
        <f t="shared" si="3"/>
        <v>0.80174852264841834</v>
      </c>
      <c r="O8">
        <f t="shared" si="3"/>
        <v>0.82541632316078195</v>
      </c>
    </row>
    <row r="9" spans="1:15" x14ac:dyDescent="0.25">
      <c r="A9" s="22" t="s">
        <v>1</v>
      </c>
      <c r="B9">
        <f>[4]Sheet1!D3</f>
        <v>0.80761937270072426</v>
      </c>
      <c r="C9">
        <f>[4]Sheet1!K3</f>
        <v>0.76372027534418019</v>
      </c>
      <c r="D9">
        <f>[4]Sheet1!R3</f>
        <v>0.80806737588652477</v>
      </c>
      <c r="E9">
        <f>[4]Sheet1!Y3</f>
        <v>0.87045991833225889</v>
      </c>
      <c r="F9">
        <f>[4]Sheet1!AF3</f>
        <v>0.86272825503929595</v>
      </c>
      <c r="G9">
        <f>[4]Sheet1!AM3</f>
        <v>0.85071843050566454</v>
      </c>
      <c r="I9" s="1" t="s">
        <v>5</v>
      </c>
      <c r="J9">
        <f t="shared" ref="J9:O9" si="4">AVERAGE(B29:B33)</f>
        <v>0.8487159913715232</v>
      </c>
      <c r="K9">
        <f t="shared" si="4"/>
        <v>0.86063538899486947</v>
      </c>
      <c r="L9">
        <f t="shared" si="4"/>
        <v>0.83961409924353292</v>
      </c>
      <c r="M9">
        <f t="shared" si="4"/>
        <v>0.84975382169405267</v>
      </c>
      <c r="N9">
        <f t="shared" si="4"/>
        <v>0.86474716143634645</v>
      </c>
      <c r="O9">
        <f t="shared" si="4"/>
        <v>0.84207099571331978</v>
      </c>
    </row>
    <row r="10" spans="1:15" x14ac:dyDescent="0.25">
      <c r="A10" s="23"/>
      <c r="B10">
        <f>[4]Sheet1!E3</f>
        <v>0.78052925136716211</v>
      </c>
      <c r="C10">
        <f>[4]Sheet1!L3</f>
        <v>0.79337588407797133</v>
      </c>
      <c r="D10">
        <f>[4]Sheet1!S3</f>
        <v>0.73522797175266352</v>
      </c>
      <c r="E10">
        <f>[4]Sheet1!Z3</f>
        <v>0.7619228336495889</v>
      </c>
      <c r="F10">
        <f>[4]Sheet1!AG3</f>
        <v>0.79083963334437724</v>
      </c>
      <c r="G10">
        <f>[4]Sheet1!AN3</f>
        <v>0.81039426523297498</v>
      </c>
    </row>
    <row r="11" spans="1:15" x14ac:dyDescent="0.25">
      <c r="A11" s="23"/>
      <c r="B11">
        <f>[4]Sheet1!F3</f>
        <v>0.81180913225505258</v>
      </c>
      <c r="C11">
        <f>[4]Sheet1!M3</f>
        <v>0.83415900659109488</v>
      </c>
      <c r="D11">
        <f>[4]Sheet1!T3</f>
        <v>0.84306195596518174</v>
      </c>
      <c r="E11">
        <f>[4]Sheet1!AA3</f>
        <v>0.84020310633213857</v>
      </c>
      <c r="F11">
        <f>[4]Sheet1!AH3</f>
        <v>0.87502146680215198</v>
      </c>
      <c r="G11">
        <f>[4]Sheet1!AO3</f>
        <v>0.86702498692536634</v>
      </c>
    </row>
    <row r="12" spans="1:15" x14ac:dyDescent="0.25">
      <c r="A12" s="23"/>
      <c r="B12">
        <f>[4]Sheet1!G3</f>
        <v>0.77461294364944622</v>
      </c>
      <c r="C12">
        <f>[4]Sheet1!N3</f>
        <v>0.80945812110922466</v>
      </c>
      <c r="D12">
        <f>[4]Sheet1!U3</f>
        <v>0.78009994414668338</v>
      </c>
      <c r="E12">
        <f>[4]Sheet1!AB3</f>
        <v>0.82938259627563538</v>
      </c>
      <c r="F12">
        <f>[4]Sheet1!AI3</f>
        <v>0.85447408028053196</v>
      </c>
      <c r="G12">
        <f>[4]Sheet1!AP3</f>
        <v>0.85447408028053196</v>
      </c>
      <c r="J12" s="29" t="s">
        <v>14</v>
      </c>
      <c r="K12" s="29"/>
      <c r="L12" s="29"/>
      <c r="M12" s="29"/>
      <c r="N12" s="29"/>
      <c r="O12" s="29"/>
    </row>
    <row r="13" spans="1:15" x14ac:dyDescent="0.25">
      <c r="A13" s="24"/>
      <c r="B13">
        <f>[4]Sheet1!H3</f>
        <v>0.85283573785640665</v>
      </c>
      <c r="C13">
        <f>[4]Sheet1!O3</f>
        <v>0.89265446321897934</v>
      </c>
      <c r="D13">
        <f>[4]Sheet1!V3</f>
        <v>0.8709334941295892</v>
      </c>
      <c r="E13">
        <f>[4]Sheet1!AC3</f>
        <v>0.87493897663676945</v>
      </c>
      <c r="F13">
        <f>[4]Sheet1!AJ3</f>
        <v>0.88473142982905284</v>
      </c>
      <c r="G13">
        <f>[4]Sheet1!AQ3</f>
        <v>0.88471177944862156</v>
      </c>
      <c r="J13" s="25" t="s">
        <v>6</v>
      </c>
      <c r="K13" s="26"/>
      <c r="L13" s="27"/>
      <c r="M13" s="25" t="s">
        <v>8</v>
      </c>
      <c r="N13" s="26"/>
      <c r="O13" s="27"/>
    </row>
    <row r="14" spans="1:15" x14ac:dyDescent="0.25">
      <c r="A14" s="22" t="s">
        <v>2</v>
      </c>
      <c r="B14">
        <f>[4]Sheet1!D4</f>
        <v>0.84272762511844268</v>
      </c>
      <c r="C14">
        <f>[4]Sheet1!K4</f>
        <v>0.87704056477523307</v>
      </c>
      <c r="D14">
        <f>[4]Sheet1!R4</f>
        <v>0.85687791557628856</v>
      </c>
      <c r="E14">
        <f>[4]Sheet1!Y4</f>
        <v>0.81742647058823537</v>
      </c>
      <c r="F14">
        <f>[4]Sheet1!AF4</f>
        <v>0.81274090348442785</v>
      </c>
      <c r="G14">
        <f>[4]Sheet1!AM4</f>
        <v>0.80505579891531076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25">
      <c r="A15" s="23"/>
      <c r="B15">
        <f>[4]Sheet1!E4</f>
        <v>0.79507640067911722</v>
      </c>
      <c r="C15">
        <f>[4]Sheet1!L4</f>
        <v>0.82168866080156389</v>
      </c>
      <c r="D15">
        <f>[4]Sheet1!S4</f>
        <v>0.82002550123992246</v>
      </c>
      <c r="E15">
        <f>[4]Sheet1!Z4</f>
        <v>0.77970292059476121</v>
      </c>
      <c r="F15">
        <f>[4]Sheet1!AG4</f>
        <v>0.77970292059476121</v>
      </c>
      <c r="G15">
        <f>[4]Sheet1!AN4</f>
        <v>0.77970292059476121</v>
      </c>
      <c r="I15" s="1" t="s">
        <v>0</v>
      </c>
      <c r="J15">
        <f t="shared" ref="J15:O15" si="5">_xlfn.STDEV.P(B4:B8)</f>
        <v>5.3341293493096034E-2</v>
      </c>
      <c r="K15">
        <f t="shared" si="5"/>
        <v>2.6474394378792121E-2</v>
      </c>
      <c r="L15">
        <f t="shared" si="5"/>
        <v>4.6355234934391192E-2</v>
      </c>
      <c r="M15">
        <f t="shared" si="5"/>
        <v>3.1207511522889295E-2</v>
      </c>
      <c r="N15">
        <f t="shared" si="5"/>
        <v>2.1774430166411597E-2</v>
      </c>
      <c r="O15">
        <f t="shared" si="5"/>
        <v>3.6683397111586358E-2</v>
      </c>
    </row>
    <row r="16" spans="1:15" x14ac:dyDescent="0.25">
      <c r="A16" s="23"/>
      <c r="B16">
        <f>[4]Sheet1!F4</f>
        <v>0.87311827956989252</v>
      </c>
      <c r="C16">
        <f>[4]Sheet1!M4</f>
        <v>0.86090562427574313</v>
      </c>
      <c r="D16">
        <f>[4]Sheet1!T4</f>
        <v>0.84087458790345038</v>
      </c>
      <c r="E16">
        <f>[4]Sheet1!AA4</f>
        <v>0.84180339128156978</v>
      </c>
      <c r="F16">
        <f>[4]Sheet1!AH4</f>
        <v>0.86304291193934657</v>
      </c>
      <c r="G16">
        <f>[4]Sheet1!AO4</f>
        <v>0.86304291193934657</v>
      </c>
      <c r="I16" s="1" t="s">
        <v>1</v>
      </c>
      <c r="J16">
        <f t="shared" ref="J16:O16" si="6">_xlfn.STDEV.P(B9:B13)</f>
        <v>2.7793940905806985E-2</v>
      </c>
      <c r="K16">
        <f t="shared" si="6"/>
        <v>4.3491914909992893E-2</v>
      </c>
      <c r="L16">
        <f t="shared" si="6"/>
        <v>4.7461119972533529E-2</v>
      </c>
      <c r="M16">
        <f t="shared" si="6"/>
        <v>4.0621914740833931E-2</v>
      </c>
      <c r="N16">
        <f>_xlfn.STDEV.P(F9:F13)</f>
        <v>3.3018144788146374E-2</v>
      </c>
      <c r="O16">
        <f t="shared" si="6"/>
        <v>2.4592212390401855E-2</v>
      </c>
    </row>
    <row r="17" spans="1:15" x14ac:dyDescent="0.25">
      <c r="A17" s="23"/>
      <c r="B17">
        <f>[4]Sheet1!G4</f>
        <v>0.79746139542404404</v>
      </c>
      <c r="C17">
        <f>[4]Sheet1!N4</f>
        <v>0.8275409626216077</v>
      </c>
      <c r="D17">
        <f>[4]Sheet1!U4</f>
        <v>0.80111098124772739</v>
      </c>
      <c r="E17">
        <f>[4]Sheet1!AB4</f>
        <v>0.84833050367855123</v>
      </c>
      <c r="F17">
        <f>[4]Sheet1!AI4</f>
        <v>0.85912309723854718</v>
      </c>
      <c r="G17">
        <f>[4]Sheet1!AP4</f>
        <v>0.85912309723854718</v>
      </c>
      <c r="I17" s="1" t="s">
        <v>2</v>
      </c>
      <c r="J17">
        <f t="shared" ref="J17:O17" si="7">_xlfn.STDEV.P(B14:B18)</f>
        <v>4.5649470291132116E-2</v>
      </c>
      <c r="K17">
        <f t="shared" si="7"/>
        <v>2.1886608890554059E-2</v>
      </c>
      <c r="L17">
        <f t="shared" si="7"/>
        <v>3.5132026012934171E-2</v>
      </c>
      <c r="M17">
        <f t="shared" si="7"/>
        <v>3.8496139790735406E-2</v>
      </c>
      <c r="N17">
        <f>_xlfn.STDEV.P(F14:F18)</f>
        <v>4.1208118240536357E-2</v>
      </c>
      <c r="O17">
        <f t="shared" si="7"/>
        <v>4.8659807846297892E-2</v>
      </c>
    </row>
    <row r="18" spans="1:15" x14ac:dyDescent="0.25">
      <c r="A18" s="24"/>
      <c r="B18">
        <f>[4]Sheet1!H4</f>
        <v>0.91479931908624601</v>
      </c>
      <c r="C18">
        <f>[4]Sheet1!O4</f>
        <v>0.86550785566065702</v>
      </c>
      <c r="D18">
        <f>[4]Sheet1!V4</f>
        <v>0.90385776268628559</v>
      </c>
      <c r="E18">
        <f>[4]Sheet1!AC4</f>
        <v>0.89693630603447849</v>
      </c>
      <c r="F18">
        <f>[4]Sheet1!AJ4</f>
        <v>0.89693630603447849</v>
      </c>
      <c r="G18">
        <f>[4]Sheet1!AQ4</f>
        <v>0.91885628048616153</v>
      </c>
      <c r="I18" s="1" t="s">
        <v>88</v>
      </c>
      <c r="J18">
        <f>_xlfn.STDEV.P(B19:B23)</f>
        <v>3.0272448389024514E-2</v>
      </c>
      <c r="K18">
        <f>_xlfn.STDEV.P(C19:C23)</f>
        <v>3.6210587496143018E-2</v>
      </c>
      <c r="L18" t="str">
        <f>IFERROR(_xlfn.STDEV.P(D19:D23),"-")</f>
        <v>-</v>
      </c>
      <c r="M18">
        <f>_xlfn.STDEV.P(E19:E23)</f>
        <v>3.479194166617261E-2</v>
      </c>
      <c r="N18">
        <f>_xlfn.STDEV.P(F19:F23)</f>
        <v>2.8912138689753463E-2</v>
      </c>
      <c r="O18" t="str">
        <f>IFERROR(_xlfn.STDEV.P(G19:G23),"-")</f>
        <v>-</v>
      </c>
    </row>
    <row r="19" spans="1:15" x14ac:dyDescent="0.25">
      <c r="A19" s="22" t="s">
        <v>88</v>
      </c>
      <c r="B19">
        <f>[4]Sheet1!D5</f>
        <v>0.85272270162264241</v>
      </c>
      <c r="C19">
        <f>[4]Sheet1!K5</f>
        <v>0.8552516959605303</v>
      </c>
      <c r="D19" t="str">
        <f>IF([4]Sheet1!R5=0,"-",[4]Sheet1!R5)</f>
        <v>-</v>
      </c>
      <c r="E19">
        <f>[4]Sheet1!Y5</f>
        <v>0.87557018537864162</v>
      </c>
      <c r="F19">
        <f>[4]Sheet1!AF5</f>
        <v>0.86653745062625742</v>
      </c>
      <c r="G19" t="str">
        <f>IF([4]Sheet1!AM5=0,"-",[4]Sheet1!AM5)</f>
        <v>-</v>
      </c>
      <c r="I19" s="1" t="s">
        <v>4</v>
      </c>
      <c r="J19">
        <f t="shared" ref="J19:O19" si="8">_xlfn.STDEV.P(B24:B28)</f>
        <v>3.1204174184377601E-2</v>
      </c>
      <c r="K19">
        <f t="shared" si="8"/>
        <v>2.8547682676835304E-2</v>
      </c>
      <c r="L19">
        <f t="shared" si="8"/>
        <v>3.0131450228843736E-2</v>
      </c>
      <c r="M19">
        <f t="shared" si="8"/>
        <v>1.9041894322352145E-2</v>
      </c>
      <c r="N19">
        <f t="shared" si="8"/>
        <v>2.1870835703807379E-2</v>
      </c>
      <c r="O19">
        <f t="shared" si="8"/>
        <v>4.8745813394225887E-2</v>
      </c>
    </row>
    <row r="20" spans="1:15" x14ac:dyDescent="0.25">
      <c r="A20" s="23"/>
      <c r="B20">
        <f>[4]Sheet1!E5</f>
        <v>0.77140774963561876</v>
      </c>
      <c r="C20">
        <f>[4]Sheet1!L5</f>
        <v>0.78283307457880524</v>
      </c>
      <c r="D20" t="str">
        <f>IF([4]Sheet1!S5=0,"-",[4]Sheet1!S5)</f>
        <v>-</v>
      </c>
      <c r="E20">
        <f>[4]Sheet1!Z5</f>
        <v>0.78852279220441912</v>
      </c>
      <c r="F20">
        <f>[4]Sheet1!AG5</f>
        <v>0.80732703377864667</v>
      </c>
      <c r="G20" t="str">
        <f>IF([4]Sheet1!AN5=0,"-",[4]Sheet1!AN5)</f>
        <v>-</v>
      </c>
      <c r="I20" s="1" t="s">
        <v>5</v>
      </c>
      <c r="J20">
        <f t="shared" ref="J20:O20" si="9">_xlfn.STDEV.P(B29:B33)</f>
        <v>4.6552469073413323E-2</v>
      </c>
      <c r="K20">
        <f t="shared" si="9"/>
        <v>3.0180715148684409E-2</v>
      </c>
      <c r="L20">
        <f t="shared" si="9"/>
        <v>4.1511490638059194E-2</v>
      </c>
      <c r="M20">
        <f t="shared" si="9"/>
        <v>3.2327033803699244E-2</v>
      </c>
      <c r="N20">
        <f t="shared" si="9"/>
        <v>3.4590589036367192E-2</v>
      </c>
      <c r="O20">
        <f t="shared" si="9"/>
        <v>2.5535223936271483E-2</v>
      </c>
    </row>
    <row r="21" spans="1:15" x14ac:dyDescent="0.25">
      <c r="A21" s="23"/>
      <c r="B21">
        <f>[4]Sheet1!F5</f>
        <v>0.84711402953937653</v>
      </c>
      <c r="C21">
        <f>[4]Sheet1!M5</f>
        <v>0.88673010111010275</v>
      </c>
      <c r="D21" t="str">
        <f>IF([4]Sheet1!T5=0,"-",[4]Sheet1!T5)</f>
        <v>-</v>
      </c>
      <c r="E21">
        <f>[4]Sheet1!AA5</f>
        <v>0.88737539018043932</v>
      </c>
      <c r="F21">
        <f>[4]Sheet1!AH5</f>
        <v>0.89026361929587738</v>
      </c>
      <c r="G21" t="str">
        <f>IF([4]Sheet1!AO5=0,"-",[4]Sheet1!AO5)</f>
        <v>-</v>
      </c>
    </row>
    <row r="22" spans="1:15" x14ac:dyDescent="0.25">
      <c r="A22" s="23"/>
      <c r="B22">
        <f>[4]Sheet1!G5</f>
        <v>0.80383257897489391</v>
      </c>
      <c r="C22">
        <f>[4]Sheet1!N5</f>
        <v>0.85994938062000881</v>
      </c>
      <c r="D22" t="str">
        <f>IF([4]Sheet1!U5=0,"-",[4]Sheet1!U5)</f>
        <v>-</v>
      </c>
      <c r="E22">
        <f>[4]Sheet1!AB5</f>
        <v>0.83418588158626106</v>
      </c>
      <c r="F22">
        <f>[4]Sheet1!AI5</f>
        <v>0.84348393120689147</v>
      </c>
      <c r="G22" t="str">
        <f>IF([4]Sheet1!AP5=0,"-",[4]Sheet1!AP5)</f>
        <v>-</v>
      </c>
    </row>
    <row r="23" spans="1:15" x14ac:dyDescent="0.25">
      <c r="A23" s="24"/>
      <c r="B23">
        <f>[4]Sheet1!H5</f>
        <v>0.83289487975396292</v>
      </c>
      <c r="C23">
        <f>[4]Sheet1!O5</f>
        <v>0.87418656612204992</v>
      </c>
      <c r="D23" t="str">
        <f>IF([4]Sheet1!V5=0,"-",[4]Sheet1!V5)</f>
        <v>-</v>
      </c>
      <c r="E23">
        <f>[4]Sheet1!AC5</f>
        <v>0.85184018351900115</v>
      </c>
      <c r="F23">
        <f>[4]Sheet1!AJ5</f>
        <v>0.8752470946019334</v>
      </c>
      <c r="G23" t="str">
        <f>IF([4]Sheet1!AQ5=0,"-",[4]Sheet1!AQ5)</f>
        <v>-</v>
      </c>
    </row>
    <row r="24" spans="1:15" x14ac:dyDescent="0.25">
      <c r="A24" s="22" t="s">
        <v>4</v>
      </c>
      <c r="B24">
        <f>[4]Sheet1!D6</f>
        <v>0.79871492229330832</v>
      </c>
      <c r="C24">
        <f>[4]Sheet1!K6</f>
        <v>0.79334528214616107</v>
      </c>
      <c r="D24">
        <f>[4]Sheet1!R6</f>
        <v>0.70290154359616197</v>
      </c>
      <c r="E24">
        <f>[4]Sheet1!Y6</f>
        <v>0.77763501274139579</v>
      </c>
      <c r="F24">
        <f>[4]Sheet1!AF6</f>
        <v>0.78617346358272511</v>
      </c>
      <c r="G24">
        <f>[4]Sheet1!AM6</f>
        <v>0.78768996960486326</v>
      </c>
    </row>
    <row r="25" spans="1:15" x14ac:dyDescent="0.25">
      <c r="A25" s="23"/>
      <c r="B25">
        <f>[4]Sheet1!E6</f>
        <v>0.81074064034215831</v>
      </c>
      <c r="C25">
        <f>[4]Sheet1!L6</f>
        <v>0.78968137597169841</v>
      </c>
      <c r="D25">
        <f>[4]Sheet1!S6</f>
        <v>0.72436721151392081</v>
      </c>
      <c r="E25">
        <f>[4]Sheet1!Z6</f>
        <v>0.8053209309139101</v>
      </c>
      <c r="F25">
        <f>[4]Sheet1!AG6</f>
        <v>0.79170739654610622</v>
      </c>
      <c r="G25">
        <f>[4]Sheet1!AN6</f>
        <v>0.75811323225934224</v>
      </c>
    </row>
    <row r="26" spans="1:15" x14ac:dyDescent="0.25">
      <c r="A26" s="23"/>
      <c r="B26">
        <f>[4]Sheet1!F6</f>
        <v>0.85727299880525687</v>
      </c>
      <c r="C26">
        <f>[4]Sheet1!M6</f>
        <v>0.84606049173111986</v>
      </c>
      <c r="D26">
        <f>[4]Sheet1!T6</f>
        <v>0.73276804548026964</v>
      </c>
      <c r="E26">
        <f>[4]Sheet1!AA6</f>
        <v>0.81931980488856559</v>
      </c>
      <c r="F26">
        <f>[4]Sheet1!AH6</f>
        <v>0.8086021505376344</v>
      </c>
      <c r="G26">
        <f>[4]Sheet1!AO6</f>
        <v>0.85782556750298677</v>
      </c>
    </row>
    <row r="27" spans="1:15" x14ac:dyDescent="0.25">
      <c r="A27" s="23"/>
      <c r="B27">
        <f>[4]Sheet1!G6</f>
        <v>0.84756784434203791</v>
      </c>
      <c r="C27">
        <f>[4]Sheet1!N6</f>
        <v>0.82534756163788425</v>
      </c>
      <c r="D27">
        <f>[4]Sheet1!U6</f>
        <v>0.71310316918119176</v>
      </c>
      <c r="E27">
        <f>[4]Sheet1!AB6</f>
        <v>0.80190983203317168</v>
      </c>
      <c r="F27">
        <f>[4]Sheet1!AI6</f>
        <v>0.78091993865531728</v>
      </c>
      <c r="G27">
        <f>[4]Sheet1!AP6</f>
        <v>0.82825567502986863</v>
      </c>
    </row>
    <row r="28" spans="1:15" x14ac:dyDescent="0.25">
      <c r="A28" s="24"/>
      <c r="B28">
        <f>[4]Sheet1!H6</f>
        <v>0.88419008992014081</v>
      </c>
      <c r="C28">
        <f>[4]Sheet1!O6</f>
        <v>0.86235301515437346</v>
      </c>
      <c r="D28">
        <f>[4]Sheet1!V6</f>
        <v>0.78925388932401541</v>
      </c>
      <c r="E28">
        <f>[4]Sheet1!AC6</f>
        <v>0.83480919249420205</v>
      </c>
      <c r="F28">
        <f>[4]Sheet1!AJ6</f>
        <v>0.84133966392030901</v>
      </c>
      <c r="G28">
        <f>[4]Sheet1!AQ6</f>
        <v>0.89519717140684874</v>
      </c>
    </row>
    <row r="29" spans="1:15" x14ac:dyDescent="0.25">
      <c r="A29" s="22" t="s">
        <v>5</v>
      </c>
      <c r="B29">
        <f>[4]Sheet1!D7</f>
        <v>0.84843938695298948</v>
      </c>
      <c r="C29">
        <f>[4]Sheet1!K7</f>
        <v>0.83543298170331959</v>
      </c>
      <c r="D29">
        <f>[4]Sheet1!R7</f>
        <v>0.82785148101793904</v>
      </c>
      <c r="E29">
        <f>[4]Sheet1!Y7</f>
        <v>0.84590586718246297</v>
      </c>
      <c r="F29">
        <f>[4]Sheet1!AF7</f>
        <v>0.87995479697607359</v>
      </c>
      <c r="G29">
        <f>[4]Sheet1!AM7</f>
        <v>0.83704061895551252</v>
      </c>
    </row>
    <row r="30" spans="1:15" x14ac:dyDescent="0.25">
      <c r="A30" s="23"/>
      <c r="B30">
        <f>[4]Sheet1!E7</f>
        <v>0.7751970057972255</v>
      </c>
      <c r="C30">
        <f>[4]Sheet1!L7</f>
        <v>0.82933686207929691</v>
      </c>
      <c r="D30">
        <f>[4]Sheet1!S7</f>
        <v>0.80422050540646361</v>
      </c>
      <c r="E30">
        <f>[4]Sheet1!Z7</f>
        <v>0.79135562921641012</v>
      </c>
      <c r="F30">
        <f>[4]Sheet1!AG7</f>
        <v>0.8021438796231567</v>
      </c>
      <c r="G30">
        <f>[4]Sheet1!AN7</f>
        <v>0.80789751101346041</v>
      </c>
    </row>
    <row r="31" spans="1:15" x14ac:dyDescent="0.25">
      <c r="A31" s="23"/>
      <c r="B31">
        <f>[4]Sheet1!F7</f>
        <v>0.87494767384410843</v>
      </c>
      <c r="C31">
        <f>[4]Sheet1!M7</f>
        <v>0.86368445227553403</v>
      </c>
      <c r="D31">
        <f>[4]Sheet1!T7</f>
        <v>0.84352880506549222</v>
      </c>
      <c r="E31">
        <f>[4]Sheet1!AA7</f>
        <v>0.8854699472696077</v>
      </c>
      <c r="F31">
        <f>[4]Sheet1!AH7</f>
        <v>0.87360471070148482</v>
      </c>
      <c r="G31">
        <f>[4]Sheet1!AO7</f>
        <v>0.84567571176229916</v>
      </c>
    </row>
    <row r="32" spans="1:15" x14ac:dyDescent="0.25">
      <c r="A32" s="23"/>
      <c r="B32">
        <f>[4]Sheet1!G7</f>
        <v>0.83000512032770113</v>
      </c>
      <c r="C32">
        <f>[4]Sheet1!N7</f>
        <v>0.8599590373783923</v>
      </c>
      <c r="D32">
        <f>[4]Sheet1!U7</f>
        <v>0.80522273425499236</v>
      </c>
      <c r="E32">
        <f>[4]Sheet1!AB7</f>
        <v>0.85373262515803305</v>
      </c>
      <c r="F32">
        <f>[4]Sheet1!AI7</f>
        <v>0.86153229861009739</v>
      </c>
      <c r="G32">
        <f>[4]Sheet1!AP7</f>
        <v>0.83322039950813853</v>
      </c>
    </row>
    <row r="33" spans="1:7" x14ac:dyDescent="0.25">
      <c r="A33" s="24"/>
      <c r="B33">
        <f>[4]Sheet1!H7</f>
        <v>0.91499076993559159</v>
      </c>
      <c r="C33">
        <f>[4]Sheet1!O7</f>
        <v>0.91476361153780494</v>
      </c>
      <c r="D33">
        <f>[4]Sheet1!V7</f>
        <v>0.91724697047277692</v>
      </c>
      <c r="E33">
        <f>[4]Sheet1!AC7</f>
        <v>0.87230503964374928</v>
      </c>
      <c r="F33">
        <f>[4]Sheet1!AJ7</f>
        <v>0.90650012127091928</v>
      </c>
      <c r="G33">
        <f>[4]Sheet1!AQ7</f>
        <v>0.88652073732718872</v>
      </c>
    </row>
  </sheetData>
  <mergeCells count="15">
    <mergeCell ref="A19:A23"/>
    <mergeCell ref="A24:A28"/>
    <mergeCell ref="A29:A33"/>
    <mergeCell ref="A4:A8"/>
    <mergeCell ref="A9:A13"/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I156"/>
  <sheetViews>
    <sheetView topLeftCell="A37" workbookViewId="0"/>
  </sheetViews>
  <sheetFormatPr baseColWidth="10" defaultRowHeight="15" x14ac:dyDescent="0.25"/>
  <cols>
    <col min="1" max="1" width="17.7109375" customWidth="1"/>
    <col min="2" max="2" width="16" bestFit="1" customWidth="1"/>
    <col min="3" max="3" width="23" bestFit="1" customWidth="1"/>
    <col min="4" max="4" width="11.5703125" bestFit="1" customWidth="1"/>
    <col min="10" max="10" width="11.5703125" bestFit="1" customWidth="1"/>
    <col min="11" max="11" width="16.7109375" bestFit="1" customWidth="1"/>
    <col min="14" max="14" width="11.5703125" bestFit="1" customWidth="1"/>
    <col min="16" max="17" width="16.7109375" customWidth="1"/>
    <col min="20" max="21" width="16.5703125" customWidth="1"/>
  </cols>
  <sheetData>
    <row r="1" spans="1:33" s="3" customFormat="1" x14ac:dyDescent="0.25">
      <c r="A1" s="4" t="s">
        <v>9</v>
      </c>
      <c r="B1" s="4" t="s">
        <v>10</v>
      </c>
      <c r="C1" s="4" t="s">
        <v>11</v>
      </c>
      <c r="D1" s="30" t="s">
        <v>95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O1" s="4" t="s">
        <v>13</v>
      </c>
      <c r="P1" s="4" t="s">
        <v>14</v>
      </c>
      <c r="Q1" s="4" t="s">
        <v>16</v>
      </c>
      <c r="S1" s="4" t="s">
        <v>13</v>
      </c>
      <c r="T1" s="4" t="s">
        <v>14</v>
      </c>
      <c r="U1" s="4" t="s">
        <v>16</v>
      </c>
      <c r="X1" s="3" t="s">
        <v>93</v>
      </c>
      <c r="AF1" s="3" t="str">
        <f>S1</f>
        <v>Mean</v>
      </c>
      <c r="AG1" s="3" t="str">
        <f>T1</f>
        <v>Standard Deviation</v>
      </c>
    </row>
    <row r="2" spans="1:33" x14ac:dyDescent="0.2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0.6348299958281185</v>
      </c>
      <c r="E2">
        <f>Precision!B5</f>
        <v>0.7548872864149051</v>
      </c>
      <c r="F2">
        <f>Precision!B6</f>
        <v>0.66031063321385897</v>
      </c>
      <c r="G2">
        <f>Precision!B7</f>
        <v>0.65855223752887826</v>
      </c>
      <c r="H2">
        <f>Precision!B8</f>
        <v>0.76201964105189912</v>
      </c>
      <c r="J2">
        <f>IFERROR(AVERAGE(D2:H2),"-")</f>
        <v>0.69411995880753197</v>
      </c>
      <c r="K2">
        <f>IFERROR(_xlfn.STDEV.P(D2:H2),"-")</f>
        <v>5.3341293493096034E-2</v>
      </c>
      <c r="L2">
        <f>IFERROR(VAR(D2:H2),"-")</f>
        <v>3.5566169893957622E-3</v>
      </c>
      <c r="M2">
        <f>COUNT(D2:H2)</f>
        <v>5</v>
      </c>
      <c r="N2" t="str">
        <f>A2&amp;" "&amp;B2</f>
        <v>kNN BoW</v>
      </c>
      <c r="O2">
        <f>IFERROR(AVERAGE(D2:H4),"-")</f>
        <v>0.71301379005883836</v>
      </c>
      <c r="P2">
        <f>IFERROR(_xlfn.STDEV.P(D2:H4),"-")</f>
        <v>4.6536889404178827E-2</v>
      </c>
      <c r="Q2">
        <f>COUNT(D2:H4)</f>
        <v>15</v>
      </c>
      <c r="R2" t="str">
        <f>A2</f>
        <v>kNN</v>
      </c>
      <c r="S2">
        <f>IFERROR(AVERAGE(D2:H7),"-")</f>
        <v>0.75274888973324527</v>
      </c>
      <c r="T2">
        <f>IFERROR(_xlfn.STDEV.P(D2:H7),"-")</f>
        <v>5.6631150917925213E-2</v>
      </c>
      <c r="U2">
        <f>COUNT(D2:H7)</f>
        <v>30</v>
      </c>
      <c r="X2" cm="1">
        <f t="array" ref="X2:AB3">D20:H21</f>
        <v>0.85272270162264241</v>
      </c>
      <c r="Y2">
        <v>0.77140774963561876</v>
      </c>
      <c r="Z2">
        <v>0.84711402953937653</v>
      </c>
      <c r="AA2">
        <v>0.80383257897489391</v>
      </c>
      <c r="AB2">
        <v>0.83289487975396292</v>
      </c>
      <c r="AE2" s="3" t="str">
        <f>$R$2</f>
        <v>kNN</v>
      </c>
      <c r="AF2">
        <f>$S$2</f>
        <v>0.75274888973324527</v>
      </c>
      <c r="AG2">
        <f>$T$2</f>
        <v>5.6631150917925213E-2</v>
      </c>
    </row>
    <row r="3" spans="1:33" x14ac:dyDescent="0.2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0.7157892921275818</v>
      </c>
      <c r="E3">
        <f>Precision!C5</f>
        <v>0.7626792114695341</v>
      </c>
      <c r="F3">
        <f>Precision!C6</f>
        <v>0.72042779075701491</v>
      </c>
      <c r="G3">
        <f>Precision!C7</f>
        <v>0.70269408011343493</v>
      </c>
      <c r="H3">
        <f>Precision!C8</f>
        <v>0.76843944585880064</v>
      </c>
      <c r="J3">
        <f t="shared" ref="J3:J37" si="0">IFERROR(AVERAGE(D3:H3),"-")</f>
        <v>0.7340059640652733</v>
      </c>
      <c r="K3">
        <f t="shared" ref="K3:K37" si="1">IFERROR(_xlfn.STDEV.P(D3:H3),"-")</f>
        <v>2.6474394378792121E-2</v>
      </c>
      <c r="L3">
        <f t="shared" ref="L3:L37" si="2">IFERROR(VAR(D3:H3),"-")</f>
        <v>8.7611694715477467E-4</v>
      </c>
      <c r="M3">
        <f t="shared" ref="M3:M37" si="3">COUNT(D3:H3)</f>
        <v>5</v>
      </c>
      <c r="X3">
        <v>0.8552516959605303</v>
      </c>
      <c r="Y3">
        <v>0.78283307457880524</v>
      </c>
      <c r="Z3">
        <v>0.88673010111010275</v>
      </c>
      <c r="AA3">
        <v>0.85994938062000881</v>
      </c>
      <c r="AB3">
        <v>0.87418656612204992</v>
      </c>
      <c r="AE3" s="3" t="str">
        <f>$R$26</f>
        <v>RF</v>
      </c>
      <c r="AF3">
        <f>$S$26</f>
        <v>0.80508290278523131</v>
      </c>
      <c r="AG3">
        <f>$T$26</f>
        <v>4.6813599028380601E-2</v>
      </c>
    </row>
    <row r="4" spans="1:33" x14ac:dyDescent="0.2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0.73196380886750434</v>
      </c>
      <c r="E4">
        <f>Precision!D5</f>
        <v>0.67072524616384266</v>
      </c>
      <c r="F4">
        <f>Precision!D6</f>
        <v>0.77463119493480026</v>
      </c>
      <c r="G4">
        <f>Precision!D7</f>
        <v>0.64601018675721555</v>
      </c>
      <c r="H4">
        <f>Precision!D8</f>
        <v>0.73124679979518692</v>
      </c>
      <c r="J4">
        <f t="shared" si="0"/>
        <v>0.71091544730370992</v>
      </c>
      <c r="K4">
        <f t="shared" si="1"/>
        <v>4.6355234934391192E-2</v>
      </c>
      <c r="L4">
        <f t="shared" si="2"/>
        <v>2.6860097572782519E-3</v>
      </c>
      <c r="M4">
        <f t="shared" si="3"/>
        <v>5</v>
      </c>
      <c r="X4" cm="1">
        <f t="array" ref="X4:AB5">D23:H24</f>
        <v>0.87557018537864162</v>
      </c>
      <c r="Y4">
        <v>0.78852279220441912</v>
      </c>
      <c r="Z4">
        <v>0.88737539018043932</v>
      </c>
      <c r="AA4">
        <v>0.83418588158626106</v>
      </c>
      <c r="AB4">
        <v>0.85184018351900115</v>
      </c>
      <c r="AE4" s="3" t="str">
        <f>$R$8</f>
        <v>SVM</v>
      </c>
      <c r="AF4">
        <f>$S$8</f>
        <v>0.82900635896552832</v>
      </c>
      <c r="AG4">
        <f>$T$8</f>
        <v>4.2085362099340759E-2</v>
      </c>
    </row>
    <row r="5" spans="1:33" x14ac:dyDescent="0.2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0.82766150169596053</v>
      </c>
      <c r="E5">
        <f>Precision!E5</f>
        <v>0.75369672143865696</v>
      </c>
      <c r="F5">
        <f>Precision!E6</f>
        <v>0.80426977794150467</v>
      </c>
      <c r="G5">
        <f>Precision!E7</f>
        <v>0.8469408287744451</v>
      </c>
      <c r="H5">
        <f>Precision!E8</f>
        <v>0.80593388360486773</v>
      </c>
      <c r="J5">
        <f t="shared" si="0"/>
        <v>0.80770054269108693</v>
      </c>
      <c r="K5">
        <f t="shared" si="1"/>
        <v>3.1207511522889295E-2</v>
      </c>
      <c r="L5">
        <f t="shared" si="2"/>
        <v>1.2173859693140852E-3</v>
      </c>
      <c r="M5">
        <f t="shared" si="3"/>
        <v>5</v>
      </c>
      <c r="N5" t="str">
        <f>A5&amp;" "&amp;B5</f>
        <v>kNN Tf-Idf</v>
      </c>
      <c r="O5">
        <f>IFERROR(AVERAGE(D5:H7),"-")</f>
        <v>0.79248398940765263</v>
      </c>
      <c r="P5">
        <f>IFERROR(_xlfn.STDEV.P(D5:H7),"-")</f>
        <v>3.3026294689091837E-2</v>
      </c>
      <c r="Q5">
        <f>COUNT(D5:H7)</f>
        <v>15</v>
      </c>
      <c r="X5">
        <v>0.86653745062625742</v>
      </c>
      <c r="Y5">
        <v>0.80732703377864667</v>
      </c>
      <c r="Z5">
        <v>0.89026361929587738</v>
      </c>
      <c r="AA5">
        <v>0.84348393120689147</v>
      </c>
      <c r="AB5">
        <v>0.8752470946019334</v>
      </c>
      <c r="AE5" s="3" t="str">
        <f>$R$20</f>
        <v>MNB</v>
      </c>
      <c r="AF5">
        <f>$S$20</f>
        <v>0.84436381601481814</v>
      </c>
      <c r="AG5">
        <f>$T$20</f>
        <v>3.5378243369571225E-2</v>
      </c>
    </row>
    <row r="6" spans="1:33" x14ac:dyDescent="0.2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0.80645551257253389</v>
      </c>
      <c r="E6">
        <f>Precision!F5</f>
        <v>0.74027578250838011</v>
      </c>
      <c r="F6">
        <f>Precision!F6</f>
        <v>0.78035733680894981</v>
      </c>
      <c r="G6">
        <f>Precision!F7</f>
        <v>0.78674632014393586</v>
      </c>
      <c r="H6">
        <f>Precision!F8</f>
        <v>0.77004870875838627</v>
      </c>
      <c r="J6">
        <f t="shared" si="0"/>
        <v>0.77677673215843712</v>
      </c>
      <c r="K6">
        <f t="shared" si="1"/>
        <v>2.1774430166411597E-2</v>
      </c>
      <c r="L6">
        <f t="shared" si="2"/>
        <v>5.9265726133991923E-4</v>
      </c>
      <c r="M6">
        <f t="shared" si="3"/>
        <v>5</v>
      </c>
      <c r="AE6" s="3" t="str">
        <f>$R$14</f>
        <v>LR</v>
      </c>
      <c r="AF6">
        <f>$S$14</f>
        <v>0.84400467257698375</v>
      </c>
      <c r="AG6">
        <f>$T$14</f>
        <v>3.9673445804684286E-2</v>
      </c>
    </row>
    <row r="7" spans="1:33" x14ac:dyDescent="0.2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0.83851950354609939</v>
      </c>
      <c r="E7">
        <f>Precision!G5</f>
        <v>0.73290555611038988</v>
      </c>
      <c r="F7">
        <f>Precision!G6</f>
        <v>0.82331530087490801</v>
      </c>
      <c r="G7">
        <f>Precision!G7</f>
        <v>0.78528712794140576</v>
      </c>
      <c r="H7">
        <f>Precision!G8</f>
        <v>0.78484597839436554</v>
      </c>
      <c r="J7">
        <f t="shared" si="0"/>
        <v>0.79297469337343374</v>
      </c>
      <c r="K7">
        <f t="shared" si="1"/>
        <v>3.6683397111586358E-2</v>
      </c>
      <c r="L7">
        <f t="shared" si="2"/>
        <v>1.6820895295579276E-3</v>
      </c>
      <c r="M7">
        <f t="shared" si="3"/>
        <v>5</v>
      </c>
      <c r="AE7" s="3" t="str">
        <f>$R$32</f>
        <v>Ensemble</v>
      </c>
      <c r="AF7">
        <f>$S$32</f>
        <v>0.85092290974227403</v>
      </c>
      <c r="AG7">
        <f>$T$32</f>
        <v>3.6952064545795783E-2</v>
      </c>
    </row>
    <row r="8" spans="1:33" x14ac:dyDescent="0.2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0.80761937270072426</v>
      </c>
      <c r="E8">
        <f>Precision!B10</f>
        <v>0.78052925136716211</v>
      </c>
      <c r="F8">
        <f>Precision!B11</f>
        <v>0.81180913225505258</v>
      </c>
      <c r="G8">
        <f>Precision!B12</f>
        <v>0.77461294364944622</v>
      </c>
      <c r="H8">
        <f>Precision!B13</f>
        <v>0.85283573785640665</v>
      </c>
      <c r="J8">
        <f t="shared" si="0"/>
        <v>0.80548128756575843</v>
      </c>
      <c r="K8">
        <f t="shared" si="1"/>
        <v>2.7793940905806985E-2</v>
      </c>
      <c r="L8">
        <f t="shared" si="2"/>
        <v>9.6562893884436342E-4</v>
      </c>
      <c r="M8">
        <f t="shared" si="3"/>
        <v>5</v>
      </c>
      <c r="N8" t="str">
        <f>A8&amp;" "&amp;B8</f>
        <v>SVM BoW</v>
      </c>
      <c r="O8">
        <f>IFERROR(AVERAGE(D8:H10),"-")</f>
        <v>0.81054432867005899</v>
      </c>
      <c r="P8">
        <f>IFERROR(_xlfn.STDEV.P(D8:H10),"-")</f>
        <v>4.0897138490041729E-2</v>
      </c>
      <c r="Q8">
        <f>COUNT(D8:H10)</f>
        <v>15</v>
      </c>
      <c r="R8" t="str">
        <f>A8</f>
        <v>SVM</v>
      </c>
      <c r="S8">
        <f>IFERROR(AVERAGE(D8:H13),"-")</f>
        <v>0.82900635896552832</v>
      </c>
      <c r="T8">
        <f>IFERROR(_xlfn.STDEV.P(D8:H13),"-")</f>
        <v>4.2085362099340759E-2</v>
      </c>
      <c r="U8">
        <f>COUNT(D8:H13)</f>
        <v>30</v>
      </c>
    </row>
    <row r="9" spans="1:33" x14ac:dyDescent="0.2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0.76372027534418019</v>
      </c>
      <c r="E9">
        <f>Precision!C10</f>
        <v>0.79337588407797133</v>
      </c>
      <c r="F9">
        <f>Precision!C11</f>
        <v>0.83415900659109488</v>
      </c>
      <c r="G9">
        <f>Precision!C12</f>
        <v>0.80945812110922466</v>
      </c>
      <c r="H9">
        <f>Precision!C13</f>
        <v>0.89265446321897934</v>
      </c>
      <c r="J9">
        <f t="shared" si="0"/>
        <v>0.81867355006829001</v>
      </c>
      <c r="K9">
        <f t="shared" si="1"/>
        <v>4.3491914909992893E-2</v>
      </c>
      <c r="L9">
        <f t="shared" si="2"/>
        <v>2.3644333281725776E-3</v>
      </c>
      <c r="M9">
        <f t="shared" si="3"/>
        <v>5</v>
      </c>
      <c r="AE9" s="3"/>
      <c r="AF9" s="3"/>
      <c r="AG9" s="3"/>
    </row>
    <row r="10" spans="1:33" x14ac:dyDescent="0.2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0.80806737588652477</v>
      </c>
      <c r="E10">
        <f>Precision!D10</f>
        <v>0.73522797175266352</v>
      </c>
      <c r="F10">
        <f>Precision!D11</f>
        <v>0.84306195596518174</v>
      </c>
      <c r="G10">
        <f>Precision!D12</f>
        <v>0.78009994414668338</v>
      </c>
      <c r="H10">
        <f>Precision!D13</f>
        <v>0.8709334941295892</v>
      </c>
      <c r="J10">
        <f t="shared" si="0"/>
        <v>0.80747814837612852</v>
      </c>
      <c r="K10">
        <f t="shared" si="1"/>
        <v>4.7461119972533529E-2</v>
      </c>
      <c r="L10">
        <f t="shared" si="2"/>
        <v>2.8156973863090263E-3</v>
      </c>
      <c r="M10">
        <f t="shared" si="3"/>
        <v>5</v>
      </c>
      <c r="AE10" s="3"/>
      <c r="AF10" s="3"/>
      <c r="AG10" s="3"/>
    </row>
    <row r="11" spans="1:33" x14ac:dyDescent="0.2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0.87045991833225889</v>
      </c>
      <c r="E11">
        <f>Precision!E10</f>
        <v>0.7619228336495889</v>
      </c>
      <c r="F11">
        <f>Precision!E11</f>
        <v>0.84020310633213857</v>
      </c>
      <c r="G11">
        <f>Precision!E12</f>
        <v>0.82938259627563538</v>
      </c>
      <c r="H11">
        <f>Precision!E13</f>
        <v>0.87493897663676945</v>
      </c>
      <c r="J11">
        <f t="shared" si="0"/>
        <v>0.8353814862452783</v>
      </c>
      <c r="K11">
        <f t="shared" si="1"/>
        <v>4.0621914740833931E-2</v>
      </c>
      <c r="L11">
        <f t="shared" si="2"/>
        <v>2.0626749465144762E-3</v>
      </c>
      <c r="M11">
        <f t="shared" si="3"/>
        <v>5</v>
      </c>
      <c r="N11" t="str">
        <f>A11&amp;" "&amp;B11</f>
        <v>SVM Tf-Idf</v>
      </c>
      <c r="O11">
        <f>IFERROR(AVERAGE(D11:H13),"-")</f>
        <v>0.84746838926099755</v>
      </c>
      <c r="P11">
        <f>IFERROR(_xlfn.STDEV.P(D11:H13),"-")</f>
        <v>3.4468628405115845E-2</v>
      </c>
      <c r="Q11">
        <f>COUNT(D11:H13)</f>
        <v>15</v>
      </c>
      <c r="AE11" s="3"/>
      <c r="AF11" s="3"/>
      <c r="AG11" s="3"/>
    </row>
    <row r="12" spans="1:33" x14ac:dyDescent="0.2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0.86272825503929595</v>
      </c>
      <c r="E12">
        <f>Precision!F10</f>
        <v>0.79083963334437724</v>
      </c>
      <c r="F12">
        <f>Precision!F11</f>
        <v>0.87502146680215198</v>
      </c>
      <c r="G12">
        <f>Precision!F12</f>
        <v>0.85447408028053196</v>
      </c>
      <c r="H12">
        <f>Precision!F13</f>
        <v>0.88473142982905284</v>
      </c>
      <c r="J12">
        <f t="shared" si="0"/>
        <v>0.85355897305908202</v>
      </c>
      <c r="K12">
        <f t="shared" si="1"/>
        <v>3.3018144788146374E-2</v>
      </c>
      <c r="L12">
        <f t="shared" si="2"/>
        <v>1.3627473565637469E-3</v>
      </c>
      <c r="M12">
        <f t="shared" si="3"/>
        <v>5</v>
      </c>
      <c r="AE12" s="3"/>
      <c r="AF12" s="3"/>
      <c r="AG12" s="3"/>
    </row>
    <row r="13" spans="1:33" x14ac:dyDescent="0.2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0.85071843050566454</v>
      </c>
      <c r="E13">
        <f>Precision!G10</f>
        <v>0.81039426523297498</v>
      </c>
      <c r="F13">
        <f>Precision!G11</f>
        <v>0.86702498692536634</v>
      </c>
      <c r="G13">
        <f>Precision!G12</f>
        <v>0.85447408028053196</v>
      </c>
      <c r="H13">
        <f>Precision!G13</f>
        <v>0.88471177944862156</v>
      </c>
      <c r="J13">
        <f t="shared" si="0"/>
        <v>0.85346470847863176</v>
      </c>
      <c r="K13">
        <f t="shared" si="1"/>
        <v>2.4592212390401855E-2</v>
      </c>
      <c r="L13">
        <f t="shared" si="2"/>
        <v>7.5597113781829305E-4</v>
      </c>
      <c r="M13">
        <f t="shared" si="3"/>
        <v>5</v>
      </c>
      <c r="AE13" s="3"/>
      <c r="AF13" s="3"/>
      <c r="AG13" s="3"/>
    </row>
    <row r="14" spans="1:33" x14ac:dyDescent="0.2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0.84272762511844268</v>
      </c>
      <c r="E14">
        <f>Precision!B15</f>
        <v>0.79507640067911722</v>
      </c>
      <c r="F14">
        <f>Precision!B16</f>
        <v>0.87311827956989252</v>
      </c>
      <c r="G14">
        <f>Precision!B17</f>
        <v>0.79746139542404404</v>
      </c>
      <c r="H14">
        <f>Precision!B18</f>
        <v>0.91479931908624601</v>
      </c>
      <c r="J14">
        <f t="shared" si="0"/>
        <v>0.84463660397554852</v>
      </c>
      <c r="K14">
        <f t="shared" si="1"/>
        <v>4.5649470291132116E-2</v>
      </c>
      <c r="L14">
        <f t="shared" si="2"/>
        <v>2.6048426723261917E-3</v>
      </c>
      <c r="M14">
        <f t="shared" si="3"/>
        <v>5</v>
      </c>
      <c r="N14" t="str">
        <f>A14&amp;" "&amp;B14</f>
        <v>LR BoW</v>
      </c>
      <c r="O14">
        <f>IFERROR(AVERAGE(D14:H16),"-")</f>
        <v>0.84657422911108149</v>
      </c>
      <c r="P14">
        <f>IFERROR(_xlfn.STDEV.P(D14:H16),"-")</f>
        <v>3.5687126568141644E-2</v>
      </c>
      <c r="Q14">
        <f>COUNT(D14:H16)</f>
        <v>15</v>
      </c>
      <c r="R14" t="str">
        <f>A14</f>
        <v>LR</v>
      </c>
      <c r="S14">
        <f>IFERROR(AVERAGE(D14:H19),"-")</f>
        <v>0.84400467257698375</v>
      </c>
      <c r="T14">
        <f>IFERROR(_xlfn.STDEV.P(D14:H19),"-")</f>
        <v>3.9673445804684286E-2</v>
      </c>
      <c r="U14">
        <f>COUNT(D14:H19)</f>
        <v>30</v>
      </c>
    </row>
    <row r="15" spans="1:33" x14ac:dyDescent="0.2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0.87704056477523307</v>
      </c>
      <c r="E15">
        <f>Precision!C15</f>
        <v>0.82168866080156389</v>
      </c>
      <c r="F15">
        <f>Precision!C16</f>
        <v>0.86090562427574313</v>
      </c>
      <c r="G15">
        <f>Precision!C17</f>
        <v>0.8275409626216077</v>
      </c>
      <c r="H15">
        <f>Precision!C18</f>
        <v>0.86550785566065702</v>
      </c>
      <c r="J15">
        <f t="shared" si="0"/>
        <v>0.85053673362696114</v>
      </c>
      <c r="K15">
        <f t="shared" si="1"/>
        <v>2.1886608890554059E-2</v>
      </c>
      <c r="L15">
        <f t="shared" si="2"/>
        <v>5.9877956091009996E-4</v>
      </c>
      <c r="M15">
        <f t="shared" si="3"/>
        <v>5</v>
      </c>
      <c r="AE15" s="3"/>
      <c r="AF15" s="3"/>
      <c r="AG15" s="3"/>
    </row>
    <row r="16" spans="1:33" x14ac:dyDescent="0.2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0.85687791557628856</v>
      </c>
      <c r="E16">
        <f>Precision!D15</f>
        <v>0.82002550123992246</v>
      </c>
      <c r="F16">
        <f>Precision!D16</f>
        <v>0.84087458790345038</v>
      </c>
      <c r="G16">
        <f>Precision!D17</f>
        <v>0.80111098124772739</v>
      </c>
      <c r="H16">
        <f>Precision!D18</f>
        <v>0.90385776268628559</v>
      </c>
      <c r="J16">
        <f t="shared" si="0"/>
        <v>0.84454934973073503</v>
      </c>
      <c r="K16">
        <f t="shared" si="1"/>
        <v>3.5132026012934171E-2</v>
      </c>
      <c r="L16">
        <f t="shared" si="2"/>
        <v>1.5428240647168542E-3</v>
      </c>
      <c r="M16">
        <f t="shared" si="3"/>
        <v>5</v>
      </c>
      <c r="AE16" s="3"/>
      <c r="AF16" s="3"/>
      <c r="AG16" s="3"/>
    </row>
    <row r="17" spans="1:33" x14ac:dyDescent="0.2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0.81742647058823537</v>
      </c>
      <c r="E17">
        <f>Precision!E15</f>
        <v>0.77970292059476121</v>
      </c>
      <c r="F17">
        <f>Precision!E16</f>
        <v>0.84180339128156978</v>
      </c>
      <c r="G17">
        <f>Precision!E17</f>
        <v>0.84833050367855123</v>
      </c>
      <c r="H17">
        <f>Precision!E18</f>
        <v>0.89693630603447849</v>
      </c>
      <c r="J17">
        <f t="shared" si="0"/>
        <v>0.8368399184355193</v>
      </c>
      <c r="K17">
        <f t="shared" si="1"/>
        <v>3.8496139790735406E-2</v>
      </c>
      <c r="L17">
        <f t="shared" si="2"/>
        <v>1.852440973484802E-3</v>
      </c>
      <c r="M17">
        <f t="shared" si="3"/>
        <v>5</v>
      </c>
      <c r="N17" t="str">
        <f>A17&amp;" "&amp;B17</f>
        <v>LR Tf-Idf</v>
      </c>
      <c r="O17">
        <f>IFERROR(AVERAGE(D17:H19),"-")</f>
        <v>0.84143511604288568</v>
      </c>
      <c r="P17">
        <f>IFERROR(_xlfn.STDEV.P(D17:H19),"-")</f>
        <v>4.3141492322125705E-2</v>
      </c>
      <c r="Q17">
        <f>COUNT(D17:H19)</f>
        <v>15</v>
      </c>
      <c r="AE17" s="3"/>
      <c r="AF17" s="3"/>
      <c r="AG17" s="3"/>
    </row>
    <row r="18" spans="1:33" x14ac:dyDescent="0.2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0.81274090348442785</v>
      </c>
      <c r="E18">
        <f>Precision!F15</f>
        <v>0.77970292059476121</v>
      </c>
      <c r="F18">
        <f>Precision!F16</f>
        <v>0.86304291193934657</v>
      </c>
      <c r="G18">
        <f>Precision!F17</f>
        <v>0.85912309723854718</v>
      </c>
      <c r="H18">
        <f>Precision!F18</f>
        <v>0.89693630603447849</v>
      </c>
      <c r="J18">
        <f t="shared" si="0"/>
        <v>0.8423092278583123</v>
      </c>
      <c r="K18">
        <f t="shared" si="1"/>
        <v>4.1208118240536357E-2</v>
      </c>
      <c r="L18">
        <f t="shared" si="2"/>
        <v>2.1226362611575316E-3</v>
      </c>
      <c r="M18">
        <f t="shared" si="3"/>
        <v>5</v>
      </c>
      <c r="AE18" s="3"/>
      <c r="AF18" s="3"/>
      <c r="AG18" s="3"/>
    </row>
    <row r="19" spans="1:33" x14ac:dyDescent="0.2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0.80505579891531076</v>
      </c>
      <c r="E19">
        <f>Precision!G15</f>
        <v>0.77970292059476121</v>
      </c>
      <c r="F19">
        <f>Precision!G16</f>
        <v>0.86304291193934657</v>
      </c>
      <c r="G19">
        <f>Precision!G17</f>
        <v>0.85912309723854718</v>
      </c>
      <c r="H19">
        <f>Precision!G18</f>
        <v>0.91885628048616153</v>
      </c>
      <c r="J19">
        <f t="shared" si="0"/>
        <v>0.84515620183482532</v>
      </c>
      <c r="K19">
        <f t="shared" si="1"/>
        <v>4.8659807846297892E-2</v>
      </c>
      <c r="L19">
        <f t="shared" si="2"/>
        <v>2.9597211245482929E-3</v>
      </c>
      <c r="M19">
        <f t="shared" si="3"/>
        <v>5</v>
      </c>
      <c r="AE19" s="3"/>
      <c r="AF19" s="3"/>
      <c r="AG19" s="3"/>
    </row>
    <row r="20" spans="1:33" x14ac:dyDescent="0.2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0.85272270162264241</v>
      </c>
      <c r="E20">
        <f>Precision!B20</f>
        <v>0.77140774963561876</v>
      </c>
      <c r="F20">
        <f>Precision!B21</f>
        <v>0.84711402953937653</v>
      </c>
      <c r="G20">
        <f>Precision!B22</f>
        <v>0.80383257897489391</v>
      </c>
      <c r="H20">
        <f>Precision!B23</f>
        <v>0.83289487975396292</v>
      </c>
      <c r="J20">
        <f t="shared" si="0"/>
        <v>0.82159438790529882</v>
      </c>
      <c r="K20">
        <f t="shared" si="1"/>
        <v>3.0272448389024514E-2</v>
      </c>
      <c r="L20">
        <f t="shared" si="2"/>
        <v>1.1455264143326912E-3</v>
      </c>
      <c r="M20">
        <f t="shared" si="3"/>
        <v>5</v>
      </c>
      <c r="N20" t="str">
        <f>A20&amp;" "&amp;B20</f>
        <v>MNB BoW</v>
      </c>
      <c r="O20">
        <f>IFERROR(AVERAGE(D20:H21),"-")</f>
        <v>0.83669227579179906</v>
      </c>
      <c r="P20">
        <f>IFERROR(_xlfn.STDEV.P(D20:H21),"-")</f>
        <v>3.6630043786137115E-2</v>
      </c>
      <c r="Q20">
        <f>COUNT(D20:H21)</f>
        <v>10</v>
      </c>
      <c r="R20" t="str">
        <f>A20</f>
        <v>MNB</v>
      </c>
      <c r="S20">
        <f>IFERROR(AVERAGE(D20:H21,D23:H24),"-")</f>
        <v>0.84436381601481814</v>
      </c>
      <c r="T20">
        <f>IFERROR(_xlfn.STDEV.P(D20:H21,D23:H24),"-")</f>
        <v>3.5378243369571225E-2</v>
      </c>
      <c r="U20">
        <f>COUNT(D20:H21,D23:H24)</f>
        <v>20</v>
      </c>
    </row>
    <row r="21" spans="1:33" x14ac:dyDescent="0.2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0.8552516959605303</v>
      </c>
      <c r="E21">
        <f>Precision!C20</f>
        <v>0.78283307457880524</v>
      </c>
      <c r="F21">
        <f>Precision!C21</f>
        <v>0.88673010111010275</v>
      </c>
      <c r="G21">
        <f>Precision!C22</f>
        <v>0.85994938062000881</v>
      </c>
      <c r="H21">
        <f>Precision!C23</f>
        <v>0.87418656612204992</v>
      </c>
      <c r="J21">
        <f t="shared" si="0"/>
        <v>0.85179016367829929</v>
      </c>
      <c r="K21">
        <f t="shared" si="1"/>
        <v>3.6210587496143018E-2</v>
      </c>
      <c r="L21">
        <f t="shared" si="2"/>
        <v>1.6390083085197867E-3</v>
      </c>
      <c r="M21">
        <f t="shared" si="3"/>
        <v>5</v>
      </c>
      <c r="AE21" s="3"/>
      <c r="AF21" s="3"/>
      <c r="AG21" s="3"/>
    </row>
    <row r="22" spans="1:33" x14ac:dyDescent="0.2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2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0.87557018537864162</v>
      </c>
      <c r="E23">
        <f>Precision!E20</f>
        <v>0.78852279220441912</v>
      </c>
      <c r="F23">
        <f>Precision!E21</f>
        <v>0.88737539018043932</v>
      </c>
      <c r="G23">
        <f>Precision!E22</f>
        <v>0.83418588158626106</v>
      </c>
      <c r="H23">
        <f>Precision!E23</f>
        <v>0.85184018351900115</v>
      </c>
      <c r="J23">
        <f t="shared" si="0"/>
        <v>0.84749888657375261</v>
      </c>
      <c r="K23">
        <f t="shared" si="1"/>
        <v>3.479194166617261E-2</v>
      </c>
      <c r="L23">
        <f t="shared" si="2"/>
        <v>1.5130990061279473E-3</v>
      </c>
      <c r="M23">
        <f t="shared" si="3"/>
        <v>5</v>
      </c>
      <c r="N23" t="str">
        <f>A23&amp;" "&amp;B23</f>
        <v>MNB Tf-Idf</v>
      </c>
      <c r="O23">
        <f>IFERROR(AVERAGE(D23:H24),"-")</f>
        <v>0.85203535623783699</v>
      </c>
      <c r="P23">
        <f>IFERROR(_xlfn.STDEV.P(D23:H24),"-")</f>
        <v>3.2307507506338311E-2</v>
      </c>
      <c r="Q23">
        <f>COUNT(D23:H24)</f>
        <v>10</v>
      </c>
      <c r="AE23" s="3"/>
      <c r="AF23" s="3"/>
      <c r="AG23" s="3"/>
    </row>
    <row r="24" spans="1:33" x14ac:dyDescent="0.2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0.86653745062625742</v>
      </c>
      <c r="E24">
        <f>Precision!F20</f>
        <v>0.80732703377864667</v>
      </c>
      <c r="F24">
        <f>Precision!F21</f>
        <v>0.89026361929587738</v>
      </c>
      <c r="G24">
        <f>Precision!F22</f>
        <v>0.84348393120689147</v>
      </c>
      <c r="H24">
        <f>Precision!F23</f>
        <v>0.8752470946019334</v>
      </c>
      <c r="J24">
        <f t="shared" si="0"/>
        <v>0.85657182590192138</v>
      </c>
      <c r="K24">
        <f t="shared" si="1"/>
        <v>2.8912138689753463E-2</v>
      </c>
      <c r="L24">
        <f t="shared" si="2"/>
        <v>1.0448897045194237E-3</v>
      </c>
      <c r="M24">
        <f t="shared" si="3"/>
        <v>5</v>
      </c>
      <c r="AE24" s="3"/>
      <c r="AF24" s="3"/>
      <c r="AG24" s="3"/>
    </row>
    <row r="25" spans="1:33" x14ac:dyDescent="0.2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2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0.79871492229330832</v>
      </c>
      <c r="E26">
        <f>Precision!B25</f>
        <v>0.81074064034215831</v>
      </c>
      <c r="F26">
        <f>Precision!B26</f>
        <v>0.85727299880525687</v>
      </c>
      <c r="G26">
        <f>Precision!B27</f>
        <v>0.84756784434203791</v>
      </c>
      <c r="H26">
        <f>Precision!B28</f>
        <v>0.88419008992014081</v>
      </c>
      <c r="J26">
        <f t="shared" si="0"/>
        <v>0.83969729914058033</v>
      </c>
      <c r="K26">
        <f t="shared" si="1"/>
        <v>3.1204174184377601E-2</v>
      </c>
      <c r="L26">
        <f t="shared" si="2"/>
        <v>1.217125608161222E-3</v>
      </c>
      <c r="M26">
        <f t="shared" si="3"/>
        <v>5</v>
      </c>
      <c r="N26" t="str">
        <f>A26&amp;" "&amp;B26</f>
        <v>RF BoW</v>
      </c>
      <c r="O26">
        <f>IFERROR(AVERAGE(D26:H28),"-")</f>
        <v>0.79851120542931331</v>
      </c>
      <c r="P26">
        <f>IFERROR(_xlfn.STDEV.P(D26:H28),"-")</f>
        <v>5.5888258086088903E-2</v>
      </c>
      <c r="Q26">
        <f>COUNT(D26:H28)</f>
        <v>15</v>
      </c>
      <c r="R26" t="str">
        <f>A26</f>
        <v>RF</v>
      </c>
      <c r="S26">
        <f>IFERROR(AVERAGE(D26:H31),"-")</f>
        <v>0.80508290278523131</v>
      </c>
      <c r="T26">
        <f>IFERROR(_xlfn.STDEV.P(D26:H31),"-")</f>
        <v>4.6813599028380601E-2</v>
      </c>
      <c r="U26">
        <f>COUNT(D26:H31)</f>
        <v>30</v>
      </c>
    </row>
    <row r="27" spans="1:33" x14ac:dyDescent="0.2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0.79334528214616107</v>
      </c>
      <c r="E27">
        <f>Precision!C25</f>
        <v>0.78968137597169841</v>
      </c>
      <c r="F27">
        <f>Precision!C26</f>
        <v>0.84606049173111986</v>
      </c>
      <c r="G27">
        <f>Precision!C27</f>
        <v>0.82534756163788425</v>
      </c>
      <c r="H27">
        <f>Precision!C28</f>
        <v>0.86235301515437346</v>
      </c>
      <c r="J27">
        <f t="shared" si="0"/>
        <v>0.82335754532824745</v>
      </c>
      <c r="K27">
        <f t="shared" si="1"/>
        <v>2.8547682676835304E-2</v>
      </c>
      <c r="L27">
        <f t="shared" si="2"/>
        <v>1.0187127327716031E-3</v>
      </c>
      <c r="M27">
        <f t="shared" si="3"/>
        <v>5</v>
      </c>
      <c r="AE27" s="3"/>
      <c r="AF27" s="3"/>
      <c r="AG27" s="3"/>
    </row>
    <row r="28" spans="1:33" x14ac:dyDescent="0.2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0.70290154359616197</v>
      </c>
      <c r="E28">
        <f>Precision!D25</f>
        <v>0.72436721151392081</v>
      </c>
      <c r="F28">
        <f>Precision!D26</f>
        <v>0.73276804548026964</v>
      </c>
      <c r="G28">
        <f>Precision!D27</f>
        <v>0.71310316918119176</v>
      </c>
      <c r="H28">
        <f>Precision!D28</f>
        <v>0.78925388932401541</v>
      </c>
      <c r="J28">
        <f t="shared" si="0"/>
        <v>0.73247877181911192</v>
      </c>
      <c r="K28">
        <f t="shared" si="1"/>
        <v>3.0131450228843736E-2</v>
      </c>
      <c r="L28">
        <f t="shared" si="2"/>
        <v>1.134880366116609E-3</v>
      </c>
      <c r="M28">
        <f t="shared" si="3"/>
        <v>5</v>
      </c>
      <c r="AE28" s="3"/>
      <c r="AF28" s="3"/>
      <c r="AG28" s="3"/>
    </row>
    <row r="29" spans="1:33" x14ac:dyDescent="0.2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0.77763501274139579</v>
      </c>
      <c r="E29">
        <f>Precision!E25</f>
        <v>0.8053209309139101</v>
      </c>
      <c r="F29">
        <f>Precision!E26</f>
        <v>0.81931980488856559</v>
      </c>
      <c r="G29">
        <f>Precision!E27</f>
        <v>0.80190983203317168</v>
      </c>
      <c r="H29">
        <f>Precision!E28</f>
        <v>0.83480919249420205</v>
      </c>
      <c r="J29">
        <f t="shared" si="0"/>
        <v>0.807798954614249</v>
      </c>
      <c r="K29">
        <f t="shared" si="1"/>
        <v>1.9041894322352145E-2</v>
      </c>
      <c r="L29">
        <f t="shared" si="2"/>
        <v>4.532421742295336E-4</v>
      </c>
      <c r="M29">
        <f t="shared" si="3"/>
        <v>5</v>
      </c>
      <c r="N29" t="str">
        <f>A29&amp;" "&amp;B29</f>
        <v>RF Tf-Idf</v>
      </c>
      <c r="O29">
        <f>IFERROR(AVERAGE(D29:H31),"-")</f>
        <v>0.81165460014114976</v>
      </c>
      <c r="P29">
        <f>IFERROR(_xlfn.STDEV.P(D29:H31),"-")</f>
        <v>3.4251340175344168E-2</v>
      </c>
      <c r="Q29">
        <f>COUNT(D29:H31)</f>
        <v>15</v>
      </c>
      <c r="AE29" s="3"/>
      <c r="AF29" s="3"/>
      <c r="AG29" s="3"/>
    </row>
    <row r="30" spans="1:33" x14ac:dyDescent="0.2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0.78617346358272511</v>
      </c>
      <c r="E30">
        <f>Precision!F25</f>
        <v>0.79170739654610622</v>
      </c>
      <c r="F30">
        <f>Precision!F26</f>
        <v>0.8086021505376344</v>
      </c>
      <c r="G30">
        <f>Precision!F27</f>
        <v>0.78091993865531728</v>
      </c>
      <c r="H30">
        <f>Precision!F28</f>
        <v>0.84133966392030901</v>
      </c>
      <c r="J30">
        <f t="shared" si="0"/>
        <v>0.80174852264841834</v>
      </c>
      <c r="K30">
        <f t="shared" si="1"/>
        <v>2.1870835703807379E-2</v>
      </c>
      <c r="L30">
        <f t="shared" si="2"/>
        <v>5.9791681797866938E-4</v>
      </c>
      <c r="M30">
        <f t="shared" si="3"/>
        <v>5</v>
      </c>
      <c r="AE30" s="3"/>
      <c r="AF30" s="3"/>
      <c r="AG30" s="3"/>
    </row>
    <row r="31" spans="1:33" x14ac:dyDescent="0.2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0.78768996960486326</v>
      </c>
      <c r="E31">
        <f>Precision!G25</f>
        <v>0.75811323225934224</v>
      </c>
      <c r="F31">
        <f>Precision!G26</f>
        <v>0.85782556750298677</v>
      </c>
      <c r="G31">
        <f>Precision!G27</f>
        <v>0.82825567502986863</v>
      </c>
      <c r="H31">
        <f>Precision!G28</f>
        <v>0.89519717140684874</v>
      </c>
      <c r="J31">
        <f t="shared" si="0"/>
        <v>0.82541632316078195</v>
      </c>
      <c r="K31">
        <f t="shared" si="1"/>
        <v>4.8745813394225887E-2</v>
      </c>
      <c r="L31">
        <f t="shared" si="2"/>
        <v>2.9701929043308645E-3</v>
      </c>
      <c r="M31">
        <f t="shared" si="3"/>
        <v>5</v>
      </c>
      <c r="AE31" s="3"/>
      <c r="AF31" s="3"/>
      <c r="AG31" s="3"/>
    </row>
    <row r="32" spans="1:33" x14ac:dyDescent="0.2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0.84843938695298948</v>
      </c>
      <c r="E32">
        <f>Precision!B30</f>
        <v>0.7751970057972255</v>
      </c>
      <c r="F32">
        <f>Precision!B31</f>
        <v>0.87494767384410843</v>
      </c>
      <c r="G32">
        <f>Precision!B32</f>
        <v>0.83000512032770113</v>
      </c>
      <c r="H32">
        <f>Precision!B33</f>
        <v>0.91499076993559159</v>
      </c>
      <c r="J32">
        <f t="shared" si="0"/>
        <v>0.8487159913715232</v>
      </c>
      <c r="K32">
        <f t="shared" si="1"/>
        <v>4.6552469073413323E-2</v>
      </c>
      <c r="L32">
        <f t="shared" si="2"/>
        <v>2.7089154710388795E-3</v>
      </c>
      <c r="M32">
        <f t="shared" si="3"/>
        <v>5</v>
      </c>
      <c r="N32" t="str">
        <f>A32&amp;" "&amp;B32</f>
        <v>Ensemble BoW</v>
      </c>
      <c r="O32">
        <f>IFERROR(AVERAGE(D32:H34),"-")</f>
        <v>0.84965515986997509</v>
      </c>
      <c r="P32">
        <f>IFERROR(_xlfn.STDEV.P(D32:H34),"-")</f>
        <v>4.0920582295948013E-2</v>
      </c>
      <c r="Q32">
        <f>COUNT(D32:H34)</f>
        <v>15</v>
      </c>
      <c r="R32" t="str">
        <f>A32</f>
        <v>Ensemble</v>
      </c>
      <c r="S32">
        <f>IFERROR(AVERAGE(D32:H37),"-")</f>
        <v>0.85092290974227403</v>
      </c>
      <c r="T32">
        <f>IFERROR(_xlfn.STDEV.P(D32:H37),"-")</f>
        <v>3.6952064545795783E-2</v>
      </c>
      <c r="U32">
        <f>COUNT(D32:H37)</f>
        <v>30</v>
      </c>
    </row>
    <row r="33" spans="1:21" x14ac:dyDescent="0.2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0.83543298170331959</v>
      </c>
      <c r="E33">
        <f>Precision!C30</f>
        <v>0.82933686207929691</v>
      </c>
      <c r="F33">
        <f>Precision!C31</f>
        <v>0.86368445227553403</v>
      </c>
      <c r="G33">
        <f>Precision!C32</f>
        <v>0.8599590373783923</v>
      </c>
      <c r="H33">
        <f>Precision!C33</f>
        <v>0.91476361153780494</v>
      </c>
      <c r="J33">
        <f t="shared" si="0"/>
        <v>0.86063538899486947</v>
      </c>
      <c r="K33">
        <f t="shared" si="1"/>
        <v>3.0180715148684409E-2</v>
      </c>
      <c r="L33">
        <f t="shared" si="2"/>
        <v>1.1385944586075358E-3</v>
      </c>
      <c r="M33">
        <f t="shared" si="3"/>
        <v>5</v>
      </c>
    </row>
    <row r="34" spans="1:21" x14ac:dyDescent="0.2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0.82785148101793904</v>
      </c>
      <c r="E34">
        <f>Precision!D30</f>
        <v>0.80422050540646361</v>
      </c>
      <c r="F34">
        <f>Precision!D31</f>
        <v>0.84352880506549222</v>
      </c>
      <c r="G34">
        <f>Precision!D32</f>
        <v>0.80522273425499236</v>
      </c>
      <c r="H34">
        <f>Precision!D33</f>
        <v>0.91724697047277692</v>
      </c>
      <c r="J34">
        <f t="shared" si="0"/>
        <v>0.83961409924353292</v>
      </c>
      <c r="K34">
        <f t="shared" si="1"/>
        <v>4.1511490638059194E-2</v>
      </c>
      <c r="L34">
        <f t="shared" si="2"/>
        <v>2.1540048187420951E-3</v>
      </c>
      <c r="M34">
        <f t="shared" si="3"/>
        <v>5</v>
      </c>
    </row>
    <row r="35" spans="1:21" x14ac:dyDescent="0.2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0.84590586718246297</v>
      </c>
      <c r="E35">
        <f>Precision!E30</f>
        <v>0.79135562921641012</v>
      </c>
      <c r="F35">
        <f>Precision!E31</f>
        <v>0.8854699472696077</v>
      </c>
      <c r="G35">
        <f>Precision!E32</f>
        <v>0.85373262515803305</v>
      </c>
      <c r="H35">
        <f>Precision!E33</f>
        <v>0.87230503964374928</v>
      </c>
      <c r="J35">
        <f t="shared" si="0"/>
        <v>0.84975382169405267</v>
      </c>
      <c r="K35">
        <f t="shared" si="1"/>
        <v>3.2327033803699244E-2</v>
      </c>
      <c r="L35">
        <f t="shared" si="2"/>
        <v>1.306296393181892E-3</v>
      </c>
      <c r="M35">
        <f t="shared" si="3"/>
        <v>5</v>
      </c>
      <c r="N35" t="str">
        <f>A35&amp;" "&amp;B35</f>
        <v>Ensemble Tf-Idf</v>
      </c>
      <c r="O35">
        <f>IFERROR(AVERAGE(D35:H37),"-")</f>
        <v>0.85219065961457285</v>
      </c>
      <c r="P35">
        <f>IFERROR(_xlfn.STDEV.P(D35:H37),"-")</f>
        <v>3.2453069399926315E-2</v>
      </c>
      <c r="Q35">
        <f>COUNT(D35:H37)</f>
        <v>15</v>
      </c>
    </row>
    <row r="36" spans="1:21" x14ac:dyDescent="0.2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0.87995479697607359</v>
      </c>
      <c r="E36">
        <f>Precision!F30</f>
        <v>0.8021438796231567</v>
      </c>
      <c r="F36">
        <f>Precision!F31</f>
        <v>0.87360471070148482</v>
      </c>
      <c r="G36">
        <f>Precision!F32</f>
        <v>0.86153229861009739</v>
      </c>
      <c r="H36">
        <f>Precision!F33</f>
        <v>0.90650012127091928</v>
      </c>
      <c r="J36">
        <f t="shared" si="0"/>
        <v>0.86474716143634645</v>
      </c>
      <c r="K36">
        <f t="shared" si="1"/>
        <v>3.4590589036367192E-2</v>
      </c>
      <c r="L36">
        <f t="shared" si="2"/>
        <v>1.4956360623535575E-3</v>
      </c>
      <c r="M36">
        <f t="shared" si="3"/>
        <v>5</v>
      </c>
    </row>
    <row r="37" spans="1:21" x14ac:dyDescent="0.2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0.83704061895551252</v>
      </c>
      <c r="E37">
        <f>Precision!G30</f>
        <v>0.80789751101346041</v>
      </c>
      <c r="F37">
        <f>Precision!G31</f>
        <v>0.84567571176229916</v>
      </c>
      <c r="G37">
        <f>Precision!G32</f>
        <v>0.83322039950813853</v>
      </c>
      <c r="H37">
        <f>Precision!G33</f>
        <v>0.88652073732718872</v>
      </c>
      <c r="J37">
        <f t="shared" si="0"/>
        <v>0.84207099571331978</v>
      </c>
      <c r="K37">
        <f t="shared" si="1"/>
        <v>2.5535223936271483E-2</v>
      </c>
      <c r="L37">
        <f t="shared" si="2"/>
        <v>8.1505957684441515E-4</v>
      </c>
      <c r="M37">
        <f t="shared" si="3"/>
        <v>5</v>
      </c>
    </row>
    <row r="41" spans="1:21" x14ac:dyDescent="0.25">
      <c r="A41" s="3" t="s">
        <v>57</v>
      </c>
      <c r="B41" t="s">
        <v>0</v>
      </c>
      <c r="C41" t="s">
        <v>1</v>
      </c>
      <c r="D41" t="s">
        <v>2</v>
      </c>
      <c r="E41" t="s">
        <v>88</v>
      </c>
      <c r="F41" t="s">
        <v>4</v>
      </c>
      <c r="G41" t="s">
        <v>5</v>
      </c>
      <c r="J41" t="s">
        <v>1</v>
      </c>
      <c r="K41" t="s">
        <v>2</v>
      </c>
      <c r="L41" t="s">
        <v>88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</row>
    <row r="42" spans="1:21" x14ac:dyDescent="0.25">
      <c r="A42" t="s">
        <v>0</v>
      </c>
      <c r="B42">
        <f>IFERROR(_xlfn.T.TEST(D2:H7,D2:H7,2,IF(IF(T2^2&gt;T2^2,(T2^2)/(T2^2),(T2^2)/(T2^2))&lt;IF(T2^2&gt;T2^2,_xlfn.F.INV(0.95,U2-1,U2-1),_xlfn.F.INV(0.95,U2-1,U2-1)),2,3)),1)</f>
        <v>1</v>
      </c>
      <c r="C42">
        <f>IFERROR(_xlfn.T.TEST(D8:H13,D2:H7,2,IF(IF(T2^2&gt;T8^2,(T2^2)/(T8^2),(T8^2)/(T2^2))&lt;IF(T2^2&gt;T8^2,_xlfn.F.INV(0.95,U2-1,U8-1),_xlfn.F.INV(0.95,U8-1,U2-1)),2,3)),1)</f>
        <v>2.6915594833477127E-7</v>
      </c>
      <c r="D42">
        <f>IFERROR(_xlfn.T.TEST(D14:H19,D2:H7,2,IF(IF(T2^2&gt;T14^2,(T2^2)/(T14^2),(T14^2)/(T2^2))&lt;IF(T2^2&gt;T14^2,_xlfn.F.INV(0.95,U2-1,U14-1),_xlfn.F.INV(0.95,U14-1,U2-1)),2,3)),1)</f>
        <v>3.3582696868276497E-9</v>
      </c>
      <c r="E42">
        <f>IFERROR(_xlfn.T.TEST(X2:AB5,D2:H7,2,IF(IF(T2^2&gt;T20^2,(T2^2)/(T20^2),(T20^2)/(T2^2))&lt;IF(T2^2&gt;T20^2,_xlfn.F.INV(0.95,U2-1,U20-1),_xlfn.F.INV(0.95,U20-1,U2-1)),2,3)),1)</f>
        <v>1.0699942263252142E-8</v>
      </c>
      <c r="F42">
        <f>IFERROR(_xlfn.T.TEST(D26:H31,D2:H7,2,IF(IF(T2^2&gt;T26^2,(T2^2)/(T26^2),(T26^2)/(T2^2))&lt;IF(T2^2&gt;T26^2,_xlfn.F.INV(0.95,U2-1,U26-1),_xlfn.F.INV(0.95,U26-1,U2-1)),2,3)),1)</f>
        <v>3.1122175263676371E-4</v>
      </c>
      <c r="G42">
        <f>IFERROR(_xlfn.T.TEST(D32:H37,D2:H7,2,IF(IF(T2^2&gt;T32^2,(T2^2)/(T32^2),(T32^2)/(T2^2))&lt;IF(T2^2&gt;T32^2,_xlfn.F.INV(0.95,U2-1,U32-1),_xlfn.F.INV(0.95,U32-1,U2-1)),2,3)),1)</f>
        <v>3.218212078320949E-10</v>
      </c>
      <c r="I42" t="s">
        <v>0</v>
      </c>
      <c r="J42">
        <f>C42</f>
        <v>2.6915594833477127E-7</v>
      </c>
      <c r="K42">
        <f t="shared" ref="K42:N44" si="4">D42</f>
        <v>3.3582696868276497E-9</v>
      </c>
      <c r="L42">
        <f t="shared" si="4"/>
        <v>1.0699942263252142E-8</v>
      </c>
      <c r="M42">
        <f t="shared" si="4"/>
        <v>3.1122175263676371E-4</v>
      </c>
      <c r="N42">
        <f t="shared" si="4"/>
        <v>3.218212078320949E-10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</row>
    <row r="43" spans="1:21" x14ac:dyDescent="0.25">
      <c r="A43" t="s">
        <v>1</v>
      </c>
      <c r="C43">
        <f>IFERROR(_xlfn.T.TEST(D8:H13,D8:H13,2,IF(IF(T8^2&gt;T8^2,(T8^2)/(T8^2),(T8^2)/(T8^2))&lt;IF(T8^2&gt;T8^2,_xlfn.F.INV(0.95,U8-1,U8-1),_xlfn.F.INV(0.95,U8-1,U8-1)),2,3)),1)</f>
        <v>1</v>
      </c>
      <c r="D43">
        <f>IFERROR(_xlfn.T.TEST(D14:H19,D8:H13,2,IF(IF(T8^2&gt;T14^2,(T8^2)/(T14^2),(T14^2)/(T8^2))&lt;IF(T8^2&gt;T14^2,_xlfn.F.INV(0.95,U8-1,U14-1),_xlfn.F.INV(0.95,U14-1,U8-1)),2,3)),1)</f>
        <v>0.16789318436746989</v>
      </c>
      <c r="E43">
        <f>IFERROR(_xlfn.T.TEST(X2:AB5,D8:H13,2,IF(IF(T8^2&gt;T20^2,(T8^2)/(T20^2),(T20^2)/(T8^2))&lt;IF(T8^2&gt;T20^2,_xlfn.F.INV(0.95,U8-1,U20-1),_xlfn.F.INV(0.95,U20-1,U8-1)),2,3)),1)</f>
        <v>0.19365703747199098</v>
      </c>
      <c r="F43">
        <f>IFERROR(_xlfn.T.TEST(D26:H31,D8:H13,2,IF(IF(T8^2&gt;T26^2,(T8^2)/(T26^2),(T26^2)/(T8^2))&lt;IF(T8^2&gt;T26^2,_xlfn.F.INV(0.95,U8-1,U26-1),_xlfn.F.INV(0.95,U26-1,U8-1)),2,3)),1)</f>
        <v>4.5240918681899167E-2</v>
      </c>
      <c r="G43">
        <f>IFERROR(_xlfn.T.TEST(D32:H37,D8:H13,2,IF(IF(T8^2&gt;T32^2,(T8^2)/(T32^2),(T32^2)/(T8^2))&lt;IF(T8^2&gt;T32^2,_xlfn.F.INV(0.95,U8-1,U32-1),_xlfn.F.INV(0.95,U32-1,U8-1)),2,3)),1)</f>
        <v>3.942021533146834E-2</v>
      </c>
      <c r="I43" t="s">
        <v>1</v>
      </c>
      <c r="K43">
        <f>D43</f>
        <v>0.16789318436746989</v>
      </c>
      <c r="L43">
        <f t="shared" si="4"/>
        <v>0.19365703747199098</v>
      </c>
      <c r="M43">
        <f t="shared" si="4"/>
        <v>4.5240918681899167E-2</v>
      </c>
      <c r="N43">
        <f t="shared" si="4"/>
        <v>3.942021533146834E-2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-</v>
      </c>
      <c r="U43" t="str">
        <f t="shared" si="5"/>
        <v>-</v>
      </c>
    </row>
    <row r="44" spans="1:21" x14ac:dyDescent="0.25">
      <c r="A44" t="s">
        <v>2</v>
      </c>
      <c r="D44">
        <f>IFERROR(_xlfn.T.TEST(D14:H19,D14:H19,2,IF(IF(T14^2&gt;T14^2,(T14^2)/(T14^2),(T14^2)/(T14^2))&lt;IF(T14^2&gt;T14^2,_xlfn.F.INV(0.95,U14-1,U14-1),_xlfn.F.INV(0.95,U14-1,U14-1)),2,3)),1)</f>
        <v>1</v>
      </c>
      <c r="E44">
        <f>IFERROR(_xlfn.T.TEST(X2:AB5,D14:H19,2,IF(IF(T14^2&gt;T20^2,(T14^2)/(T20^2),(T20^2)/(T14^2))&lt;IF(T14^2&gt;T20^2,_xlfn.F.INV(0.95,U14-1,U20-1),_xlfn.F.INV(0.95,U20-1,U14-1)),2,3)),1)</f>
        <v>0.97455180823861376</v>
      </c>
      <c r="F44">
        <f>IFERROR(_xlfn.T.TEST(D26:H31,D14:H19,2,IF(IF(T14^2&gt;T26^2,(T14^2)/(T26^2),(T26^2)/(T14^2))&lt;IF(T14^2&gt;T26^2,_xlfn.F.INV(0.95,U14-1,U26-1),_xlfn.F.INV(0.95,U26-1,U14-1)),2,3)),1)</f>
        <v>1.1677715238302183E-3</v>
      </c>
      <c r="G44">
        <f>IFERROR(_xlfn.T.TEST(D32:H37,D14:H19,2,IF(IF(T14^2&gt;T32^2,(T14^2)/(T32^2),(T32^2)/(T14^2))&lt;IF(T14^2&gt;T32^2,_xlfn.F.INV(0.95,U14-1,U32-1),_xlfn.F.INV(0.95,U32-1,U14-1)),2,3)),1)</f>
        <v>0.49471605663722173</v>
      </c>
      <c r="I44" t="s">
        <v>2</v>
      </c>
      <c r="L44">
        <f>E44</f>
        <v>0.97455180823861376</v>
      </c>
      <c r="M44">
        <f t="shared" si="4"/>
        <v>1.1677715238302183E-3</v>
      </c>
      <c r="N44">
        <f t="shared" si="4"/>
        <v>0.49471605663722173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</row>
    <row r="45" spans="1:21" x14ac:dyDescent="0.25">
      <c r="A45" t="s">
        <v>88</v>
      </c>
      <c r="E45">
        <f>IFERROR(_xlfn.T.TEST(X2:AB5,X2:AB5,2,IF(IF(T20^2&gt;T20^2,(T20^2)/(T20^2),(T20^2)/(T20^2))&lt;IF(T20^2&gt;T20^2,_xlfn.F.INV(0.95,U20-1,U20-1),_xlfn.F.INV(0.95,U20-1,U20-1)),2,3)),1)</f>
        <v>1</v>
      </c>
      <c r="F45">
        <f>IFERROR(_xlfn.T.TEST(D26:H31,X2:AB5,2,IF(IF(T20^2&gt;T26^2,(T20^2)/(T26^2),(T26^2)/(T20^2))&lt;IF(T20^2&gt;T26^2,_xlfn.F.INV(0.95,U20-1,U26-1),_xlfn.F.INV(0.95,U26-1,U20-1)),2,3)),1)</f>
        <v>2.9810096742208915E-3</v>
      </c>
      <c r="G45">
        <f>IFERROR(_xlfn.T.TEST(D32:H37,X2:AB5,2,IF(IF(T20^2&gt;T32^2,(T20^2)/(T32^2),(T32^2)/(T20^2))&lt;IF(T20^2&gt;T32^2,_xlfn.F.INV(0.95,U20-1,U32-1),_xlfn.F.INV(0.95,U32-1,U20-1)),2,3)),1)</f>
        <v>0.54292220005394398</v>
      </c>
      <c r="I45" t="s">
        <v>88</v>
      </c>
      <c r="M45">
        <f>F45</f>
        <v>2.9810096742208915E-3</v>
      </c>
      <c r="N45">
        <f>G45</f>
        <v>0.54292220005394398</v>
      </c>
      <c r="P45" t="s">
        <v>3</v>
      </c>
      <c r="T45" t="str">
        <f t="shared" si="5"/>
        <v>+</v>
      </c>
      <c r="U45" t="str">
        <f t="shared" si="5"/>
        <v>-</v>
      </c>
    </row>
    <row r="46" spans="1:21" x14ac:dyDescent="0.25">
      <c r="A46" t="s">
        <v>4</v>
      </c>
      <c r="F46">
        <f>IFERROR(_xlfn.T.TEST(D26:H31,D26:H31,2,IF(IF(T26^2&gt;T26^2,(T26^2)/(T26^2),(T26^2)/(T26^2))&lt;IF(T26^2&gt;T26^2,_xlfn.F.INV(0.95,U26-1,U26-1),_xlfn.F.INV(0.95,U26-1,U26-1)),2,3)),1)</f>
        <v>1</v>
      </c>
      <c r="G46">
        <f>IFERROR(_xlfn.T.TEST(D32:H37,D26:H31,2,IF(IF(T26^2&gt;T32^2,(T26^2)/(T32^2),(T32^2)/(T26^2))&lt;IF(T26^2&gt;T32^2,_xlfn.F.INV(0.95,U26-1,U32-1),_xlfn.F.INV(0.95,U32-1,U26-1)),2,3)),1)</f>
        <v>1.1429621243312276E-4</v>
      </c>
      <c r="I46" t="s">
        <v>4</v>
      </c>
      <c r="N46">
        <f>G46</f>
        <v>1.1429621243312276E-4</v>
      </c>
      <c r="P46" t="s">
        <v>4</v>
      </c>
      <c r="U46" t="str">
        <f t="shared" si="5"/>
        <v>+</v>
      </c>
    </row>
    <row r="47" spans="1:21" x14ac:dyDescent="0.25">
      <c r="A47" t="s">
        <v>5</v>
      </c>
      <c r="G47">
        <f>IFERROR(_xlfn.T.TEST(D32:H37,D32:H37,2,IF(IF(T32^2&gt;T32^2,(T32^2)/(T32^2),(T32^2)/(T32^2))&lt;IF(T32^2&gt;T32^2,_xlfn.F.INV(0.95,U32-1,U32-1),_xlfn.F.INV(0.95,U32-1,U32-1)),2,3)),1)</f>
        <v>1</v>
      </c>
    </row>
    <row r="52" spans="1:35" x14ac:dyDescent="0.25">
      <c r="A52" s="3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67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 t="s">
        <v>74</v>
      </c>
      <c r="S52" t="s">
        <v>75</v>
      </c>
      <c r="T52" t="s">
        <v>89</v>
      </c>
      <c r="U52" t="s">
        <v>90</v>
      </c>
      <c r="V52" t="s">
        <v>91</v>
      </c>
      <c r="W52" t="s">
        <v>92</v>
      </c>
      <c r="X52" t="s">
        <v>76</v>
      </c>
      <c r="Y52" t="s">
        <v>77</v>
      </c>
      <c r="Z52" t="s">
        <v>78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</row>
    <row r="53" spans="1:35" x14ac:dyDescent="0.2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2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0.21718655715716295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2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0.64726002574153896</v>
      </c>
      <c r="C55">
        <f>IFERROR(_xlfn.T.TEST($D4:$H4,$D$3:$H$3,2,IF(IF($K$3^2&gt;$K4^2,($K$3^2)/($K4^2),($K4^2)/($K$3^2))&lt;IF($K$3^2&gt;$K4^2,_xlfn.F.INV(0.95,$M$3-1,$M4-1),_xlfn.F.INV(0.95,$M4-1,$M$3-1)),2,3)),1)</f>
        <v>0.41217523130065303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25">
      <c r="A56" t="str">
        <f t="shared" si="6"/>
        <v>kNN Tf-Idf /</v>
      </c>
      <c r="B56">
        <f t="shared" si="7"/>
        <v>6.2572369337164828E-3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6.9670771837274962E-3</v>
      </c>
      <c r="D56">
        <f>IFERROR(_xlfn.T.TEST($D5:$H5,$D$4:$H$4,2,IF(IF($K$4^2&gt;$K5^2,($K$4^2)/($K5^2),($K5^2)/($K$4^2))&lt;IF($K$4^2&gt;$K5^2,_xlfn.F.INV(0.95,$M$4-1,$M5-1),_xlfn.F.INV(0.95,$M5-1,$M$4-1)),2,3)),1)</f>
        <v>8.5181042946670966E-3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25">
      <c r="A57" t="str">
        <f t="shared" si="6"/>
        <v>kNN Tf-Idf Chi^2</v>
      </c>
      <c r="B57">
        <f t="shared" si="7"/>
        <v>2.0851034788166679E-2</v>
      </c>
      <c r="C57">
        <f t="shared" si="8"/>
        <v>3.720300535182456E-2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3.3026010718147501E-2</v>
      </c>
      <c r="E57">
        <f>IFERROR(_xlfn.T.TEST($D6:$H6,$D$5:$H$5,2,IF(IF($K$5^2&gt;$K6^2,($K$5^2)/($K6^2),($K6^2)/($K$5^2))&lt;IF($K$5^2&gt;$K6^2,_xlfn.F.INV(0.95,$M$5-1,$M6-1),_xlfn.F.INV(0.95,$M6-1,$M$5-1)),2,3)),1)</f>
        <v>0.14275230888915924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25">
      <c r="A58" t="str">
        <f t="shared" si="6"/>
        <v>kNN Tf-Idf Chi^2 + PCA</v>
      </c>
      <c r="B58">
        <f t="shared" si="7"/>
        <v>1.5724970391200275E-2</v>
      </c>
      <c r="C58">
        <f t="shared" si="8"/>
        <v>3.1276345684925475E-2</v>
      </c>
      <c r="D58">
        <f t="shared" si="9"/>
        <v>2.4061585516348794E-2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0.55783323549833419</v>
      </c>
      <c r="F58">
        <f>IFERROR(_xlfn.T.TEST($D7:$H7,$D$6:$H$6,2,IF(IF($K$6^2&gt;$K7^2,($K$6^2)/($K7^2),($K7^2)/($K$6^2))&lt;IF($K$6^2&gt;$K7^2,_xlfn.F.INV(0.95,$M$6-1,$M7-1),_xlfn.F.INV(0.95,$M7-1,$M$6-1)),2,3)),1)</f>
        <v>0.46938823031749999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25">
      <c r="A59" t="str">
        <f t="shared" si="6"/>
        <v>SVM BoW /</v>
      </c>
      <c r="B59">
        <f t="shared" si="7"/>
        <v>6.0174308724131121E-3</v>
      </c>
      <c r="C59">
        <f t="shared" si="8"/>
        <v>5.8365914144950931E-3</v>
      </c>
      <c r="D59">
        <f t="shared" si="9"/>
        <v>8.0879285611491977E-3</v>
      </c>
      <c r="E59">
        <f t="shared" si="10"/>
        <v>0.91803101770799811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0.14260912390536526</v>
      </c>
      <c r="G59">
        <f>IFERROR(_xlfn.T.TEST($D8:$H8,$D$7:$H$7,2,IF(IF($K$7^2&gt;$K8^2,($K$7^2)/($K8^2),($K8^2)/($K$7^2))&lt;IF($K$7^2&gt;$K8^2,_xlfn.F.INV(0.95,$M$7-1,$M8-1),_xlfn.F.INV(0.95,$M8-1,$M$7-1)),2,3)),1)</f>
        <v>0.60160711228330854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25">
      <c r="A60" t="str">
        <f t="shared" si="6"/>
        <v>SVM BoW Chi^2</v>
      </c>
      <c r="B60">
        <f t="shared" si="7"/>
        <v>6.7880626850107297E-3</v>
      </c>
      <c r="C60">
        <f t="shared" si="8"/>
        <v>1.0449885052325178E-2</v>
      </c>
      <c r="D60">
        <f t="shared" si="9"/>
        <v>9.4922269662622259E-3</v>
      </c>
      <c r="E60">
        <f t="shared" si="10"/>
        <v>0.69258224064158935</v>
      </c>
      <c r="F60">
        <f t="shared" si="11"/>
        <v>0.12322193919544144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0.39272630883576254</v>
      </c>
      <c r="H60">
        <f>IFERROR(_xlfn.T.TEST($D9:$H9,$D$8:$H$8,2,IF(IF($K$8^2&gt;$K9^2,($K$8^2)/($K9^2),($K9^2)/($K$8^2))&lt;IF($K$8^2&gt;$K9^2,_xlfn.F.INV(0.95,$M$8-1,$M9-1),_xlfn.F.INV(0.95,$M9-1,$M$8-1)),2,3)),1)</f>
        <v>0.62302731577059556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25">
      <c r="A61" t="str">
        <f t="shared" si="6"/>
        <v>SVM BoW Chi^2 + PCA</v>
      </c>
      <c r="B61">
        <f t="shared" si="7"/>
        <v>1.30891054932409E-2</v>
      </c>
      <c r="C61">
        <f t="shared" si="8"/>
        <v>2.6911706702848905E-2</v>
      </c>
      <c r="D61">
        <f t="shared" si="9"/>
        <v>1.9558409771465116E-2</v>
      </c>
      <c r="E61">
        <f t="shared" si="10"/>
        <v>0.99394396802457807</v>
      </c>
      <c r="F61">
        <f t="shared" si="11"/>
        <v>0.27343917324779515</v>
      </c>
      <c r="G61">
        <f t="shared" si="12"/>
        <v>0.64165079751185627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0.94389717969125186</v>
      </c>
      <c r="I61">
        <f>IFERROR(_xlfn.T.TEST($D10:$H10,$D$9:$H$9,2,IF(IF($K$9^2&gt;$K10^2,($K$9^2)/($K10^2),($K10^2)/($K$9^2))&lt;IF($K$9^2&gt;$K10^2,_xlfn.F.INV(0.95,$M$9-1,$M10-1),_xlfn.F.INV(0.95,$M10-1,$M$9-1)),2,3)),1)</f>
        <v>0.73694999699755859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25">
      <c r="A62" t="str">
        <f t="shared" si="6"/>
        <v>SVM Tf-Idf /</v>
      </c>
      <c r="B62">
        <f t="shared" si="7"/>
        <v>2.940809772388754E-3</v>
      </c>
      <c r="C62">
        <f t="shared" si="8"/>
        <v>3.0732363627471158E-3</v>
      </c>
      <c r="D62">
        <f t="shared" si="9"/>
        <v>3.7421342804094607E-3</v>
      </c>
      <c r="E62">
        <f t="shared" si="10"/>
        <v>0.31130897403305802</v>
      </c>
      <c r="F62">
        <f t="shared" si="11"/>
        <v>3.4545255383022881E-2</v>
      </c>
      <c r="G62">
        <f t="shared" si="12"/>
        <v>0.15984161984529682</v>
      </c>
      <c r="H62">
        <f t="shared" si="13"/>
        <v>0.2590229325023769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0.5898372607079525</v>
      </c>
      <c r="J62">
        <f>IFERROR(_xlfn.T.TEST($D11:$H11,$D$10:$H$10,2,IF(IF($K$10^2&gt;$K11^2,($K$10^2)/($K11^2),($K11^2)/($K$10^2))&lt;IF($K$10^2&gt;$K11^2,_xlfn.F.INV(0.95,$M$10-1,$M11-1),_xlfn.F.INV(0.95,$M11-1,$M$10-1)),2,3)),1)</f>
        <v>0.39776526318242944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25">
      <c r="A63" t="str">
        <f t="shared" si="6"/>
        <v>SVM Tf-Idf Chi^2</v>
      </c>
      <c r="B63">
        <f t="shared" si="7"/>
        <v>9.4952939028498235E-4</v>
      </c>
      <c r="C63">
        <f t="shared" si="8"/>
        <v>4.8154596251802508E-4</v>
      </c>
      <c r="D63">
        <f t="shared" si="9"/>
        <v>1.0361993532407199E-3</v>
      </c>
      <c r="E63">
        <f t="shared" si="10"/>
        <v>7.8209727698239639E-2</v>
      </c>
      <c r="F63">
        <f t="shared" si="11"/>
        <v>4.6573620281761012E-3</v>
      </c>
      <c r="G63">
        <f t="shared" si="12"/>
        <v>3.9622532389254082E-2</v>
      </c>
      <c r="H63">
        <f t="shared" si="13"/>
        <v>5.6478888261122122E-2</v>
      </c>
      <c r="I63">
        <f t="shared" si="14"/>
        <v>0.2371728175377904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0.14959405186203417</v>
      </c>
      <c r="K63">
        <f>IFERROR(_xlfn.T.TEST($D12:$H12,$D$11:$H$11,2,IF(IF($K$11^2&gt;$K12^2,($K$11^2)/($K12^2),($K12^2)/($K$11^2))&lt;IF($K$11^2&gt;$K12^2,_xlfn.F.INV(0.95,$M$11-1,$M12-1),_xlfn.F.INV(0.95,$M12-1,$M$11-1)),2,3)),1)</f>
        <v>0.50704290165631671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25">
      <c r="A64" t="str">
        <f t="shared" si="6"/>
        <v>SVM Tf-Idf Chi^2 + PCA</v>
      </c>
      <c r="B64">
        <f t="shared" si="7"/>
        <v>6.2655392451014136E-4</v>
      </c>
      <c r="C64">
        <f t="shared" si="8"/>
        <v>1.67286880546116E-4</v>
      </c>
      <c r="D64">
        <f t="shared" si="9"/>
        <v>6.2106383132128616E-4</v>
      </c>
      <c r="E64">
        <f t="shared" si="10"/>
        <v>5.0187732927796207E-2</v>
      </c>
      <c r="F64">
        <f t="shared" si="11"/>
        <v>1.6036518853444835E-3</v>
      </c>
      <c r="G64">
        <f t="shared" si="12"/>
        <v>2.5475088222427156E-2</v>
      </c>
      <c r="H64">
        <f t="shared" si="13"/>
        <v>3.2318955811288651E-2</v>
      </c>
      <c r="I64">
        <f t="shared" si="14"/>
        <v>0.20120366993280941</v>
      </c>
      <c r="J64">
        <f t="shared" si="15"/>
        <v>0.12363270535263435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0.46814006811818665</v>
      </c>
      <c r="L64">
        <f>IFERROR(_xlfn.T.TEST($D13:$H13,$D$12:$H$12,2,IF(IF($K$12^2&gt;$K13^2,($K$12^2)/($K13^2),($K13^2)/($K$12^2))&lt;IF($K$12^2&gt;$K13^2,_xlfn.F.INV(0.95,$M$12-1,$M13-1),_xlfn.F.INV(0.95,$M13-1,$M$12-1)),2,3)),1)</f>
        <v>0.99645841007967073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25">
      <c r="A65" t="str">
        <f t="shared" si="6"/>
        <v>LR BoW /</v>
      </c>
      <c r="B65">
        <f t="shared" si="7"/>
        <v>2.659515414443371E-3</v>
      </c>
      <c r="C65">
        <f t="shared" si="8"/>
        <v>3.0258783827044802E-3</v>
      </c>
      <c r="D65">
        <f t="shared" si="9"/>
        <v>3.3870734469101842E-3</v>
      </c>
      <c r="E65">
        <f t="shared" si="10"/>
        <v>0.21833182076732277</v>
      </c>
      <c r="F65">
        <f t="shared" si="11"/>
        <v>2.7777298037260426E-2</v>
      </c>
      <c r="G65">
        <f t="shared" si="12"/>
        <v>0.11567966407552813</v>
      </c>
      <c r="H65">
        <f t="shared" si="13"/>
        <v>0.18101662250861203</v>
      </c>
      <c r="I65">
        <f t="shared" si="14"/>
        <v>0.43405352412837284</v>
      </c>
      <c r="J65">
        <f t="shared" si="15"/>
        <v>0.29179111749231607</v>
      </c>
      <c r="K65">
        <f t="shared" si="16"/>
        <v>0.76968012403013852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0.75954897740923621</v>
      </c>
      <c r="M65">
        <f>IFERROR(_xlfn.T.TEST($D14:$H14,$D$13:$H$13,2,IF(IF($K$13^2&gt;$K14^2,($K$13^2)/($K14^2),($K14^2)/($K$13^2))&lt;IF($K$13^2&gt;$K14^2,_xlfn.F.INV(0.95,$M$13-1,$M14-1),_xlfn.F.INV(0.95,$M14-1,$M$13-1)),2,3)),1)</f>
        <v>0.74224135902071375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25">
      <c r="A66" t="str">
        <f t="shared" si="6"/>
        <v>LR BoW Chi^2</v>
      </c>
      <c r="B66">
        <f t="shared" si="7"/>
        <v>6.2647642345708629E-4</v>
      </c>
      <c r="C66">
        <f t="shared" si="8"/>
        <v>1.3996077332834364E-4</v>
      </c>
      <c r="D66">
        <f t="shared" si="9"/>
        <v>6.1064470571459888E-4</v>
      </c>
      <c r="E66">
        <f t="shared" si="10"/>
        <v>5.4772442402215828E-2</v>
      </c>
      <c r="F66">
        <f t="shared" si="11"/>
        <v>1.3937633065389922E-3</v>
      </c>
      <c r="G66">
        <f t="shared" si="12"/>
        <v>2.7281288253646185E-2</v>
      </c>
      <c r="H66">
        <f t="shared" si="13"/>
        <v>3.4325750970090593E-2</v>
      </c>
      <c r="I66">
        <f t="shared" si="14"/>
        <v>0.22692693175359485</v>
      </c>
      <c r="J66">
        <f t="shared" si="15"/>
        <v>0.13802440699303034</v>
      </c>
      <c r="K66">
        <f t="shared" si="16"/>
        <v>0.52969509184650676</v>
      </c>
      <c r="L66">
        <f t="shared" si="17"/>
        <v>0.88250244247977927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0.86324023232437463</v>
      </c>
      <c r="N66">
        <f>IFERROR(_xlfn.T.TEST($D15:$H15,$D$14:$H$14,2,IF(IF($K$14^2&gt;$K15^2,($K$14^2)/($K15^2),($K15^2)/($K$14^2))&lt;IF($K$14^2&gt;$K15^2,_xlfn.F.INV(0.95,$M$14-1,$M15-1),_xlfn.F.INV(0.95,$M15-1,$M$14-1)),2,3)),1)</f>
        <v>0.8215438073687118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25">
      <c r="A67" t="str">
        <f t="shared" si="6"/>
        <v>LR BoW Chi^2 + PCA</v>
      </c>
      <c r="B67">
        <f t="shared" si="7"/>
        <v>1.5209187182010661E-3</v>
      </c>
      <c r="C67">
        <f t="shared" si="8"/>
        <v>1.0194839404729092E-3</v>
      </c>
      <c r="D67">
        <f t="shared" si="9"/>
        <v>1.7668256025358399E-3</v>
      </c>
      <c r="E67">
        <f t="shared" si="10"/>
        <v>0.15544159383741557</v>
      </c>
      <c r="F67">
        <f t="shared" si="11"/>
        <v>1.1198222027857719E-2</v>
      </c>
      <c r="G67">
        <f t="shared" si="12"/>
        <v>7.6764606493569199E-2</v>
      </c>
      <c r="H67">
        <f t="shared" si="13"/>
        <v>0.11927483106038901</v>
      </c>
      <c r="I67">
        <f t="shared" si="14"/>
        <v>0.38170695160852097</v>
      </c>
      <c r="J67">
        <f t="shared" si="15"/>
        <v>0.2446909524486145</v>
      </c>
      <c r="K67">
        <f t="shared" si="16"/>
        <v>0.74159256253022032</v>
      </c>
      <c r="L67">
        <f t="shared" si="17"/>
        <v>0.71830430207965512</v>
      </c>
      <c r="M67">
        <f t="shared" si="18"/>
        <v>0.68849324738070483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0.99765700177182914</v>
      </c>
      <c r="O67">
        <f>IFERROR(_xlfn.T.TEST($D16:$H16,$D$15:$H$15,2,IF(IF($K$15^2&gt;$K16^2,($K$15^2)/($K16^2),($K16^2)/($K$15^2))&lt;IF($K$15^2&gt;$K16^2,_xlfn.F.INV(0.95,$M$15-1,$M16-1),_xlfn.F.INV(0.95,$M16-1,$M$15-1)),2,3)),1)</f>
        <v>0.77970542686816735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25">
      <c r="A68" t="str">
        <f t="shared" si="6"/>
        <v>LR Tf-Idf /</v>
      </c>
      <c r="B68">
        <f t="shared" si="7"/>
        <v>2.4810821433782705E-3</v>
      </c>
      <c r="C68">
        <f t="shared" si="8"/>
        <v>2.2804984951988721E-3</v>
      </c>
      <c r="D68">
        <f t="shared" si="9"/>
        <v>3.0810381514770014E-3</v>
      </c>
      <c r="E68">
        <f t="shared" si="10"/>
        <v>0.2734010808558392</v>
      </c>
      <c r="F68">
        <f t="shared" si="11"/>
        <v>2.6407742384479606E-2</v>
      </c>
      <c r="G68">
        <f t="shared" si="12"/>
        <v>0.13758606476287991</v>
      </c>
      <c r="H68">
        <f t="shared" si="13"/>
        <v>0.22306955640109347</v>
      </c>
      <c r="I68">
        <f t="shared" si="14"/>
        <v>0.5490390603743871</v>
      </c>
      <c r="J68">
        <f t="shared" si="15"/>
        <v>0.3647233257785924</v>
      </c>
      <c r="K68">
        <f t="shared" si="16"/>
        <v>0.95971152140230864</v>
      </c>
      <c r="L68">
        <f t="shared" si="17"/>
        <v>0.52821138214593955</v>
      </c>
      <c r="M68">
        <f t="shared" si="18"/>
        <v>0.48744784051153334</v>
      </c>
      <c r="N68">
        <f t="shared" si="19"/>
        <v>0.80058744258999792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0.55337791756212806</v>
      </c>
      <c r="P68">
        <f>IFERROR(_xlfn.T.TEST($D17:$H17,$D$16:$H$16,2,IF(IF($K$16^2&gt;$K17^2,($K$16^2)/($K17^2),($K17^2)/($K$16^2))&lt;IF($K$16^2&gt;$K17^2,_xlfn.F.INV(0.95,$M$16-1,$M17-1),_xlfn.F.INV(0.95,$M17-1,$M$16-1)),2,3)),1)</f>
        <v>0.77487914606002484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25">
      <c r="A69" t="str">
        <f t="shared" si="6"/>
        <v>LR Tf-Idf Chi^2</v>
      </c>
      <c r="B69">
        <f t="shared" si="7"/>
        <v>2.2959561064731142E-3</v>
      </c>
      <c r="C69">
        <f t="shared" si="8"/>
        <v>2.2194327472620516E-3</v>
      </c>
      <c r="D69">
        <f t="shared" si="9"/>
        <v>2.8494591771549664E-3</v>
      </c>
      <c r="E69">
        <f t="shared" si="10"/>
        <v>0.21735382076920937</v>
      </c>
      <c r="F69">
        <f t="shared" si="11"/>
        <v>2.2768690481898363E-2</v>
      </c>
      <c r="G69">
        <f t="shared" si="12"/>
        <v>0.11150483001708555</v>
      </c>
      <c r="H69">
        <f t="shared" si="13"/>
        <v>0.17665961068312966</v>
      </c>
      <c r="I69">
        <f t="shared" si="14"/>
        <v>0.45286336896332569</v>
      </c>
      <c r="J69">
        <f t="shared" si="15"/>
        <v>0.29993258504182951</v>
      </c>
      <c r="K69">
        <f t="shared" si="16"/>
        <v>0.81677829184858686</v>
      </c>
      <c r="L69">
        <f t="shared" si="17"/>
        <v>0.68127414881572146</v>
      </c>
      <c r="M69">
        <f t="shared" si="18"/>
        <v>0.65437809783442036</v>
      </c>
      <c r="N69">
        <f t="shared" si="19"/>
        <v>0.94152454158741694</v>
      </c>
      <c r="O69">
        <f t="shared" si="20"/>
        <v>0.73345463795600341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0.93609446428768639</v>
      </c>
      <c r="Q69">
        <f>IFERROR(_xlfn.T.TEST($D18:$H18,$D$17:$H$17,2,IF(IF($K$17^2&gt;$K18^2,($K$17^2)/($K18^2),($K18^2)/($K$17^2))&lt;IF($K$17^2&gt;$K18^2,_xlfn.F.INV(0.95,$M$17-1,$M18-1),_xlfn.F.INV(0.95,$M18-1,$M$17-1)),2,3)),1)</f>
        <v>0.85103069584079138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25">
      <c r="A70" t="str">
        <f t="shared" si="6"/>
        <v>LR Tf-Idf Chi^2 + PCA</v>
      </c>
      <c r="B70">
        <f t="shared" si="7"/>
        <v>3.0639041062867837E-3</v>
      </c>
      <c r="C70">
        <f t="shared" si="8"/>
        <v>3.8789973399829675E-3</v>
      </c>
      <c r="D70">
        <f t="shared" si="9"/>
        <v>3.9778218422286534E-3</v>
      </c>
      <c r="E70">
        <f t="shared" si="10"/>
        <v>0.23115219694140587</v>
      </c>
      <c r="F70">
        <f t="shared" si="11"/>
        <v>3.3366687198259033E-2</v>
      </c>
      <c r="G70">
        <f t="shared" si="12"/>
        <v>0.12514031502839276</v>
      </c>
      <c r="H70">
        <f t="shared" si="13"/>
        <v>0.19451127114692315</v>
      </c>
      <c r="I70">
        <f t="shared" si="14"/>
        <v>0.4405198476335106</v>
      </c>
      <c r="J70">
        <f t="shared" si="15"/>
        <v>0.29980804070961448</v>
      </c>
      <c r="K70">
        <f t="shared" si="16"/>
        <v>0.76564558151275386</v>
      </c>
      <c r="L70">
        <f t="shared" si="17"/>
        <v>0.78230196482447534</v>
      </c>
      <c r="M70">
        <f t="shared" si="18"/>
        <v>0.76831111193709012</v>
      </c>
      <c r="N70">
        <f t="shared" si="19"/>
        <v>0.98795463105257353</v>
      </c>
      <c r="O70">
        <f t="shared" si="20"/>
        <v>0.84519589884757818</v>
      </c>
      <c r="P70">
        <f t="shared" si="21"/>
        <v>0.98436101394528919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0.79542971300569321</v>
      </c>
      <c r="R70">
        <f>IFERROR(_xlfn.T.TEST($D19:$H19,$D$18:$H$18,2,IF(IF($K$18^2&gt;$K19^2,($K$18^2)/($K19^2),($K19^2)/($K$18^2))&lt;IF($K$18^2&gt;$K19^2,_xlfn.F.INV(0.95,$M$18-1,$M19-1),_xlfn.F.INV(0.95,$M19-1,$M$18-1)),2,3)),1)</f>
        <v>0.93104111490436425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25">
      <c r="A71" t="str">
        <f t="shared" si="6"/>
        <v>MNB BoW /</v>
      </c>
      <c r="B71">
        <f t="shared" si="7"/>
        <v>3.1791054397034067E-3</v>
      </c>
      <c r="C71">
        <f t="shared" si="8"/>
        <v>2.4259172384332364E-3</v>
      </c>
      <c r="D71">
        <f t="shared" si="9"/>
        <v>3.9597589913858968E-3</v>
      </c>
      <c r="E71">
        <f t="shared" si="10"/>
        <v>0.54060728177993544</v>
      </c>
      <c r="F71">
        <f t="shared" si="11"/>
        <v>4.2925907911669066E-2</v>
      </c>
      <c r="G71">
        <f t="shared" si="12"/>
        <v>0.2631907789354071</v>
      </c>
      <c r="H71">
        <f t="shared" si="13"/>
        <v>0.45553577258361544</v>
      </c>
      <c r="I71">
        <f t="shared" si="14"/>
        <v>0.91493396704728669</v>
      </c>
      <c r="J71">
        <f t="shared" si="15"/>
        <v>0.62951211588243883</v>
      </c>
      <c r="K71">
        <f t="shared" si="16"/>
        <v>0.60108157360523695</v>
      </c>
      <c r="L71">
        <f t="shared" si="17"/>
        <v>0.19138294436858222</v>
      </c>
      <c r="M71">
        <f t="shared" si="18"/>
        <v>0.14084313416822786</v>
      </c>
      <c r="N71">
        <f t="shared" si="19"/>
        <v>0.42458978923770208</v>
      </c>
      <c r="O71">
        <f t="shared" si="20"/>
        <v>0.15984228231914074</v>
      </c>
      <c r="P71">
        <f t="shared" si="21"/>
        <v>0.35118579315232268</v>
      </c>
      <c r="Q71">
        <f t="shared" si="22"/>
        <v>0.55087294239532336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0.44123477321478777</v>
      </c>
      <c r="S71">
        <f>IFERROR(_xlfn.T.TEST($D20:$H20,$D$19:$H$19,2,IF(IF($K$19^2&gt;$K20^2,($K$19^2)/($K20^2),($K20^2)/($K$19^2))&lt;IF($K$19^2&gt;$K20^2,_xlfn.F.INV(0.95,$M$19-1,$M20-1),_xlfn.F.INV(0.95,$M20-1,$M$19-1)),2,3)),1)</f>
        <v>0.43473485495472119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25">
      <c r="A72" t="str">
        <f t="shared" si="6"/>
        <v>MNB BoW Chi^2</v>
      </c>
      <c r="B72">
        <f t="shared" si="7"/>
        <v>1.207119962965262E-3</v>
      </c>
      <c r="C72">
        <f t="shared" si="8"/>
        <v>7.7232656280676901E-4</v>
      </c>
      <c r="D72">
        <f t="shared" si="9"/>
        <v>1.3732032225390173E-3</v>
      </c>
      <c r="E72">
        <f t="shared" si="10"/>
        <v>0.10231420041825288</v>
      </c>
      <c r="F72">
        <f t="shared" si="11"/>
        <v>7.5021772730908022E-3</v>
      </c>
      <c r="G72">
        <f t="shared" si="12"/>
        <v>5.1900467684371454E-2</v>
      </c>
      <c r="H72">
        <f t="shared" si="13"/>
        <v>7.6980144860907249E-2</v>
      </c>
      <c r="I72">
        <f t="shared" si="14"/>
        <v>0.27554268445502816</v>
      </c>
      <c r="J72">
        <f t="shared" si="15"/>
        <v>0.1759586550223716</v>
      </c>
      <c r="K72">
        <f t="shared" si="16"/>
        <v>0.56317202108761566</v>
      </c>
      <c r="L72">
        <f t="shared" si="17"/>
        <v>0.94422272221172543</v>
      </c>
      <c r="M72">
        <f t="shared" si="18"/>
        <v>0.94089046302225765</v>
      </c>
      <c r="N72">
        <f t="shared" si="19"/>
        <v>0.81221808885175795</v>
      </c>
      <c r="O72">
        <f t="shared" si="20"/>
        <v>0.95420764496475308</v>
      </c>
      <c r="P72">
        <f t="shared" si="21"/>
        <v>0.7813802050964952</v>
      </c>
      <c r="Q72">
        <f t="shared" si="22"/>
        <v>0.5870719913507787</v>
      </c>
      <c r="R72">
        <f t="shared" si="23"/>
        <v>0.73851298385346786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0.83232567415166225</v>
      </c>
      <c r="T72">
        <f>IFERROR(_xlfn.T.TEST($D21:$H21,$D$20:$H$20,2,IF(IF($K$20^2&gt;$K21^2,($K$20^2)/($K21^2),($K21^2)/($K$20^2))&lt;IF($K$20^2&gt;$K21^2,_xlfn.F.INV(0.95,$M$20-1,$M21-1),_xlfn.F.INV(0.95,$M21-1,$M$20-1)),2,3)),1)</f>
        <v>0.23656522920474785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2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1.3267635367921894E-3</v>
      </c>
      <c r="C73">
        <f>IFERROR(_xlfn.T.TEST($D23:$H23,$D$3:$H$3,2,IF(IF($K$3^2&gt;$K23^2,($K$3^2)/($K23^2),($K23^2)/($K$3^2))&lt;IF($K$3^2&gt;$K23^2,_xlfn.F.INV(0.95,$M$3-1,$M23-1),_xlfn.F.INV(0.95,$M23-1,$M$3-1)),2,3)),1)</f>
        <v>8.3058208785376328E-4</v>
      </c>
      <c r="D73">
        <f>IFERROR(_xlfn.T.TEST($D23:$H23,$D$4:$H$4,2,IF(IF($K$4^2&gt;$K23^2,($K$4^2)/($K23^2),($K23^2)/($K$4^2))&lt;IF($K$4^2&gt;$K23^2,_xlfn.F.INV(0.95,$M$4-1,$M23-1),_xlfn.F.INV(0.95,$M23-1,$M$4-1)),2,3)),1)</f>
        <v>1.515643661224531E-3</v>
      </c>
      <c r="E73">
        <f>IFERROR(_xlfn.T.TEST($D23:$H23,$D$5:$H$5,2,IF(IF($K$5^2&gt;$K23^2,($K$5^2)/($K23^2),($K23^2)/($K$5^2))&lt;IF($K$5^2&gt;$K23^2,_xlfn.F.INV(0.95,$M$5-1,$M23-1),_xlfn.F.INV(0.95,$M23-1,$M$5-1)),2,3)),1)</f>
        <v>0.12696326857506388</v>
      </c>
      <c r="F73">
        <f>IFERROR(_xlfn.T.TEST($D23:$H23,$D$6:$H$6,2,IF(IF($K$6^2&gt;$K23^2,($K$6^2)/($K23^2),($K23^2)/($K$6^2))&lt;IF($K$6^2&gt;$K23^2,_xlfn.F.INV(0.95,$M$6-1,$M23-1),_xlfn.F.INV(0.95,$M23-1,$M$6-1)),2,3)),1)</f>
        <v>8.7439984741332129E-3</v>
      </c>
      <c r="G73">
        <f>IFERROR(_xlfn.T.TEST($D23:$H23,$D$7:$H$7,2,IF(IF($K$7^2&gt;$K23^2,($K$7^2)/($K23^2),($K23^2)/($K$7^2))&lt;IF($K$7^2&gt;$K23^2,_xlfn.F.INV(0.95,$M$7-1,$M23-1),_xlfn.F.INV(0.95,$M23-1,$M$7-1)),2,3)),1)</f>
        <v>6.3095361020823443E-2</v>
      </c>
      <c r="H73">
        <f>IFERROR(_xlfn.T.TEST($D23:$H23,$D$8:$H$8,2,IF(IF($K$8^2&gt;$K23^2,($K$8^2)/($K23^2),($K23^2)/($K$8^2))&lt;IF($K$8^2&gt;$K23^2,_xlfn.F.INV(0.95,$M$8-1,$M23-1),_xlfn.F.INV(0.95,$M23-1,$M$8-1)),2,3)),1)</f>
        <v>9.5848352029116055E-2</v>
      </c>
      <c r="I73">
        <f>IFERROR(_xlfn.T.TEST($D23:$H23,$D$9:$H$9,2,IF(IF($K$9^2&gt;$K23^2,($K$9^2)/($K23^2),($K23^2)/($K$9^2))&lt;IF($K$9^2&gt;$K23^2,_xlfn.F.INV(0.95,$M$9-1,$M23-1),_xlfn.F.INV(0.95,$M23-1,$M$9-1)),2,3)),1)</f>
        <v>0.33089575112589403</v>
      </c>
      <c r="J73">
        <f>IFERROR(_xlfn.T.TEST($D23:$H23,$D$10:$H$10,2,IF(IF($K$10^2&gt;$K23^2,($K$10^2)/($K23^2),($K23^2)/($K$10^2))&lt;IF($K$10^2&gt;$K23^2,_xlfn.F.INV(0.95,$M$10-1,$M23-1),_xlfn.F.INV(0.95,$M23-1,$M$10-1)),2,3)),1)</f>
        <v>0.2108692147552359</v>
      </c>
      <c r="K73">
        <f>IFERROR(_xlfn.T.TEST($D23:$H23,$D$11:$H$11,2,IF(IF($K$11^2&gt;$K23^2,($K$11^2)/($K23^2),($K23^2)/($K$11^2))&lt;IF($K$11^2&gt;$K23^2,_xlfn.F.INV(0.95,$M$11-1,$M23-1),_xlfn.F.INV(0.95,$M23-1,$M$11-1)),2,3)),1)</f>
        <v>0.66250218422411344</v>
      </c>
      <c r="L73">
        <f>IFERROR(_xlfn.T.TEST($D23:$H23,$D$12:$H$12,2,IF(IF($K$12^2&gt;$K23^2,($K$12^2)/($K23^2),($K23^2)/($K$12^2))&lt;IF($K$12^2&gt;$K23^2,_xlfn.F.INV(0.95,$M$12-1,$M23-1),_xlfn.F.INV(0.95,$M23-1,$M$12-1)),2,3)),1)</f>
        <v>0.80688242687373191</v>
      </c>
      <c r="M73">
        <f>IFERROR(_xlfn.T.TEST($D23:$H23,$D$13:$H$13,2,IF(IF($K$13^2&gt;$K23^2,($K$13^2)/($K23^2),($K23^2)/($K$13^2))&lt;IF($K$13^2&gt;$K23^2,_xlfn.F.INV(0.95,$M$13-1,$M23-1),_xlfn.F.INV(0.95,$M23-1,$M$13-1)),2,3)),1)</f>
        <v>0.78654617000538363</v>
      </c>
      <c r="N73">
        <f>IFERROR(_xlfn.T.TEST($D23:$H23,$D$14:$H$14,2,IF(IF($K$14^2&gt;$K23^2,($K$14^2)/($K23^2),($K23^2)/($K$14^2))&lt;IF($K$14^2&gt;$K23^2,_xlfn.F.INV(0.95,$M$14-1,$M23-1),_xlfn.F.INV(0.95,$M23-1,$M$14-1)),2,3)),1)</f>
        <v>0.92300697881505112</v>
      </c>
      <c r="O73">
        <f>IFERROR(_xlfn.T.TEST($D23:$H23,$D$15:$H$15,2,IF(IF($K$15^2&gt;$K23^2,($K$15^2)/($K23^2),($K23^2)/($K$15^2))&lt;IF($K$15^2&gt;$K23^2,_xlfn.F.INV(0.95,$M$15-1,$M23-1),_xlfn.F.INV(0.95,$M23-1,$M$15-1)),2,3)),1)</f>
        <v>0.88614694412530892</v>
      </c>
      <c r="P73">
        <f>IFERROR(_xlfn.T.TEST($D23:$H23,$D$16:$H$16,2,IF(IF($K$16^2&gt;$K23^2,($K$16^2)/($K23^2),($K23^2)/($K$16^2))&lt;IF($K$16^2&gt;$K23^2,_xlfn.F.INV(0.95,$M$16-1,$M23-1),_xlfn.F.INV(0.95,$M23-1,$M$16-1)),2,3)),1)</f>
        <v>0.90797338654449755</v>
      </c>
      <c r="Q73">
        <f>IFERROR(_xlfn.T.TEST($D23:$H23,$D$17:$H$17,2,IF(IF($K$17^2&gt;$K23^2,($K$17^2)/($K23^2),($K23^2)/($K$17^2))&lt;IF($K$17^2&gt;$K23^2,_xlfn.F.INV(0.95,$M$17-1,$M23-1),_xlfn.F.INV(0.95,$M23-1,$M$17-1)),2,3)),1)</f>
        <v>0.69197405235441645</v>
      </c>
      <c r="R73">
        <f>IFERROR(_xlfn.T.TEST($D23:$H23,$D$18:$H$18,2,IF(IF($K$18^2&gt;$K23^2,($K$18^2)/($K23^2),($K23^2)/($K$18^2))&lt;IF($K$18^2&gt;$K23^2,_xlfn.F.INV(0.95,$M$18-1,$M23-1),_xlfn.F.INV(0.95,$M23-1,$M$18-1)),2,3)),1)</f>
        <v>0.85218204492076988</v>
      </c>
      <c r="S73">
        <f>IFERROR(_xlfn.T.TEST($D23:$H23,$D$19:$H$19,2,IF(IF($K$19^2&gt;$K23^2,($K$19^2)/($K23^2),($K23^2)/($K$19^2))&lt;IF($K$19^2&gt;$K23^2,_xlfn.F.INV(0.95,$M$19-1,$M23-1),_xlfn.F.INV(0.95,$M23-1,$M$19-1)),2,3)),1)</f>
        <v>0.93949211538187949</v>
      </c>
      <c r="T73">
        <f>IFERROR(_xlfn.T.TEST($D23:$H23,$D$20:$H$20,2,IF(IF($K$20^2&gt;$K23^2,($K$20^2)/($K23^2),($K23^2)/($K$20^2))&lt;IF($K$20^2&gt;$K23^2,_xlfn.F.INV(0.95,$M$20-1,$M23-1),_xlfn.F.INV(0.95,$M23-1,$M$20-1)),2,3)),1)</f>
        <v>0.29384915825146207</v>
      </c>
      <c r="U73">
        <f>IFERROR(_xlfn.T.TEST($D23:$H23,$D$21:$H$21,2,IF(IF($K$21^2&gt;$K23^2,($K$21^2)/($K23^2),($K23^2)/($K$21^2))&lt;IF($K$21^2&gt;$K23^2,_xlfn.F.INV(0.95,$M$21-1,$M23-1),_xlfn.F.INV(0.95,$M23-1,$M$21-1)),2,3)),1)</f>
        <v>0.86853707573738403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2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6.8174575818627026E-4</v>
      </c>
      <c r="C74">
        <f>IFERROR(_xlfn.T.TEST($D24:$H24,$D$3:$H$3,2,IF(IF($K$3^2&gt;$K24^2,($K$3^2)/($K24^2),($K24^2)/($K$3^2))&lt;IF($K$3^2&gt;$K24^2,_xlfn.F.INV(0.95,$M$3-1,$M24-1),_xlfn.F.INV(0.95,$M24-1,$M$3-1)),2,3)),1)</f>
        <v>2.4490606010802671E-4</v>
      </c>
      <c r="D74">
        <f>IFERROR(_xlfn.T.TEST($D24:$H24,$D$4:$H$4,2,IF(IF($K$4^2&gt;$K24^2,($K$4^2)/($K24^2),($K24^2)/($K$4^2))&lt;IF($K$4^2&gt;$K24^2,_xlfn.F.INV(0.95,$M$4-1,$M24-1),_xlfn.F.INV(0.95,$M24-1,$M$4-1)),2,3)),1)</f>
        <v>7.0065992798441345E-4</v>
      </c>
      <c r="E74">
        <f>IFERROR(_xlfn.T.TEST($D24:$H24,$D$5:$H$5,2,IF(IF($K$5^2&gt;$K24^2,($K$5^2)/($K24^2),($K24^2)/($K$5^2))&lt;IF($K$5^2&gt;$K24^2,_xlfn.F.INV(0.95,$M$5-1,$M24-1),_xlfn.F.INV(0.95,$M24-1,$M$5-1)),2,3)),1)</f>
        <v>5.0663802800912115E-2</v>
      </c>
      <c r="F74">
        <f>IFERROR(_xlfn.T.TEST($D24:$H24,$D$6:$H$6,2,IF(IF($K$6^2&gt;$K24^2,($K$6^2)/($K24^2),($K24^2)/($K$6^2))&lt;IF($K$6^2&gt;$K24^2,_xlfn.F.INV(0.95,$M$6-1,$M24-1),_xlfn.F.INV(0.95,$M24-1,$M$6-1)),2,3)),1)</f>
        <v>2.2586797372980173E-3</v>
      </c>
      <c r="G74">
        <f>IFERROR(_xlfn.T.TEST($D24:$H24,$D$7:$H$7,2,IF(IF($K$7^2&gt;$K24^2,($K$7^2)/($K24^2),($K24^2)/($K$7^2))&lt;IF($K$7^2&gt;$K24^2,_xlfn.F.INV(0.95,$M$7-1,$M24-1),_xlfn.F.INV(0.95,$M24-1,$M$7-1)),2,3)),1)</f>
        <v>2.6118559928507316E-2</v>
      </c>
      <c r="H74">
        <f>IFERROR(_xlfn.T.TEST($D24:$H24,$D$8:$H$8,2,IF(IF($K$8^2&gt;$K24^2,($K$8^2)/($K24^2),($K24^2)/($K$8^2))&lt;IF($K$8^2&gt;$K24^2,_xlfn.F.INV(0.95,$M$8-1,$M24-1),_xlfn.F.INV(0.95,$M24-1,$M$8-1)),2,3)),1)</f>
        <v>3.4289975062914237E-2</v>
      </c>
      <c r="I74">
        <f>IFERROR(_xlfn.T.TEST($D24:$H24,$D$9:$H$9,2,IF(IF($K$9^2&gt;$K24^2,($K$9^2)/($K24^2),($K24^2)/($K$9^2))&lt;IF($K$9^2&gt;$K24^2,_xlfn.F.INV(0.95,$M$9-1,$M24-1),_xlfn.F.INV(0.95,$M24-1,$M$9-1)),2,3)),1)</f>
        <v>0.18474094645359493</v>
      </c>
      <c r="J74">
        <f>IFERROR(_xlfn.T.TEST($D24:$H24,$D$10:$H$10,2,IF(IF($K$10^2&gt;$K24^2,($K$10^2)/($K24^2),($K24^2)/($K$10^2))&lt;IF($K$10^2&gt;$K24^2,_xlfn.F.INV(0.95,$M$10-1,$M24-1),_xlfn.F.INV(0.95,$M24-1,$M$10-1)),2,3)),1)</f>
        <v>0.1152493068908703</v>
      </c>
      <c r="K74">
        <f>IFERROR(_xlfn.T.TEST($D24:$H24,$D$11:$H$11,2,IF(IF($K$11^2&gt;$K24^2,($K$11^2)/($K24^2),($K24^2)/($K$11^2))&lt;IF($K$11^2&gt;$K24^2,_xlfn.F.INV(0.95,$M$11-1,$M24-1),_xlfn.F.INV(0.95,$M24-1,$M$11-1)),2,3)),1)</f>
        <v>0.42004072326677444</v>
      </c>
      <c r="L74">
        <f>IFERROR(_xlfn.T.TEST($D24:$H24,$D$12:$H$12,2,IF(IF($K$12^2&gt;$K24^2,($K$12^2)/($K24^2),($K24^2)/($K$12^2))&lt;IF($K$12^2&gt;$K24^2,_xlfn.F.INV(0.95,$M$12-1,$M24-1),_xlfn.F.INV(0.95,$M24-1,$M$12-1)),2,3)),1)</f>
        <v>0.89418708319069873</v>
      </c>
      <c r="M74">
        <f>IFERROR(_xlfn.T.TEST($D24:$H24,$D$13:$H$13,2,IF(IF($K$13^2&gt;$K24^2,($K$13^2)/($K24^2),($K24^2)/($K$13^2))&lt;IF($K$13^2&gt;$K24^2,_xlfn.F.INV(0.95,$M$13-1,$M24-1),_xlfn.F.INV(0.95,$M24-1,$M$13-1)),2,3)),1)</f>
        <v>0.87401189685877156</v>
      </c>
      <c r="N74">
        <f>IFERROR(_xlfn.T.TEST($D24:$H24,$D$14:$H$14,2,IF(IF($K$14^2&gt;$K24^2,($K$14^2)/($K24^2),($K24^2)/($K$14^2))&lt;IF($K$14^2&gt;$K24^2,_xlfn.F.INV(0.95,$M$14-1,$M24-1),_xlfn.F.INV(0.95,$M24-1,$M$14-1)),2,3)),1)</f>
        <v>0.67036136296931514</v>
      </c>
      <c r="O74">
        <f>IFERROR(_xlfn.T.TEST($D24:$H24,$D$15:$H$15,2,IF(IF($K$15^2&gt;$K24^2,($K$15^2)/($K24^2),($K24^2)/($K$15^2))&lt;IF($K$15^2&gt;$K24^2,_xlfn.F.INV(0.95,$M$15-1,$M24-1),_xlfn.F.INV(0.95,$M24-1,$M$15-1)),2,3)),1)</f>
        <v>0.74779500729809778</v>
      </c>
      <c r="P74">
        <f>IFERROR(_xlfn.T.TEST($D24:$H24,$D$16:$H$16,2,IF(IF($K$16^2&gt;$K24^2,($K$16^2)/($K24^2),($K24^2)/($K$16^2))&lt;IF($K$16^2&gt;$K24^2,_xlfn.F.INV(0.95,$M$16-1,$M24-1),_xlfn.F.INV(0.95,$M24-1,$M$16-1)),2,3)),1)</f>
        <v>0.61151505102872861</v>
      </c>
      <c r="Q74">
        <f>IFERROR(_xlfn.T.TEST($D24:$H24,$D$17:$H$17,2,IF(IF($K$17^2&gt;$K24^2,($K$17^2)/($K24^2),($K24^2)/($K$17^2))&lt;IF($K$17^2&gt;$K24^2,_xlfn.F.INV(0.95,$M$17-1,$M24-1),_xlfn.F.INV(0.95,$M24-1,$M$17-1)),2,3)),1)</f>
        <v>0.43612568936493401</v>
      </c>
      <c r="R74">
        <f>IFERROR(_xlfn.T.TEST($D24:$H24,$D$18:$H$18,2,IF(IF($K$18^2&gt;$K24^2,($K$18^2)/($K24^2),($K24^2)/($K$18^2))&lt;IF($K$18^2&gt;$K24^2,_xlfn.F.INV(0.95,$M$18-1,$M24-1),_xlfn.F.INV(0.95,$M24-1,$M$18-1)),2,3)),1)</f>
        <v>0.58648638709415024</v>
      </c>
      <c r="S74">
        <f>IFERROR(_xlfn.T.TEST($D24:$H24,$D$19:$H$19,2,IF(IF($K$19^2&gt;$K24^2,($K$19^2)/($K24^2),($K24^2)/($K$19^2))&lt;IF($K$19^2&gt;$K24^2,_xlfn.F.INV(0.95,$M$19-1,$M24-1),_xlfn.F.INV(0.95,$M24-1,$M$19-1)),2,3)),1)</f>
        <v>0.6972415436454571</v>
      </c>
      <c r="T74">
        <f>IFERROR(_xlfn.T.TEST($D24:$H24,$D$20:$H$20,2,IF(IF($K$20^2&gt;$K24^2,($K$20^2)/($K24^2),($K24^2)/($K$20^2))&lt;IF($K$20^2&gt;$K24^2,_xlfn.F.INV(0.95,$M$20-1,$M24-1),_xlfn.F.INV(0.95,$M24-1,$M$20-1)),2,3)),1)</f>
        <v>0.13324107894914766</v>
      </c>
      <c r="U74">
        <f>IFERROR(_xlfn.T.TEST($D24:$H24,$D$21:$H$21,2,IF(IF($K$21^2&gt;$K24^2,($K$21^2)/($K24^2),($K24^2)/($K$21^2))&lt;IF($K$21^2&gt;$K24^2,_xlfn.F.INV(0.95,$M$21-1,$M24-1),_xlfn.F.INV(0.95,$M24-1,$M$21-1)),2,3)),1)</f>
        <v>0.84164493638170057</v>
      </c>
      <c r="V74">
        <f>IFERROR(_xlfn.T.TEST($D24:$H24,$D$23:$H$23,2,IF(IF($K$23^2&gt;$K24^2,($K$23^2)/($K24^2),($K24^2)/($K$23^2))&lt;IF($K$23^2&gt;$K24^2,_xlfn.F.INV(0.95,$M$23-1,$M24-1),_xlfn.F.INV(0.95,$M24-1,$M$23-1)),2,3)),1)</f>
        <v>0.69882621826946512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2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1.5189418846189978E-3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8.5782624690907197E-4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1.7343012392576505E-3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0.1850889836286024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1.0742456673233813E-2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8.8303583963503615E-2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0.14013681799308722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0.45477991719262167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0.28944270855119936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0.87036505698682409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0.55863435130650596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0.50789656810008776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0.86265252005289317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0.58511400202591479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0.8415448388000577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0.91103149331175448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0.92198809164182194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0.85489714642615922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0.42912445795438836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0.62652240411021642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0.74706575187337876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0.45045700506205655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25">
      <c r="A76" t="str">
        <f t="shared" si="25"/>
        <v>RF BoW Chi^2</v>
      </c>
      <c r="B76">
        <f t="shared" si="26"/>
        <v>2.7156636037844548E-3</v>
      </c>
      <c r="C76">
        <f t="shared" si="27"/>
        <v>1.778824601256406E-3</v>
      </c>
      <c r="D76">
        <f t="shared" si="28"/>
        <v>3.2947425926181991E-3</v>
      </c>
      <c r="E76">
        <f t="shared" si="29"/>
        <v>0.4802383334321606</v>
      </c>
      <c r="F76">
        <f t="shared" si="30"/>
        <v>3.1877186029293639E-2</v>
      </c>
      <c r="G76">
        <f t="shared" si="31"/>
        <v>0.22743874256931604</v>
      </c>
      <c r="H76">
        <f t="shared" si="32"/>
        <v>0.39574251625824275</v>
      </c>
      <c r="I76">
        <f t="shared" si="33"/>
        <v>0.86157537641014104</v>
      </c>
      <c r="J76">
        <f t="shared" si="34"/>
        <v>0.58211931030130759</v>
      </c>
      <c r="K76">
        <f t="shared" si="35"/>
        <v>0.64111974293692442</v>
      </c>
      <c r="L76">
        <f t="shared" si="36"/>
        <v>0.20378471326493078</v>
      </c>
      <c r="M76">
        <f t="shared" si="37"/>
        <v>0.14869579823174273</v>
      </c>
      <c r="N76">
        <f t="shared" si="38"/>
        <v>0.45206252054232821</v>
      </c>
      <c r="O76">
        <f t="shared" si="39"/>
        <v>0.16920323905943052</v>
      </c>
      <c r="P76">
        <f t="shared" si="40"/>
        <v>0.37653095440822437</v>
      </c>
      <c r="Q76">
        <f t="shared" si="41"/>
        <v>0.58910120181056691</v>
      </c>
      <c r="R76">
        <f t="shared" si="42"/>
        <v>0.47126920050988075</v>
      </c>
      <c r="S76">
        <f t="shared" si="43"/>
        <v>0.46186869636221606</v>
      </c>
      <c r="T76">
        <f t="shared" si="44"/>
        <v>0.93454509839722411</v>
      </c>
      <c r="U76">
        <f t="shared" si="45"/>
        <v>0.25249156328471722</v>
      </c>
      <c r="V76">
        <f t="shared" si="46"/>
        <v>0.3146401949004678</v>
      </c>
      <c r="W76">
        <f t="shared" si="47"/>
        <v>0.14070521880791137</v>
      </c>
      <c r="X76">
        <f t="shared" si="48"/>
        <v>0.46191681838151599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25">
      <c r="A77" t="str">
        <f t="shared" si="25"/>
        <v>RF BoW Chi^2 + PCA</v>
      </c>
      <c r="B77">
        <f t="shared" si="26"/>
        <v>0.24584384906246876</v>
      </c>
      <c r="C77">
        <f t="shared" si="27"/>
        <v>0.94116928353890472</v>
      </c>
      <c r="D77">
        <f t="shared" si="28"/>
        <v>0.45782076193081278</v>
      </c>
      <c r="E77">
        <f t="shared" si="29"/>
        <v>8.4669777047418106E-3</v>
      </c>
      <c r="F77">
        <f t="shared" si="30"/>
        <v>4.4325842683781494E-2</v>
      </c>
      <c r="G77">
        <f t="shared" si="31"/>
        <v>3.4243482016918243E-2</v>
      </c>
      <c r="H77">
        <f t="shared" si="32"/>
        <v>7.382124152284144E-3</v>
      </c>
      <c r="I77">
        <f t="shared" si="33"/>
        <v>1.1558787121773793E-2</v>
      </c>
      <c r="J77">
        <f t="shared" si="34"/>
        <v>2.8443145656054214E-2</v>
      </c>
      <c r="K77">
        <f t="shared" si="35"/>
        <v>3.5876858859561394E-3</v>
      </c>
      <c r="L77">
        <f t="shared" si="36"/>
        <v>6.3272390188955432E-4</v>
      </c>
      <c r="M77">
        <f t="shared" si="37"/>
        <v>2.5344381953136378E-4</v>
      </c>
      <c r="N77">
        <f t="shared" si="38"/>
        <v>3.4327873257074351E-3</v>
      </c>
      <c r="O77">
        <f t="shared" si="39"/>
        <v>2.2295658862479657E-4</v>
      </c>
      <c r="P77">
        <f t="shared" si="40"/>
        <v>1.2835722247656535E-3</v>
      </c>
      <c r="Q77">
        <f t="shared" si="41"/>
        <v>2.7258130995404207E-3</v>
      </c>
      <c r="R77">
        <f t="shared" si="42"/>
        <v>2.605412139988765E-3</v>
      </c>
      <c r="S77">
        <f t="shared" si="43"/>
        <v>4.3112523920229425E-3</v>
      </c>
      <c r="T77">
        <f t="shared" si="44"/>
        <v>3.1099346086928153E-3</v>
      </c>
      <c r="U77">
        <f t="shared" si="45"/>
        <v>9.7040546064770697E-4</v>
      </c>
      <c r="V77">
        <f t="shared" si="46"/>
        <v>1.0553801559337796E-3</v>
      </c>
      <c r="W77">
        <f t="shared" si="47"/>
        <v>3.4455925254907462E-4</v>
      </c>
      <c r="X77">
        <f t="shared" si="48"/>
        <v>1.1300609838612037E-3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2.3522329149873356E-3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25">
      <c r="A78" t="str">
        <f t="shared" si="25"/>
        <v>RF Tf-Idf /</v>
      </c>
      <c r="B78">
        <f t="shared" si="26"/>
        <v>1.0165673755273601E-2</v>
      </c>
      <c r="C78">
        <f t="shared" si="27"/>
        <v>1.9354868131256E-3</v>
      </c>
      <c r="D78">
        <f t="shared" si="28"/>
        <v>4.7646555274401146E-3</v>
      </c>
      <c r="E78">
        <f t="shared" si="29"/>
        <v>0.99583616480021564</v>
      </c>
      <c r="F78">
        <f t="shared" si="30"/>
        <v>6.4281023059542669E-2</v>
      </c>
      <c r="G78">
        <f t="shared" si="31"/>
        <v>0.49357398953308029</v>
      </c>
      <c r="H78">
        <f t="shared" si="32"/>
        <v>0.89396981464592629</v>
      </c>
      <c r="I78">
        <f t="shared" si="33"/>
        <v>0.65907284432570012</v>
      </c>
      <c r="J78">
        <f t="shared" si="34"/>
        <v>0.99029680830569244</v>
      </c>
      <c r="K78">
        <f t="shared" si="35"/>
        <v>0.25377306869343474</v>
      </c>
      <c r="L78">
        <f t="shared" si="36"/>
        <v>4.310108503178596E-2</v>
      </c>
      <c r="M78">
        <f t="shared" si="37"/>
        <v>1.8811233583132757E-2</v>
      </c>
      <c r="N78">
        <f t="shared" si="38"/>
        <v>0.1746736946089838</v>
      </c>
      <c r="O78">
        <f t="shared" si="39"/>
        <v>1.8528760338257462E-2</v>
      </c>
      <c r="P78">
        <f t="shared" si="40"/>
        <v>0.10315137997662102</v>
      </c>
      <c r="Q78">
        <f t="shared" si="41"/>
        <v>0.21323923213966778</v>
      </c>
      <c r="R78">
        <f t="shared" si="42"/>
        <v>0.16688895711649648</v>
      </c>
      <c r="S78">
        <f t="shared" si="43"/>
        <v>0.21001483921649286</v>
      </c>
      <c r="T78">
        <f t="shared" si="44"/>
        <v>0.46259618280414327</v>
      </c>
      <c r="U78">
        <f t="shared" si="45"/>
        <v>6.3723361851534419E-2</v>
      </c>
      <c r="V78">
        <f t="shared" si="46"/>
        <v>8.027788662268856E-2</v>
      </c>
      <c r="W78">
        <f t="shared" si="47"/>
        <v>2.2575155320089829E-2</v>
      </c>
      <c r="X78">
        <f t="shared" si="48"/>
        <v>0.11909776006354368</v>
      </c>
      <c r="Y78">
        <f t="shared" si="49"/>
        <v>0.39101108230965154</v>
      </c>
      <c r="Z78">
        <f>IFERROR(_xlfn.T.TEST($D29:$H29,$D$28:$H$28,2,IF(IF($K$28^2&gt;$K29^2,($K$28^2)/($K29^2),($K29^2)/($K$28^2))&lt;IF($K$28^2&gt;$K29^2,_xlfn.F.INV(0.95,$M$28-1,$M29-1),_xlfn.F.INV(0.95,$M29-1,$M$28-1)),2,3)),1)</f>
        <v>2.8911219262461661E-3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25">
      <c r="A79" t="str">
        <f t="shared" si="25"/>
        <v>RF Tf-Idf Chi^2</v>
      </c>
      <c r="B79">
        <f t="shared" si="26"/>
        <v>5.7562665053522847E-3</v>
      </c>
      <c r="C79">
        <f t="shared" si="27"/>
        <v>4.2633500630898822E-3</v>
      </c>
      <c r="D79">
        <f t="shared" si="28"/>
        <v>7.5720034115194287E-3</v>
      </c>
      <c r="E79">
        <f t="shared" si="29"/>
        <v>0.7627433378904257</v>
      </c>
      <c r="F79">
        <f t="shared" si="30"/>
        <v>0.14426085341990574</v>
      </c>
      <c r="G79">
        <f t="shared" si="31"/>
        <v>0.69195183034030727</v>
      </c>
      <c r="H79">
        <f t="shared" si="32"/>
        <v>0.83809763915473157</v>
      </c>
      <c r="I79">
        <f t="shared" si="33"/>
        <v>0.50653488737301178</v>
      </c>
      <c r="J79">
        <f t="shared" si="34"/>
        <v>0.83192132628079773</v>
      </c>
      <c r="K79">
        <f t="shared" si="35"/>
        <v>0.18294734165039092</v>
      </c>
      <c r="L79">
        <f t="shared" si="36"/>
        <v>3.0823306738245113E-2</v>
      </c>
      <c r="M79">
        <f t="shared" si="37"/>
        <v>1.3746502042571789E-2</v>
      </c>
      <c r="N79">
        <f t="shared" si="38"/>
        <v>0.12860521208862313</v>
      </c>
      <c r="O79">
        <f t="shared" si="39"/>
        <v>1.3524650089893059E-2</v>
      </c>
      <c r="P79">
        <f t="shared" si="40"/>
        <v>7.2397848576699564E-2</v>
      </c>
      <c r="Q79">
        <f t="shared" si="41"/>
        <v>0.15159183737356394</v>
      </c>
      <c r="R79">
        <f t="shared" si="42"/>
        <v>0.12025452993171037</v>
      </c>
      <c r="S79">
        <f t="shared" si="43"/>
        <v>0.14232207953904275</v>
      </c>
      <c r="T79">
        <f t="shared" si="44"/>
        <v>0.31889935013859888</v>
      </c>
      <c r="U79">
        <f t="shared" si="45"/>
        <v>4.5539064850873008E-2</v>
      </c>
      <c r="V79">
        <f t="shared" si="46"/>
        <v>5.6600190297251975E-2</v>
      </c>
      <c r="W79">
        <f t="shared" si="47"/>
        <v>1.6445867649783549E-2</v>
      </c>
      <c r="X79">
        <f t="shared" si="48"/>
        <v>8.1549058682767947E-2</v>
      </c>
      <c r="Y79">
        <f t="shared" si="49"/>
        <v>0.26382435132475002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5.863330816191969E-3</v>
      </c>
      <c r="AA79">
        <f>IFERROR(_xlfn.T.TEST($D30:$H30,$D$29:$H$29,2,IF(IF($K$29^2&gt;$K30^2,($K$29^2)/($K30^2),($K30^2)/($K$29^2))&lt;IF($K$29^2&gt;$K30^2,_xlfn.F.INV(0.95,$M$29-1,$M30-1),_xlfn.F.INV(0.95,$M30-1,$M$29-1)),2,3)),1)</f>
        <v>0.68744022368444813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25">
      <c r="A80" t="str">
        <f t="shared" si="25"/>
        <v>RF Tf-Idf Chi^2 + PCA</v>
      </c>
      <c r="B80">
        <f t="shared" si="26"/>
        <v>6.646242661394396E-3</v>
      </c>
      <c r="C80">
        <f t="shared" si="27"/>
        <v>1.0927394711586012E-2</v>
      </c>
      <c r="D80">
        <f t="shared" si="28"/>
        <v>9.3007768093727409E-3</v>
      </c>
      <c r="E80">
        <f t="shared" si="29"/>
        <v>0.55742688893927927</v>
      </c>
      <c r="F80">
        <f t="shared" si="30"/>
        <v>0.1059083196141474</v>
      </c>
      <c r="G80">
        <f t="shared" si="31"/>
        <v>0.31858232873020148</v>
      </c>
      <c r="H80">
        <f t="shared" si="32"/>
        <v>0.49756128745300632</v>
      </c>
      <c r="I80">
        <f t="shared" si="33"/>
        <v>0.84161240022441819</v>
      </c>
      <c r="J80">
        <f t="shared" si="34"/>
        <v>0.61227467892692866</v>
      </c>
      <c r="K80">
        <f t="shared" si="35"/>
        <v>0.76148301924825168</v>
      </c>
      <c r="L80">
        <f t="shared" si="36"/>
        <v>0.36706413915599656</v>
      </c>
      <c r="M80">
        <f t="shared" si="37"/>
        <v>0.33426774319963259</v>
      </c>
      <c r="N80">
        <f t="shared" si="38"/>
        <v>0.58071100146867805</v>
      </c>
      <c r="O80">
        <f t="shared" si="39"/>
        <v>0.37461166221644426</v>
      </c>
      <c r="P80">
        <f t="shared" si="40"/>
        <v>0.54201443618028122</v>
      </c>
      <c r="Q80">
        <f t="shared" si="41"/>
        <v>0.72254247351328804</v>
      </c>
      <c r="R80">
        <f t="shared" si="42"/>
        <v>0.61095912305129629</v>
      </c>
      <c r="S80">
        <f t="shared" si="43"/>
        <v>0.58225937717077958</v>
      </c>
      <c r="T80">
        <f t="shared" si="44"/>
        <v>0.89731515033679898</v>
      </c>
      <c r="U80">
        <f t="shared" si="45"/>
        <v>0.41033904187103132</v>
      </c>
      <c r="V80">
        <f t="shared" si="46"/>
        <v>0.48191223482395884</v>
      </c>
      <c r="W80">
        <f t="shared" si="47"/>
        <v>0.3035565819727698</v>
      </c>
      <c r="X80">
        <f t="shared" si="48"/>
        <v>0.63493025084932286</v>
      </c>
      <c r="Y80">
        <f t="shared" si="49"/>
        <v>0.94368315757554866</v>
      </c>
      <c r="Z80">
        <f t="shared" si="50"/>
        <v>1.1815274320416836E-2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0.52956887264716501</v>
      </c>
      <c r="AB80">
        <f>IFERROR(_xlfn.T.TEST($D31:$H31,$D$30:$H$30,2,IF(IF($K$30^2&gt;$K31^2,($K$30^2)/($K31^2),($K31^2)/($K$30^2))&lt;IF($K$30^2&gt;$K31^2,_xlfn.F.INV(0.95,$M$30-1,$M31-1),_xlfn.F.INV(0.95,$M31-1,$M$30-1)),2,3)),1)</f>
        <v>0.40147489635661116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25">
      <c r="A81" t="str">
        <f t="shared" si="25"/>
        <v>Ensemble BoW /</v>
      </c>
      <c r="B81">
        <f t="shared" si="26"/>
        <v>2.3894022378685492E-3</v>
      </c>
      <c r="C81">
        <f t="shared" si="27"/>
        <v>2.6733318557866587E-3</v>
      </c>
      <c r="D81">
        <f t="shared" si="28"/>
        <v>3.0166123694026175E-3</v>
      </c>
      <c r="E81">
        <f t="shared" si="29"/>
        <v>0.18143963472581209</v>
      </c>
      <c r="F81">
        <f t="shared" si="30"/>
        <v>2.3213408798599459E-2</v>
      </c>
      <c r="G81">
        <f t="shared" si="31"/>
        <v>9.6762179881591859E-2</v>
      </c>
      <c r="H81">
        <f t="shared" si="32"/>
        <v>0.14941538397068158</v>
      </c>
      <c r="I81">
        <f t="shared" si="33"/>
        <v>0.37321907398533549</v>
      </c>
      <c r="J81">
        <f t="shared" si="34"/>
        <v>0.24990303099087927</v>
      </c>
      <c r="K81">
        <f t="shared" si="35"/>
        <v>0.67739386987352201</v>
      </c>
      <c r="L81">
        <f t="shared" si="36"/>
        <v>0.86944990008878564</v>
      </c>
      <c r="M81">
        <f t="shared" si="37"/>
        <v>0.86133090442891747</v>
      </c>
      <c r="N81">
        <f t="shared" si="38"/>
        <v>0.90350400866983971</v>
      </c>
      <c r="O81">
        <f t="shared" si="39"/>
        <v>0.94530268874975365</v>
      </c>
      <c r="P81">
        <f t="shared" si="40"/>
        <v>0.88991397117263205</v>
      </c>
      <c r="Q81">
        <f t="shared" si="41"/>
        <v>0.70444412777996024</v>
      </c>
      <c r="R81">
        <f t="shared" si="42"/>
        <v>0.84186029305304511</v>
      </c>
      <c r="S81">
        <f t="shared" si="43"/>
        <v>0.91840490525939189</v>
      </c>
      <c r="T81">
        <f t="shared" si="44"/>
        <v>0.3572625785422669</v>
      </c>
      <c r="U81">
        <f t="shared" si="45"/>
        <v>0.91953788894953659</v>
      </c>
      <c r="V81">
        <f t="shared" si="46"/>
        <v>0.96761727736266034</v>
      </c>
      <c r="W81">
        <f t="shared" si="47"/>
        <v>0.78162037306747323</v>
      </c>
      <c r="X81">
        <f t="shared" si="48"/>
        <v>0.75581650708424064</v>
      </c>
      <c r="Y81">
        <f t="shared" si="49"/>
        <v>0.38019599915177993</v>
      </c>
      <c r="Z81">
        <f t="shared" si="50"/>
        <v>3.0283109750462345E-3</v>
      </c>
      <c r="AA81">
        <f t="shared" si="51"/>
        <v>0.14238073046835442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0.10522923639342158</v>
      </c>
      <c r="AC81">
        <f>IFERROR(_xlfn.T.TEST($D32:$H32,$D$31:$H$31,2,IF(IF($K$31^2&gt;$K32^2,($K$31^2)/($K32^2),($K32^2)/($K$31^2))&lt;IF($K$31^2&gt;$K32^2,_xlfn.F.INV(0.95,$M$31-1,$M32-1),_xlfn.F.INV(0.95,$M32-1,$M$31-1)),2,3)),1)</f>
        <v>0.50891023418278902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25">
      <c r="A82" t="str">
        <f t="shared" si="25"/>
        <v>Ensemble BoW Chi^2</v>
      </c>
      <c r="B82">
        <f t="shared" si="26"/>
        <v>6.2045304599749702E-4</v>
      </c>
      <c r="C82">
        <f t="shared" si="27"/>
        <v>2.3071223214064299E-4</v>
      </c>
      <c r="D82">
        <f t="shared" si="28"/>
        <v>6.3576550753677058E-4</v>
      </c>
      <c r="E82">
        <f t="shared" si="29"/>
        <v>4.065309883775349E-2</v>
      </c>
      <c r="F82">
        <f t="shared" si="30"/>
        <v>1.984602689579043E-3</v>
      </c>
      <c r="G82">
        <f t="shared" si="31"/>
        <v>2.1522575619309172E-2</v>
      </c>
      <c r="H82">
        <f t="shared" si="32"/>
        <v>2.7558795406655928E-2</v>
      </c>
      <c r="I82">
        <f t="shared" si="33"/>
        <v>0.15155316738050556</v>
      </c>
      <c r="J82">
        <f t="shared" si="34"/>
        <v>9.5393149054193632E-2</v>
      </c>
      <c r="K82">
        <f t="shared" si="35"/>
        <v>0.34748194281261791</v>
      </c>
      <c r="L82">
        <f t="shared" si="36"/>
        <v>0.75981013757927385</v>
      </c>
      <c r="M82">
        <f t="shared" si="37"/>
        <v>0.72215050847371942</v>
      </c>
      <c r="N82">
        <f t="shared" si="38"/>
        <v>0.57486135668766059</v>
      </c>
      <c r="O82">
        <f t="shared" si="39"/>
        <v>0.60274558988335869</v>
      </c>
      <c r="P82">
        <f t="shared" si="40"/>
        <v>0.50695732606682209</v>
      </c>
      <c r="Q82">
        <f t="shared" si="41"/>
        <v>0.35909697866681373</v>
      </c>
      <c r="R82">
        <f t="shared" si="42"/>
        <v>0.4934385427797543</v>
      </c>
      <c r="S82">
        <f t="shared" si="43"/>
        <v>0.60345999584013155</v>
      </c>
      <c r="T82">
        <f t="shared" si="44"/>
        <v>0.10518156742496249</v>
      </c>
      <c r="U82">
        <f t="shared" si="45"/>
        <v>0.71720462749913672</v>
      </c>
      <c r="V82">
        <f t="shared" si="46"/>
        <v>0.58404692655605428</v>
      </c>
      <c r="W82">
        <f t="shared" si="47"/>
        <v>0.85066760659765395</v>
      </c>
      <c r="X82">
        <f t="shared" si="48"/>
        <v>0.36298047077426049</v>
      </c>
      <c r="Y82">
        <f t="shared" si="49"/>
        <v>0.11045225649011223</v>
      </c>
      <c r="Z82">
        <f t="shared" si="50"/>
        <v>3.1977937875832078E-4</v>
      </c>
      <c r="AA82">
        <f t="shared" si="51"/>
        <v>1.8112688192573549E-2</v>
      </c>
      <c r="AB82">
        <f t="shared" si="52"/>
        <v>1.3398264712069931E-2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0.25413984618562896</v>
      </c>
      <c r="AD82">
        <f>IFERROR(_xlfn.T.TEST($D33:$H33,$D$32:$H$32,2,IF(IF($K$32^2&gt;$K33^2,($K$32^2)/($K33^2),($K33^2)/($K$32^2))&lt;IF($K$32^2&gt;$K33^2,_xlfn.F.INV(0.95,$M$32-1,$M33-1),_xlfn.F.INV(0.95,$M33-1,$M$32-1)),2,3)),1)</f>
        <v>0.67876420647117197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25">
      <c r="A83" t="str">
        <f t="shared" si="25"/>
        <v>Ensemble BoW Chi^2 + PCA</v>
      </c>
      <c r="B83">
        <f t="shared" si="26"/>
        <v>2.597598242959717E-3</v>
      </c>
      <c r="C83">
        <f t="shared" si="27"/>
        <v>2.651544574313366E-3</v>
      </c>
      <c r="D83">
        <f t="shared" si="28"/>
        <v>3.268969999315498E-3</v>
      </c>
      <c r="E83">
        <f t="shared" si="29"/>
        <v>0.25398942606145491</v>
      </c>
      <c r="F83">
        <f t="shared" si="30"/>
        <v>2.7881812287700116E-2</v>
      </c>
      <c r="G83">
        <f t="shared" si="31"/>
        <v>0.13071398557062477</v>
      </c>
      <c r="H83">
        <f t="shared" si="32"/>
        <v>0.20895484311079776</v>
      </c>
      <c r="I83">
        <f t="shared" si="33"/>
        <v>0.50579028452463248</v>
      </c>
      <c r="J83">
        <f t="shared" si="34"/>
        <v>0.33788313197519443</v>
      </c>
      <c r="K83">
        <f t="shared" si="35"/>
        <v>0.88772433889182412</v>
      </c>
      <c r="L83">
        <f t="shared" si="36"/>
        <v>0.61327976337132362</v>
      </c>
      <c r="M83">
        <f t="shared" si="37"/>
        <v>0.58165958555362041</v>
      </c>
      <c r="N83">
        <f t="shared" si="38"/>
        <v>0.87471307996393399</v>
      </c>
      <c r="O83">
        <f t="shared" si="39"/>
        <v>0.65397825575728241</v>
      </c>
      <c r="P83">
        <f t="shared" si="40"/>
        <v>0.86048851232975621</v>
      </c>
      <c r="Q83">
        <f t="shared" si="41"/>
        <v>0.92434076678817012</v>
      </c>
      <c r="R83">
        <f t="shared" si="42"/>
        <v>0.92884174447608836</v>
      </c>
      <c r="S83">
        <f t="shared" si="43"/>
        <v>0.86672255986133084</v>
      </c>
      <c r="T83">
        <f t="shared" si="44"/>
        <v>0.50290376801247705</v>
      </c>
      <c r="U83">
        <f t="shared" si="45"/>
        <v>0.67013912008143284</v>
      </c>
      <c r="V83">
        <f t="shared" si="46"/>
        <v>0.7783442275661494</v>
      </c>
      <c r="W83">
        <f t="shared" si="47"/>
        <v>0.52146423027622635</v>
      </c>
      <c r="X83">
        <f t="shared" si="48"/>
        <v>0.99752188049775681</v>
      </c>
      <c r="Y83">
        <f t="shared" si="49"/>
        <v>0.53676341252301452</v>
      </c>
      <c r="Z83">
        <f t="shared" si="50"/>
        <v>3.0911218781139679E-3</v>
      </c>
      <c r="AA83">
        <f t="shared" si="51"/>
        <v>0.20103621104169156</v>
      </c>
      <c r="AB83">
        <f t="shared" si="52"/>
        <v>0.14518492116699885</v>
      </c>
      <c r="AC83">
        <f t="shared" si="53"/>
        <v>0.66915436453691624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0.77782213047408255</v>
      </c>
      <c r="AE83">
        <f>IFERROR(_xlfn.T.TEST($D34:$H34,$D$33:$H$33,2,IF(IF($K$33^2&gt;$K34^2,($K$33^2)/($K34^2),($K34^2)/($K$33^2))&lt;IF($K$33^2&gt;$K34^2,_xlfn.F.INV(0.95,$M$33-1,$M34-1),_xlfn.F.INV(0.95,$M34-1,$M$33-1)),2,3)),1)</f>
        <v>0.43641011062908153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25">
      <c r="A84" t="str">
        <f t="shared" si="25"/>
        <v>Ensemble Tf-Idf /</v>
      </c>
      <c r="B84">
        <f t="shared" si="26"/>
        <v>1.0654510216012308E-3</v>
      </c>
      <c r="C84">
        <f t="shared" si="27"/>
        <v>5.4719841608696993E-4</v>
      </c>
      <c r="D84">
        <f t="shared" si="28"/>
        <v>1.1737346668127262E-3</v>
      </c>
      <c r="E84">
        <f t="shared" si="29"/>
        <v>9.8129853951548718E-2</v>
      </c>
      <c r="F84">
        <f t="shared" si="30"/>
        <v>5.6672631215486874E-3</v>
      </c>
      <c r="G84">
        <f t="shared" si="31"/>
        <v>4.8729022195261061E-2</v>
      </c>
      <c r="H84">
        <f t="shared" si="32"/>
        <v>7.1455088585170579E-2</v>
      </c>
      <c r="I84">
        <f t="shared" si="33"/>
        <v>0.2844948291301746</v>
      </c>
      <c r="J84">
        <f t="shared" si="34"/>
        <v>0.17913286431260911</v>
      </c>
      <c r="K84">
        <f t="shared" si="35"/>
        <v>0.5949259587268082</v>
      </c>
      <c r="L84">
        <f t="shared" si="36"/>
        <v>0.87326979293967333</v>
      </c>
      <c r="M84">
        <f t="shared" si="37"/>
        <v>0.85956197408514678</v>
      </c>
      <c r="N84">
        <f t="shared" si="38"/>
        <v>0.85937756981102487</v>
      </c>
      <c r="O84">
        <f t="shared" si="39"/>
        <v>0.96898913648815865</v>
      </c>
      <c r="P84">
        <f t="shared" si="40"/>
        <v>0.8328681777413427</v>
      </c>
      <c r="Q84">
        <f t="shared" si="41"/>
        <v>0.62128509533203724</v>
      </c>
      <c r="R84">
        <f t="shared" si="42"/>
        <v>0.78341514694982139</v>
      </c>
      <c r="S84">
        <f t="shared" si="43"/>
        <v>0.87882919661144099</v>
      </c>
      <c r="T84">
        <f t="shared" si="44"/>
        <v>0.23922185556150083</v>
      </c>
      <c r="U84">
        <f t="shared" si="45"/>
        <v>0.93519613675774838</v>
      </c>
      <c r="V84">
        <f t="shared" si="46"/>
        <v>0.9266820047023181</v>
      </c>
      <c r="W84">
        <f t="shared" si="47"/>
        <v>0.76125153694344561</v>
      </c>
      <c r="X84">
        <f t="shared" si="48"/>
        <v>0.66627961767020016</v>
      </c>
      <c r="Y84">
        <f t="shared" si="49"/>
        <v>0.25573996439807611</v>
      </c>
      <c r="Z84">
        <f t="shared" si="50"/>
        <v>7.2181716806945628E-4</v>
      </c>
      <c r="AA84">
        <f t="shared" si="51"/>
        <v>5.5729375382376899E-2</v>
      </c>
      <c r="AB84">
        <f t="shared" si="52"/>
        <v>3.9325258847892619E-2</v>
      </c>
      <c r="AC84">
        <f t="shared" si="53"/>
        <v>0.42944710263315011</v>
      </c>
      <c r="AD84">
        <f t="shared" si="54"/>
        <v>0.97168275555019312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0.63587235475402792</v>
      </c>
      <c r="AF84">
        <f>IFERROR(_xlfn.T.TEST($D35:$H35,$D$34:$H$34,2,IF(IF($K$34^2&gt;$K35^2,($K$34^2)/($K35^2),($K35^2)/($K$34^2))&lt;IF($K$34^2&gt;$K35^2,_xlfn.F.INV(0.95,$M$34-1,$M35-1),_xlfn.F.INV(0.95,$M35-1,$M$34-1)),2,3)),1)</f>
        <v>0.70995958236871926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25">
      <c r="A85" t="str">
        <f t="shared" si="25"/>
        <v>Ensemble Tf-Idf Chi^2</v>
      </c>
      <c r="B85">
        <f t="shared" si="26"/>
        <v>6.7142456751140668E-4</v>
      </c>
      <c r="C85">
        <f t="shared" si="27"/>
        <v>3.2234190463829258E-4</v>
      </c>
      <c r="D85">
        <f t="shared" si="28"/>
        <v>7.1160662708864429E-4</v>
      </c>
      <c r="E85">
        <f t="shared" si="29"/>
        <v>3.9999251843361984E-2</v>
      </c>
      <c r="F85">
        <f t="shared" si="30"/>
        <v>2.5997849498615067E-3</v>
      </c>
      <c r="G85">
        <f t="shared" si="31"/>
        <v>2.1578981270887299E-2</v>
      </c>
      <c r="H85">
        <f t="shared" si="32"/>
        <v>2.8308426127921404E-2</v>
      </c>
      <c r="I85">
        <f t="shared" si="33"/>
        <v>0.13586111501646483</v>
      </c>
      <c r="J85">
        <f t="shared" si="34"/>
        <v>8.6953394234250192E-2</v>
      </c>
      <c r="K85">
        <f t="shared" si="35"/>
        <v>0.3030052164899627</v>
      </c>
      <c r="L85">
        <f t="shared" si="36"/>
        <v>0.65231506984326537</v>
      </c>
      <c r="M85">
        <f t="shared" si="37"/>
        <v>0.60939657165540462</v>
      </c>
      <c r="N85">
        <f t="shared" si="38"/>
        <v>0.50244038762809218</v>
      </c>
      <c r="O85">
        <f t="shared" si="39"/>
        <v>0.50713893559533729</v>
      </c>
      <c r="P85">
        <f t="shared" si="40"/>
        <v>0.43632114138687716</v>
      </c>
      <c r="Q85">
        <f t="shared" si="41"/>
        <v>0.31226882613010004</v>
      </c>
      <c r="R85">
        <f t="shared" si="42"/>
        <v>0.42842681909397029</v>
      </c>
      <c r="S85">
        <f t="shared" si="43"/>
        <v>0.53005430629786621</v>
      </c>
      <c r="T85">
        <f t="shared" si="44"/>
        <v>9.7268347478812939E-2</v>
      </c>
      <c r="U85">
        <f t="shared" si="45"/>
        <v>0.61882046921264389</v>
      </c>
      <c r="V85">
        <f t="shared" si="46"/>
        <v>0.50191773431492859</v>
      </c>
      <c r="W85">
        <f t="shared" si="47"/>
        <v>0.72623578826586543</v>
      </c>
      <c r="X85">
        <f t="shared" si="48"/>
        <v>0.31354079716074867</v>
      </c>
      <c r="Y85">
        <f t="shared" si="49"/>
        <v>0.10214672002665529</v>
      </c>
      <c r="Z85">
        <f t="shared" si="50"/>
        <v>4.2091236514216483E-4</v>
      </c>
      <c r="AA85">
        <f t="shared" si="51"/>
        <v>2.0369902494662365E-2</v>
      </c>
      <c r="AB85">
        <f t="shared" si="52"/>
        <v>1.5145625821797582E-2</v>
      </c>
      <c r="AC85">
        <f t="shared" si="53"/>
        <v>0.224619340601736</v>
      </c>
      <c r="AD85">
        <f t="shared" si="54"/>
        <v>0.59548620269227825</v>
      </c>
      <c r="AE85">
        <f t="shared" si="55"/>
        <v>0.86228332501286231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0.37945102318467216</v>
      </c>
      <c r="AG85">
        <f>IFERROR(_xlfn.T.TEST($D36:$H36,$D$35:$H$35,2,IF(IF($K$35^2&gt;$K36^2,($K$35^2)/($K36^2),($K36^2)/($K$35^2))&lt;IF($K$35^2&gt;$K36^2,_xlfn.F.INV(0.95,$M$35-1,$M36-1),_xlfn.F.INV(0.95,$M36-1,$M$35-1)),2,3)),1)</f>
        <v>0.54417230170646191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25">
      <c r="A86" t="str">
        <f t="shared" si="25"/>
        <v>Ensemble Tf-Idf Chi^2 + PCA</v>
      </c>
      <c r="B86">
        <f t="shared" si="26"/>
        <v>1.0481566236368253E-3</v>
      </c>
      <c r="C86">
        <f t="shared" si="27"/>
        <v>3.717123071013268E-4</v>
      </c>
      <c r="D86">
        <f t="shared" si="28"/>
        <v>1.1118314795822521E-3</v>
      </c>
      <c r="E86">
        <f t="shared" si="29"/>
        <v>0.12663883432148657</v>
      </c>
      <c r="F86">
        <f t="shared" si="30"/>
        <v>4.6003315137349739E-3</v>
      </c>
      <c r="G86">
        <f t="shared" si="31"/>
        <v>5.927918646651309E-2</v>
      </c>
      <c r="H86">
        <f t="shared" si="32"/>
        <v>8.8499803437529709E-2</v>
      </c>
      <c r="I86">
        <f t="shared" si="33"/>
        <v>0.38063083923474483</v>
      </c>
      <c r="J86">
        <f t="shared" si="34"/>
        <v>0.23516871201048417</v>
      </c>
      <c r="K86">
        <f t="shared" si="35"/>
        <v>0.78744047989209842</v>
      </c>
      <c r="L86">
        <f t="shared" si="36"/>
        <v>0.59704038880635735</v>
      </c>
      <c r="M86">
        <f t="shared" si="37"/>
        <v>0.53835292317501104</v>
      </c>
      <c r="N86">
        <f t="shared" si="38"/>
        <v>0.92426637129268352</v>
      </c>
      <c r="O86">
        <f t="shared" si="39"/>
        <v>0.62822015968174272</v>
      </c>
      <c r="P86">
        <f t="shared" si="40"/>
        <v>0.91194963513224347</v>
      </c>
      <c r="Q86">
        <f t="shared" si="41"/>
        <v>0.8265100961908971</v>
      </c>
      <c r="R86">
        <f t="shared" si="42"/>
        <v>0.99239888765294459</v>
      </c>
      <c r="S86">
        <f t="shared" si="43"/>
        <v>0.91336344541954118</v>
      </c>
      <c r="T86">
        <f t="shared" si="44"/>
        <v>0.33134767669595</v>
      </c>
      <c r="U86">
        <f t="shared" si="45"/>
        <v>0.67248308097148646</v>
      </c>
      <c r="V86">
        <f t="shared" si="46"/>
        <v>0.80773644899271668</v>
      </c>
      <c r="W86">
        <f t="shared" si="47"/>
        <v>0.47368193427758454</v>
      </c>
      <c r="X86">
        <f t="shared" si="48"/>
        <v>0.90917518465890534</v>
      </c>
      <c r="Y86">
        <f t="shared" si="49"/>
        <v>0.35710903803011584</v>
      </c>
      <c r="Z86">
        <f t="shared" si="50"/>
        <v>5.4128890815457185E-4</v>
      </c>
      <c r="AA86">
        <f t="shared" si="51"/>
        <v>6.359092830133091E-2</v>
      </c>
      <c r="AB86">
        <f t="shared" si="52"/>
        <v>4.3268596405560855E-2</v>
      </c>
      <c r="AC86">
        <f t="shared" si="53"/>
        <v>0.56175073004335019</v>
      </c>
      <c r="AD86">
        <f t="shared" si="54"/>
        <v>0.80866236923309553</v>
      </c>
      <c r="AE86">
        <f t="shared" si="55"/>
        <v>0.37513212784471017</v>
      </c>
      <c r="AF86">
        <f t="shared" si="56"/>
        <v>0.92217156570274583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0.71884358141653637</v>
      </c>
      <c r="AH86">
        <f>IFERROR(_xlfn.T.TEST($D37:$H37,$D$36:$H$36,2,IF(IF($K$36^2&gt;$K37^2,($K$36^2)/($K37^2),($K37^2)/($K$36^2))&lt;IF($K$36^2&gt;$K37^2,_xlfn.F.INV(0.95,$M$36-1,$M37-1),_xlfn.F.INV(0.95,$M37-1,$M$36-1)),2,3)),1)</f>
        <v>0.32231441099916214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25"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67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 t="s">
        <v>74</v>
      </c>
      <c r="S88" t="s">
        <v>75</v>
      </c>
      <c r="T88" t="s">
        <v>89</v>
      </c>
      <c r="U88" t="s">
        <v>90</v>
      </c>
      <c r="V88" t="s">
        <v>91</v>
      </c>
      <c r="W88" t="s">
        <v>92</v>
      </c>
      <c r="X88" t="s">
        <v>76</v>
      </c>
      <c r="Y88" t="s">
        <v>77</v>
      </c>
      <c r="Z88" t="s">
        <v>78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</row>
    <row r="89" spans="1:35" x14ac:dyDescent="0.25">
      <c r="A89" t="s">
        <v>59</v>
      </c>
      <c r="B89">
        <f t="shared" ref="B89:Q104" si="58">B54</f>
        <v>0.21718655715716295</v>
      </c>
    </row>
    <row r="90" spans="1:35" x14ac:dyDescent="0.25">
      <c r="A90" t="s">
        <v>60</v>
      </c>
      <c r="B90">
        <f t="shared" si="58"/>
        <v>0.64726002574153896</v>
      </c>
      <c r="C90">
        <f t="shared" si="58"/>
        <v>0.41217523130065303</v>
      </c>
    </row>
    <row r="91" spans="1:35" x14ac:dyDescent="0.25">
      <c r="A91" t="s">
        <v>61</v>
      </c>
      <c r="B91">
        <f t="shared" si="58"/>
        <v>6.2572369337164828E-3</v>
      </c>
      <c r="C91">
        <f t="shared" si="58"/>
        <v>6.9670771837274962E-3</v>
      </c>
      <c r="D91">
        <f t="shared" si="58"/>
        <v>8.5181042946670966E-3</v>
      </c>
    </row>
    <row r="92" spans="1:35" x14ac:dyDescent="0.25">
      <c r="A92" t="s">
        <v>62</v>
      </c>
      <c r="B92">
        <f t="shared" si="58"/>
        <v>2.0851034788166679E-2</v>
      </c>
      <c r="C92">
        <f t="shared" si="58"/>
        <v>3.720300535182456E-2</v>
      </c>
      <c r="D92">
        <f t="shared" si="58"/>
        <v>3.3026010718147501E-2</v>
      </c>
      <c r="E92">
        <f t="shared" si="58"/>
        <v>0.14275230888915924</v>
      </c>
    </row>
    <row r="93" spans="1:35" x14ac:dyDescent="0.25">
      <c r="A93" t="s">
        <v>63</v>
      </c>
      <c r="B93">
        <f t="shared" si="58"/>
        <v>1.5724970391200275E-2</v>
      </c>
      <c r="C93">
        <f t="shared" si="58"/>
        <v>3.1276345684925475E-2</v>
      </c>
      <c r="D93">
        <f t="shared" si="58"/>
        <v>2.4061585516348794E-2</v>
      </c>
      <c r="E93">
        <f t="shared" si="58"/>
        <v>0.55783323549833419</v>
      </c>
      <c r="F93">
        <f t="shared" si="58"/>
        <v>0.46938823031749999</v>
      </c>
    </row>
    <row r="94" spans="1:35" x14ac:dyDescent="0.25">
      <c r="A94" t="s">
        <v>64</v>
      </c>
      <c r="B94">
        <f t="shared" si="58"/>
        <v>6.0174308724131121E-3</v>
      </c>
      <c r="C94">
        <f t="shared" si="58"/>
        <v>5.8365914144950931E-3</v>
      </c>
      <c r="D94">
        <f t="shared" si="58"/>
        <v>8.0879285611491977E-3</v>
      </c>
      <c r="E94">
        <f t="shared" si="58"/>
        <v>0.91803101770799811</v>
      </c>
      <c r="F94">
        <f t="shared" si="58"/>
        <v>0.14260912390536526</v>
      </c>
      <c r="G94">
        <f t="shared" si="58"/>
        <v>0.60160711228330854</v>
      </c>
    </row>
    <row r="95" spans="1:35" x14ac:dyDescent="0.25">
      <c r="A95" t="s">
        <v>65</v>
      </c>
      <c r="B95">
        <f t="shared" si="58"/>
        <v>6.7880626850107297E-3</v>
      </c>
      <c r="C95">
        <f t="shared" si="58"/>
        <v>1.0449885052325178E-2</v>
      </c>
      <c r="D95">
        <f t="shared" si="58"/>
        <v>9.4922269662622259E-3</v>
      </c>
      <c r="E95">
        <f t="shared" si="58"/>
        <v>0.69258224064158935</v>
      </c>
      <c r="F95">
        <f t="shared" si="58"/>
        <v>0.12322193919544144</v>
      </c>
      <c r="G95">
        <f t="shared" si="58"/>
        <v>0.39272630883576254</v>
      </c>
      <c r="H95">
        <f t="shared" si="58"/>
        <v>0.62302731577059556</v>
      </c>
    </row>
    <row r="96" spans="1:35" x14ac:dyDescent="0.25">
      <c r="A96" t="s">
        <v>66</v>
      </c>
      <c r="B96">
        <f t="shared" si="58"/>
        <v>1.30891054932409E-2</v>
      </c>
      <c r="C96">
        <f t="shared" si="58"/>
        <v>2.6911706702848905E-2</v>
      </c>
      <c r="D96">
        <f t="shared" si="58"/>
        <v>1.9558409771465116E-2</v>
      </c>
      <c r="E96">
        <f t="shared" si="58"/>
        <v>0.99394396802457807</v>
      </c>
      <c r="F96">
        <f t="shared" si="58"/>
        <v>0.27343917324779515</v>
      </c>
      <c r="G96">
        <f t="shared" si="58"/>
        <v>0.64165079751185627</v>
      </c>
      <c r="H96">
        <f t="shared" si="58"/>
        <v>0.94389717969125186</v>
      </c>
      <c r="I96">
        <f t="shared" si="58"/>
        <v>0.73694999699755859</v>
      </c>
    </row>
    <row r="97" spans="1:25" x14ac:dyDescent="0.25">
      <c r="A97" t="s">
        <v>67</v>
      </c>
      <c r="B97">
        <f t="shared" si="58"/>
        <v>2.940809772388754E-3</v>
      </c>
      <c r="C97">
        <f t="shared" si="58"/>
        <v>3.0732363627471158E-3</v>
      </c>
      <c r="D97">
        <f t="shared" si="58"/>
        <v>3.7421342804094607E-3</v>
      </c>
      <c r="E97">
        <f t="shared" si="58"/>
        <v>0.31130897403305802</v>
      </c>
      <c r="F97">
        <f t="shared" si="58"/>
        <v>3.4545255383022881E-2</v>
      </c>
      <c r="G97">
        <f t="shared" si="58"/>
        <v>0.15984161984529682</v>
      </c>
      <c r="H97">
        <f t="shared" si="58"/>
        <v>0.2590229325023769</v>
      </c>
      <c r="I97">
        <f t="shared" si="58"/>
        <v>0.5898372607079525</v>
      </c>
      <c r="J97">
        <f t="shared" si="58"/>
        <v>0.39776526318242944</v>
      </c>
    </row>
    <row r="98" spans="1:25" x14ac:dyDescent="0.25">
      <c r="A98" t="s">
        <v>68</v>
      </c>
      <c r="B98">
        <f t="shared" si="58"/>
        <v>9.4952939028498235E-4</v>
      </c>
      <c r="C98">
        <f t="shared" si="58"/>
        <v>4.8154596251802508E-4</v>
      </c>
      <c r="D98">
        <f t="shared" si="58"/>
        <v>1.0361993532407199E-3</v>
      </c>
      <c r="E98">
        <f t="shared" si="58"/>
        <v>7.8209727698239639E-2</v>
      </c>
      <c r="F98">
        <f t="shared" si="58"/>
        <v>4.6573620281761012E-3</v>
      </c>
      <c r="G98">
        <f t="shared" si="58"/>
        <v>3.9622532389254082E-2</v>
      </c>
      <c r="H98">
        <f t="shared" si="58"/>
        <v>5.6478888261122122E-2</v>
      </c>
      <c r="I98">
        <f t="shared" si="58"/>
        <v>0.2371728175377904</v>
      </c>
      <c r="J98">
        <f t="shared" si="58"/>
        <v>0.14959405186203417</v>
      </c>
      <c r="K98">
        <f t="shared" si="58"/>
        <v>0.50704290165631671</v>
      </c>
    </row>
    <row r="99" spans="1:25" x14ac:dyDescent="0.25">
      <c r="A99" t="s">
        <v>69</v>
      </c>
      <c r="B99">
        <f t="shared" si="58"/>
        <v>6.2655392451014136E-4</v>
      </c>
      <c r="C99">
        <f t="shared" si="58"/>
        <v>1.67286880546116E-4</v>
      </c>
      <c r="D99">
        <f t="shared" si="58"/>
        <v>6.2106383132128616E-4</v>
      </c>
      <c r="E99">
        <f t="shared" si="58"/>
        <v>5.0187732927796207E-2</v>
      </c>
      <c r="F99">
        <f t="shared" si="58"/>
        <v>1.6036518853444835E-3</v>
      </c>
      <c r="G99">
        <f t="shared" si="58"/>
        <v>2.5475088222427156E-2</v>
      </c>
      <c r="H99">
        <f t="shared" si="58"/>
        <v>3.2318955811288651E-2</v>
      </c>
      <c r="I99">
        <f t="shared" si="58"/>
        <v>0.20120366993280941</v>
      </c>
      <c r="J99">
        <f t="shared" si="58"/>
        <v>0.12363270535263435</v>
      </c>
      <c r="K99">
        <f t="shared" si="58"/>
        <v>0.46814006811818665</v>
      </c>
      <c r="L99">
        <f t="shared" si="58"/>
        <v>0.99645841007967073</v>
      </c>
    </row>
    <row r="100" spans="1:25" x14ac:dyDescent="0.25">
      <c r="A100" t="s">
        <v>70</v>
      </c>
      <c r="B100">
        <f t="shared" si="58"/>
        <v>2.659515414443371E-3</v>
      </c>
      <c r="C100">
        <f t="shared" si="58"/>
        <v>3.0258783827044802E-3</v>
      </c>
      <c r="D100">
        <f t="shared" si="58"/>
        <v>3.3870734469101842E-3</v>
      </c>
      <c r="E100">
        <f t="shared" si="58"/>
        <v>0.21833182076732277</v>
      </c>
      <c r="F100">
        <f t="shared" si="58"/>
        <v>2.7777298037260426E-2</v>
      </c>
      <c r="G100">
        <f t="shared" si="58"/>
        <v>0.11567966407552813</v>
      </c>
      <c r="H100">
        <f t="shared" si="58"/>
        <v>0.18101662250861203</v>
      </c>
      <c r="I100">
        <f t="shared" si="58"/>
        <v>0.43405352412837284</v>
      </c>
      <c r="J100">
        <f t="shared" si="58"/>
        <v>0.29179111749231607</v>
      </c>
      <c r="K100">
        <f t="shared" si="58"/>
        <v>0.76968012403013852</v>
      </c>
      <c r="L100">
        <f t="shared" si="58"/>
        <v>0.75954897740923621</v>
      </c>
      <c r="M100">
        <f t="shared" si="58"/>
        <v>0.74224135902071375</v>
      </c>
    </row>
    <row r="101" spans="1:25" x14ac:dyDescent="0.25">
      <c r="A101" t="s">
        <v>71</v>
      </c>
      <c r="B101">
        <f t="shared" si="58"/>
        <v>6.2647642345708629E-4</v>
      </c>
      <c r="C101">
        <f t="shared" si="58"/>
        <v>1.3996077332834364E-4</v>
      </c>
      <c r="D101">
        <f t="shared" si="58"/>
        <v>6.1064470571459888E-4</v>
      </c>
      <c r="E101">
        <f t="shared" si="58"/>
        <v>5.4772442402215828E-2</v>
      </c>
      <c r="F101">
        <f t="shared" si="58"/>
        <v>1.3937633065389922E-3</v>
      </c>
      <c r="G101">
        <f t="shared" si="58"/>
        <v>2.7281288253646185E-2</v>
      </c>
      <c r="H101">
        <f t="shared" si="58"/>
        <v>3.4325750970090593E-2</v>
      </c>
      <c r="I101">
        <f t="shared" si="58"/>
        <v>0.22692693175359485</v>
      </c>
      <c r="J101">
        <f t="shared" si="58"/>
        <v>0.13802440699303034</v>
      </c>
      <c r="K101">
        <f t="shared" si="58"/>
        <v>0.52969509184650676</v>
      </c>
      <c r="L101">
        <f t="shared" si="58"/>
        <v>0.88250244247977927</v>
      </c>
      <c r="M101">
        <f t="shared" si="58"/>
        <v>0.86324023232437463</v>
      </c>
      <c r="N101">
        <f t="shared" si="58"/>
        <v>0.8215438073687118</v>
      </c>
    </row>
    <row r="102" spans="1:25" x14ac:dyDescent="0.25">
      <c r="A102" t="s">
        <v>72</v>
      </c>
      <c r="B102">
        <f t="shared" si="58"/>
        <v>1.5209187182010661E-3</v>
      </c>
      <c r="C102">
        <f t="shared" si="58"/>
        <v>1.0194839404729092E-3</v>
      </c>
      <c r="D102">
        <f t="shared" si="58"/>
        <v>1.7668256025358399E-3</v>
      </c>
      <c r="E102">
        <f t="shared" si="58"/>
        <v>0.15544159383741557</v>
      </c>
      <c r="F102">
        <f t="shared" si="58"/>
        <v>1.1198222027857719E-2</v>
      </c>
      <c r="G102">
        <f t="shared" si="58"/>
        <v>7.6764606493569199E-2</v>
      </c>
      <c r="H102">
        <f t="shared" si="58"/>
        <v>0.11927483106038901</v>
      </c>
      <c r="I102">
        <f t="shared" si="58"/>
        <v>0.38170695160852097</v>
      </c>
      <c r="J102">
        <f t="shared" si="58"/>
        <v>0.2446909524486145</v>
      </c>
      <c r="K102">
        <f t="shared" si="58"/>
        <v>0.74159256253022032</v>
      </c>
      <c r="L102">
        <f t="shared" si="58"/>
        <v>0.71830430207965512</v>
      </c>
      <c r="M102">
        <f t="shared" si="58"/>
        <v>0.68849324738070483</v>
      </c>
      <c r="N102">
        <f t="shared" si="58"/>
        <v>0.99765700177182914</v>
      </c>
      <c r="O102">
        <f t="shared" si="58"/>
        <v>0.77970542686816735</v>
      </c>
    </row>
    <row r="103" spans="1:25" x14ac:dyDescent="0.25">
      <c r="A103" t="s">
        <v>73</v>
      </c>
      <c r="B103">
        <f t="shared" si="58"/>
        <v>2.4810821433782705E-3</v>
      </c>
      <c r="C103">
        <f t="shared" si="58"/>
        <v>2.2804984951988721E-3</v>
      </c>
      <c r="D103">
        <f t="shared" si="58"/>
        <v>3.0810381514770014E-3</v>
      </c>
      <c r="E103">
        <f t="shared" si="58"/>
        <v>0.2734010808558392</v>
      </c>
      <c r="F103">
        <f t="shared" si="58"/>
        <v>2.6407742384479606E-2</v>
      </c>
      <c r="G103">
        <f t="shared" si="58"/>
        <v>0.13758606476287991</v>
      </c>
      <c r="H103">
        <f t="shared" si="58"/>
        <v>0.22306955640109347</v>
      </c>
      <c r="I103">
        <f t="shared" si="58"/>
        <v>0.5490390603743871</v>
      </c>
      <c r="J103">
        <f t="shared" si="58"/>
        <v>0.3647233257785924</v>
      </c>
      <c r="K103">
        <f t="shared" si="58"/>
        <v>0.95971152140230864</v>
      </c>
      <c r="L103">
        <f t="shared" si="58"/>
        <v>0.52821138214593955</v>
      </c>
      <c r="M103">
        <f t="shared" si="58"/>
        <v>0.48744784051153334</v>
      </c>
      <c r="N103">
        <f t="shared" si="58"/>
        <v>0.80058744258999792</v>
      </c>
      <c r="O103">
        <f t="shared" si="58"/>
        <v>0.55337791756212806</v>
      </c>
      <c r="P103">
        <f t="shared" si="58"/>
        <v>0.77487914606002484</v>
      </c>
    </row>
    <row r="104" spans="1:25" x14ac:dyDescent="0.25">
      <c r="A104" t="s">
        <v>74</v>
      </c>
      <c r="B104">
        <f t="shared" si="58"/>
        <v>2.2959561064731142E-3</v>
      </c>
      <c r="C104">
        <f t="shared" si="58"/>
        <v>2.2194327472620516E-3</v>
      </c>
      <c r="D104">
        <f t="shared" si="58"/>
        <v>2.8494591771549664E-3</v>
      </c>
      <c r="E104">
        <f t="shared" si="58"/>
        <v>0.21735382076920937</v>
      </c>
      <c r="F104">
        <f t="shared" si="58"/>
        <v>2.2768690481898363E-2</v>
      </c>
      <c r="G104">
        <f t="shared" si="58"/>
        <v>0.11150483001708555</v>
      </c>
      <c r="H104">
        <f t="shared" si="58"/>
        <v>0.17665961068312966</v>
      </c>
      <c r="I104">
        <f t="shared" si="58"/>
        <v>0.45286336896332569</v>
      </c>
      <c r="J104">
        <f t="shared" si="58"/>
        <v>0.29993258504182951</v>
      </c>
      <c r="K104">
        <f t="shared" si="58"/>
        <v>0.81677829184858686</v>
      </c>
      <c r="L104">
        <f t="shared" si="58"/>
        <v>0.68127414881572146</v>
      </c>
      <c r="M104">
        <f t="shared" si="58"/>
        <v>0.65437809783442036</v>
      </c>
      <c r="N104">
        <f t="shared" si="58"/>
        <v>0.94152454158741694</v>
      </c>
      <c r="O104">
        <f t="shared" si="58"/>
        <v>0.73345463795600341</v>
      </c>
      <c r="P104">
        <f t="shared" si="58"/>
        <v>0.93609446428768639</v>
      </c>
      <c r="Q104">
        <f t="shared" si="58"/>
        <v>0.85103069584079138</v>
      </c>
    </row>
    <row r="105" spans="1:25" x14ac:dyDescent="0.25">
      <c r="A105" t="s">
        <v>75</v>
      </c>
      <c r="B105">
        <f t="shared" ref="B105:R119" si="59">B70</f>
        <v>3.0639041062867837E-3</v>
      </c>
      <c r="C105">
        <f t="shared" si="59"/>
        <v>3.8789973399829675E-3</v>
      </c>
      <c r="D105">
        <f t="shared" si="59"/>
        <v>3.9778218422286534E-3</v>
      </c>
      <c r="E105">
        <f t="shared" si="59"/>
        <v>0.23115219694140587</v>
      </c>
      <c r="F105">
        <f t="shared" si="59"/>
        <v>3.3366687198259033E-2</v>
      </c>
      <c r="G105">
        <f t="shared" si="59"/>
        <v>0.12514031502839276</v>
      </c>
      <c r="H105">
        <f t="shared" si="59"/>
        <v>0.19451127114692315</v>
      </c>
      <c r="I105">
        <f t="shared" si="59"/>
        <v>0.4405198476335106</v>
      </c>
      <c r="J105">
        <f t="shared" si="59"/>
        <v>0.29980804070961448</v>
      </c>
      <c r="K105">
        <f t="shared" si="59"/>
        <v>0.76564558151275386</v>
      </c>
      <c r="L105">
        <f t="shared" si="59"/>
        <v>0.78230196482447534</v>
      </c>
      <c r="M105">
        <f t="shared" si="59"/>
        <v>0.76831111193709012</v>
      </c>
      <c r="N105">
        <f t="shared" si="59"/>
        <v>0.98795463105257353</v>
      </c>
      <c r="O105">
        <f t="shared" si="59"/>
        <v>0.84519589884757818</v>
      </c>
      <c r="P105">
        <f t="shared" si="59"/>
        <v>0.98436101394528919</v>
      </c>
      <c r="Q105">
        <f t="shared" si="59"/>
        <v>0.79542971300569321</v>
      </c>
      <c r="R105">
        <f t="shared" si="59"/>
        <v>0.93104111490436425</v>
      </c>
    </row>
    <row r="106" spans="1:25" x14ac:dyDescent="0.25">
      <c r="A106" t="s">
        <v>89</v>
      </c>
      <c r="B106">
        <f t="shared" si="59"/>
        <v>3.1791054397034067E-3</v>
      </c>
      <c r="C106">
        <f t="shared" si="59"/>
        <v>2.4259172384332364E-3</v>
      </c>
      <c r="D106">
        <f t="shared" si="59"/>
        <v>3.9597589913858968E-3</v>
      </c>
      <c r="E106">
        <f t="shared" si="59"/>
        <v>0.54060728177993544</v>
      </c>
      <c r="F106">
        <f t="shared" si="59"/>
        <v>4.2925907911669066E-2</v>
      </c>
      <c r="G106">
        <f t="shared" si="59"/>
        <v>0.2631907789354071</v>
      </c>
      <c r="H106">
        <f t="shared" si="59"/>
        <v>0.45553577258361544</v>
      </c>
      <c r="I106">
        <f t="shared" si="59"/>
        <v>0.91493396704728669</v>
      </c>
      <c r="J106">
        <f t="shared" si="59"/>
        <v>0.62951211588243883</v>
      </c>
      <c r="K106">
        <f t="shared" si="59"/>
        <v>0.60108157360523695</v>
      </c>
      <c r="L106">
        <f t="shared" si="59"/>
        <v>0.19138294436858222</v>
      </c>
      <c r="M106">
        <f t="shared" si="59"/>
        <v>0.14084313416822786</v>
      </c>
      <c r="N106">
        <f t="shared" si="59"/>
        <v>0.42458978923770208</v>
      </c>
      <c r="O106">
        <f t="shared" si="59"/>
        <v>0.15984228231914074</v>
      </c>
      <c r="P106">
        <f t="shared" si="59"/>
        <v>0.35118579315232268</v>
      </c>
      <c r="Q106">
        <f t="shared" si="59"/>
        <v>0.55087294239532336</v>
      </c>
      <c r="R106">
        <f t="shared" si="59"/>
        <v>0.44123477321478777</v>
      </c>
      <c r="S106">
        <f t="shared" ref="S106:AC121" si="60">S71</f>
        <v>0.43473485495472119</v>
      </c>
    </row>
    <row r="107" spans="1:25" x14ac:dyDescent="0.25">
      <c r="A107" t="s">
        <v>90</v>
      </c>
      <c r="B107">
        <f t="shared" si="59"/>
        <v>1.207119962965262E-3</v>
      </c>
      <c r="C107">
        <f t="shared" si="59"/>
        <v>7.7232656280676901E-4</v>
      </c>
      <c r="D107">
        <f t="shared" si="59"/>
        <v>1.3732032225390173E-3</v>
      </c>
      <c r="E107">
        <f t="shared" si="59"/>
        <v>0.10231420041825288</v>
      </c>
      <c r="F107">
        <f t="shared" si="59"/>
        <v>7.5021772730908022E-3</v>
      </c>
      <c r="G107">
        <f t="shared" si="59"/>
        <v>5.1900467684371454E-2</v>
      </c>
      <c r="H107">
        <f t="shared" si="59"/>
        <v>7.6980144860907249E-2</v>
      </c>
      <c r="I107">
        <f t="shared" si="59"/>
        <v>0.27554268445502816</v>
      </c>
      <c r="J107">
        <f t="shared" si="59"/>
        <v>0.1759586550223716</v>
      </c>
      <c r="K107">
        <f t="shared" si="59"/>
        <v>0.56317202108761566</v>
      </c>
      <c r="L107">
        <f t="shared" si="59"/>
        <v>0.94422272221172543</v>
      </c>
      <c r="M107">
        <f t="shared" si="59"/>
        <v>0.94089046302225765</v>
      </c>
      <c r="N107">
        <f t="shared" si="59"/>
        <v>0.81221808885175795</v>
      </c>
      <c r="O107">
        <f t="shared" si="59"/>
        <v>0.95420764496475308</v>
      </c>
      <c r="P107">
        <f t="shared" si="59"/>
        <v>0.7813802050964952</v>
      </c>
      <c r="Q107">
        <f t="shared" si="59"/>
        <v>0.5870719913507787</v>
      </c>
      <c r="R107">
        <f t="shared" si="59"/>
        <v>0.73851298385346786</v>
      </c>
      <c r="S107">
        <f t="shared" si="60"/>
        <v>0.83232567415166225</v>
      </c>
      <c r="T107">
        <f t="shared" si="60"/>
        <v>0.23656522920474785</v>
      </c>
    </row>
    <row r="108" spans="1:25" x14ac:dyDescent="0.25">
      <c r="A108" t="s">
        <v>91</v>
      </c>
      <c r="B108">
        <f t="shared" si="59"/>
        <v>1.3267635367921894E-3</v>
      </c>
      <c r="C108">
        <f t="shared" si="59"/>
        <v>8.3058208785376328E-4</v>
      </c>
      <c r="D108">
        <f t="shared" si="59"/>
        <v>1.515643661224531E-3</v>
      </c>
      <c r="E108">
        <f t="shared" si="59"/>
        <v>0.12696326857506388</v>
      </c>
      <c r="F108">
        <f t="shared" si="59"/>
        <v>8.7439984741332129E-3</v>
      </c>
      <c r="G108">
        <f t="shared" si="59"/>
        <v>6.3095361020823443E-2</v>
      </c>
      <c r="H108">
        <f t="shared" si="59"/>
        <v>9.5848352029116055E-2</v>
      </c>
      <c r="I108">
        <f t="shared" si="59"/>
        <v>0.33089575112589403</v>
      </c>
      <c r="J108">
        <f t="shared" si="59"/>
        <v>0.2108692147552359</v>
      </c>
      <c r="K108">
        <f t="shared" si="59"/>
        <v>0.66250218422411344</v>
      </c>
      <c r="L108">
        <f t="shared" si="59"/>
        <v>0.80688242687373191</v>
      </c>
      <c r="M108">
        <f t="shared" si="59"/>
        <v>0.78654617000538363</v>
      </c>
      <c r="N108">
        <f t="shared" si="59"/>
        <v>0.92300697881505112</v>
      </c>
      <c r="O108">
        <f t="shared" si="59"/>
        <v>0.88614694412530892</v>
      </c>
      <c r="P108">
        <f t="shared" si="59"/>
        <v>0.90797338654449755</v>
      </c>
      <c r="Q108">
        <f t="shared" si="59"/>
        <v>0.69197405235441645</v>
      </c>
      <c r="R108">
        <f t="shared" si="59"/>
        <v>0.85218204492076988</v>
      </c>
      <c r="S108">
        <f t="shared" si="60"/>
        <v>0.93949211538187949</v>
      </c>
      <c r="T108">
        <f t="shared" si="60"/>
        <v>0.29384915825146207</v>
      </c>
      <c r="U108">
        <f t="shared" si="60"/>
        <v>0.86853707573738403</v>
      </c>
    </row>
    <row r="109" spans="1:25" x14ac:dyDescent="0.25">
      <c r="A109" t="s">
        <v>92</v>
      </c>
      <c r="B109">
        <f t="shared" si="59"/>
        <v>6.8174575818627026E-4</v>
      </c>
      <c r="C109">
        <f t="shared" si="59"/>
        <v>2.4490606010802671E-4</v>
      </c>
      <c r="D109">
        <f t="shared" si="59"/>
        <v>7.0065992798441345E-4</v>
      </c>
      <c r="E109">
        <f t="shared" si="59"/>
        <v>5.0663802800912115E-2</v>
      </c>
      <c r="F109">
        <f t="shared" si="59"/>
        <v>2.2586797372980173E-3</v>
      </c>
      <c r="G109">
        <f t="shared" si="59"/>
        <v>2.6118559928507316E-2</v>
      </c>
      <c r="H109">
        <f t="shared" si="59"/>
        <v>3.4289975062914237E-2</v>
      </c>
      <c r="I109">
        <f t="shared" si="59"/>
        <v>0.18474094645359493</v>
      </c>
      <c r="J109">
        <f t="shared" si="59"/>
        <v>0.1152493068908703</v>
      </c>
      <c r="K109">
        <f t="shared" si="59"/>
        <v>0.42004072326677444</v>
      </c>
      <c r="L109">
        <f t="shared" si="59"/>
        <v>0.89418708319069873</v>
      </c>
      <c r="M109">
        <f t="shared" si="59"/>
        <v>0.87401189685877156</v>
      </c>
      <c r="N109">
        <f t="shared" si="59"/>
        <v>0.67036136296931514</v>
      </c>
      <c r="O109">
        <f t="shared" si="59"/>
        <v>0.74779500729809778</v>
      </c>
      <c r="P109">
        <f t="shared" si="59"/>
        <v>0.61151505102872861</v>
      </c>
      <c r="Q109">
        <f t="shared" si="59"/>
        <v>0.43612568936493401</v>
      </c>
      <c r="R109">
        <f t="shared" si="59"/>
        <v>0.58648638709415024</v>
      </c>
      <c r="S109">
        <f t="shared" si="60"/>
        <v>0.6972415436454571</v>
      </c>
      <c r="T109">
        <f t="shared" si="60"/>
        <v>0.13324107894914766</v>
      </c>
      <c r="U109">
        <f t="shared" si="60"/>
        <v>0.84164493638170057</v>
      </c>
      <c r="V109">
        <f t="shared" si="60"/>
        <v>0.69882621826946512</v>
      </c>
    </row>
    <row r="110" spans="1:25" x14ac:dyDescent="0.25">
      <c r="A110" t="s">
        <v>76</v>
      </c>
      <c r="B110">
        <f t="shared" si="59"/>
        <v>1.5189418846189978E-3</v>
      </c>
      <c r="C110">
        <f t="shared" si="59"/>
        <v>8.5782624690907197E-4</v>
      </c>
      <c r="D110">
        <f t="shared" si="59"/>
        <v>1.7343012392576505E-3</v>
      </c>
      <c r="E110">
        <f t="shared" si="59"/>
        <v>0.1850889836286024</v>
      </c>
      <c r="F110">
        <f t="shared" si="59"/>
        <v>1.0742456673233813E-2</v>
      </c>
      <c r="G110">
        <f t="shared" si="59"/>
        <v>8.8303583963503615E-2</v>
      </c>
      <c r="H110">
        <f t="shared" si="59"/>
        <v>0.14013681799308722</v>
      </c>
      <c r="I110">
        <f t="shared" si="59"/>
        <v>0.45477991719262167</v>
      </c>
      <c r="J110">
        <f t="shared" si="59"/>
        <v>0.28944270855119936</v>
      </c>
      <c r="K110">
        <f t="shared" si="59"/>
        <v>0.87036505698682409</v>
      </c>
      <c r="L110">
        <f t="shared" si="59"/>
        <v>0.55863435130650596</v>
      </c>
      <c r="M110">
        <f t="shared" si="59"/>
        <v>0.50789656810008776</v>
      </c>
      <c r="N110">
        <f t="shared" si="59"/>
        <v>0.86265252005289317</v>
      </c>
      <c r="O110">
        <f t="shared" si="59"/>
        <v>0.58511400202591479</v>
      </c>
      <c r="P110">
        <f t="shared" si="59"/>
        <v>0.8415448388000577</v>
      </c>
      <c r="Q110">
        <f t="shared" si="59"/>
        <v>0.91103149331175448</v>
      </c>
      <c r="R110">
        <f t="shared" si="59"/>
        <v>0.92198809164182194</v>
      </c>
      <c r="S110">
        <f t="shared" si="60"/>
        <v>0.85489714642615922</v>
      </c>
      <c r="T110">
        <f t="shared" si="60"/>
        <v>0.42912445795438836</v>
      </c>
      <c r="U110">
        <f t="shared" si="60"/>
        <v>0.62652240411021642</v>
      </c>
      <c r="V110">
        <f t="shared" si="60"/>
        <v>0.74706575187337876</v>
      </c>
      <c r="W110">
        <f t="shared" si="60"/>
        <v>0.45045700506205655</v>
      </c>
    </row>
    <row r="111" spans="1:25" x14ac:dyDescent="0.25">
      <c r="A111" t="s">
        <v>77</v>
      </c>
      <c r="B111">
        <f t="shared" si="59"/>
        <v>2.7156636037844548E-3</v>
      </c>
      <c r="C111">
        <f t="shared" si="59"/>
        <v>1.778824601256406E-3</v>
      </c>
      <c r="D111">
        <f t="shared" si="59"/>
        <v>3.2947425926181991E-3</v>
      </c>
      <c r="E111">
        <f t="shared" si="59"/>
        <v>0.4802383334321606</v>
      </c>
      <c r="F111">
        <f t="shared" si="59"/>
        <v>3.1877186029293639E-2</v>
      </c>
      <c r="G111">
        <f t="shared" si="59"/>
        <v>0.22743874256931604</v>
      </c>
      <c r="H111">
        <f t="shared" si="59"/>
        <v>0.39574251625824275</v>
      </c>
      <c r="I111">
        <f t="shared" si="59"/>
        <v>0.86157537641014104</v>
      </c>
      <c r="J111">
        <f t="shared" si="59"/>
        <v>0.58211931030130759</v>
      </c>
      <c r="K111">
        <f t="shared" si="59"/>
        <v>0.64111974293692442</v>
      </c>
      <c r="L111">
        <f t="shared" si="59"/>
        <v>0.20378471326493078</v>
      </c>
      <c r="M111">
        <f t="shared" si="59"/>
        <v>0.14869579823174273</v>
      </c>
      <c r="N111">
        <f t="shared" si="59"/>
        <v>0.45206252054232821</v>
      </c>
      <c r="O111">
        <f t="shared" si="59"/>
        <v>0.16920323905943052</v>
      </c>
      <c r="P111">
        <f t="shared" si="59"/>
        <v>0.37653095440822437</v>
      </c>
      <c r="Q111">
        <f t="shared" si="59"/>
        <v>0.58910120181056691</v>
      </c>
      <c r="R111">
        <f t="shared" si="59"/>
        <v>0.47126920050988075</v>
      </c>
      <c r="S111">
        <f t="shared" si="60"/>
        <v>0.46186869636221606</v>
      </c>
      <c r="T111">
        <f t="shared" si="60"/>
        <v>0.93454509839722411</v>
      </c>
      <c r="U111">
        <f t="shared" si="60"/>
        <v>0.25249156328471722</v>
      </c>
      <c r="V111">
        <f t="shared" si="60"/>
        <v>0.3146401949004678</v>
      </c>
      <c r="W111">
        <f t="shared" si="60"/>
        <v>0.14070521880791137</v>
      </c>
      <c r="X111">
        <f t="shared" si="60"/>
        <v>0.46191681838151599</v>
      </c>
    </row>
    <row r="112" spans="1:25" x14ac:dyDescent="0.25">
      <c r="A112" t="s">
        <v>78</v>
      </c>
      <c r="B112">
        <f t="shared" si="59"/>
        <v>0.24584384906246876</v>
      </c>
      <c r="C112">
        <f t="shared" si="59"/>
        <v>0.94116928353890472</v>
      </c>
      <c r="D112">
        <f t="shared" si="59"/>
        <v>0.45782076193081278</v>
      </c>
      <c r="E112">
        <f t="shared" si="59"/>
        <v>8.4669777047418106E-3</v>
      </c>
      <c r="F112">
        <f t="shared" si="59"/>
        <v>4.4325842683781494E-2</v>
      </c>
      <c r="G112">
        <f t="shared" si="59"/>
        <v>3.4243482016918243E-2</v>
      </c>
      <c r="H112">
        <f t="shared" si="59"/>
        <v>7.382124152284144E-3</v>
      </c>
      <c r="I112">
        <f t="shared" si="59"/>
        <v>1.1558787121773793E-2</v>
      </c>
      <c r="J112">
        <f t="shared" si="59"/>
        <v>2.8443145656054214E-2</v>
      </c>
      <c r="K112">
        <f t="shared" si="59"/>
        <v>3.5876858859561394E-3</v>
      </c>
      <c r="L112">
        <f t="shared" si="59"/>
        <v>6.3272390188955432E-4</v>
      </c>
      <c r="M112">
        <f t="shared" si="59"/>
        <v>2.5344381953136378E-4</v>
      </c>
      <c r="N112">
        <f t="shared" si="59"/>
        <v>3.4327873257074351E-3</v>
      </c>
      <c r="O112">
        <f t="shared" si="59"/>
        <v>2.2295658862479657E-4</v>
      </c>
      <c r="P112">
        <f t="shared" si="59"/>
        <v>1.2835722247656535E-3</v>
      </c>
      <c r="Q112">
        <f t="shared" si="59"/>
        <v>2.7258130995404207E-3</v>
      </c>
      <c r="R112">
        <f t="shared" si="59"/>
        <v>2.605412139988765E-3</v>
      </c>
      <c r="S112">
        <f t="shared" si="60"/>
        <v>4.3112523920229425E-3</v>
      </c>
      <c r="T112">
        <f t="shared" si="60"/>
        <v>3.1099346086928153E-3</v>
      </c>
      <c r="U112">
        <f t="shared" si="60"/>
        <v>9.7040546064770697E-4</v>
      </c>
      <c r="V112">
        <f t="shared" si="60"/>
        <v>1.0553801559337796E-3</v>
      </c>
      <c r="W112">
        <f t="shared" si="60"/>
        <v>3.4455925254907462E-4</v>
      </c>
      <c r="X112">
        <f t="shared" si="60"/>
        <v>1.1300609838612037E-3</v>
      </c>
      <c r="Y112">
        <f t="shared" si="60"/>
        <v>2.3522329149873356E-3</v>
      </c>
    </row>
    <row r="113" spans="1:35" x14ac:dyDescent="0.25">
      <c r="A113" t="s">
        <v>79</v>
      </c>
      <c r="B113">
        <f t="shared" si="59"/>
        <v>1.0165673755273601E-2</v>
      </c>
      <c r="C113">
        <f t="shared" si="59"/>
        <v>1.9354868131256E-3</v>
      </c>
      <c r="D113">
        <f t="shared" si="59"/>
        <v>4.7646555274401146E-3</v>
      </c>
      <c r="E113">
        <f t="shared" si="59"/>
        <v>0.99583616480021564</v>
      </c>
      <c r="F113">
        <f t="shared" si="59"/>
        <v>6.4281023059542669E-2</v>
      </c>
      <c r="G113">
        <f t="shared" si="59"/>
        <v>0.49357398953308029</v>
      </c>
      <c r="H113">
        <f t="shared" si="59"/>
        <v>0.89396981464592629</v>
      </c>
      <c r="I113">
        <f t="shared" si="59"/>
        <v>0.65907284432570012</v>
      </c>
      <c r="J113">
        <f t="shared" si="59"/>
        <v>0.99029680830569244</v>
      </c>
      <c r="K113">
        <f t="shared" si="59"/>
        <v>0.25377306869343474</v>
      </c>
      <c r="L113">
        <f t="shared" si="59"/>
        <v>4.310108503178596E-2</v>
      </c>
      <c r="M113">
        <f t="shared" si="59"/>
        <v>1.8811233583132757E-2</v>
      </c>
      <c r="N113">
        <f t="shared" si="59"/>
        <v>0.1746736946089838</v>
      </c>
      <c r="O113">
        <f t="shared" si="59"/>
        <v>1.8528760338257462E-2</v>
      </c>
      <c r="P113">
        <f t="shared" si="59"/>
        <v>0.10315137997662102</v>
      </c>
      <c r="Q113">
        <f t="shared" si="59"/>
        <v>0.21323923213966778</v>
      </c>
      <c r="R113">
        <f t="shared" si="59"/>
        <v>0.16688895711649648</v>
      </c>
      <c r="S113">
        <f t="shared" si="60"/>
        <v>0.21001483921649286</v>
      </c>
      <c r="T113">
        <f t="shared" si="60"/>
        <v>0.46259618280414327</v>
      </c>
      <c r="U113">
        <f t="shared" si="60"/>
        <v>6.3723361851534419E-2</v>
      </c>
      <c r="V113">
        <f t="shared" si="60"/>
        <v>8.027788662268856E-2</v>
      </c>
      <c r="W113">
        <f t="shared" si="60"/>
        <v>2.2575155320089829E-2</v>
      </c>
      <c r="X113">
        <f t="shared" si="60"/>
        <v>0.11909776006354368</v>
      </c>
      <c r="Y113">
        <f t="shared" si="60"/>
        <v>0.39101108230965154</v>
      </c>
      <c r="Z113">
        <f t="shared" si="60"/>
        <v>2.8911219262461661E-3</v>
      </c>
    </row>
    <row r="114" spans="1:35" x14ac:dyDescent="0.25">
      <c r="A114" t="s">
        <v>80</v>
      </c>
      <c r="B114">
        <f t="shared" si="59"/>
        <v>5.7562665053522847E-3</v>
      </c>
      <c r="C114">
        <f t="shared" si="59"/>
        <v>4.2633500630898822E-3</v>
      </c>
      <c r="D114">
        <f t="shared" si="59"/>
        <v>7.5720034115194287E-3</v>
      </c>
      <c r="E114">
        <f t="shared" si="59"/>
        <v>0.7627433378904257</v>
      </c>
      <c r="F114">
        <f t="shared" si="59"/>
        <v>0.14426085341990574</v>
      </c>
      <c r="G114">
        <f t="shared" si="59"/>
        <v>0.69195183034030727</v>
      </c>
      <c r="H114">
        <f t="shared" si="59"/>
        <v>0.83809763915473157</v>
      </c>
      <c r="I114">
        <f t="shared" si="59"/>
        <v>0.50653488737301178</v>
      </c>
      <c r="J114">
        <f t="shared" si="59"/>
        <v>0.83192132628079773</v>
      </c>
      <c r="K114">
        <f t="shared" si="59"/>
        <v>0.18294734165039092</v>
      </c>
      <c r="L114">
        <f t="shared" si="59"/>
        <v>3.0823306738245113E-2</v>
      </c>
      <c r="M114">
        <f t="shared" si="59"/>
        <v>1.3746502042571789E-2</v>
      </c>
      <c r="N114">
        <f t="shared" si="59"/>
        <v>0.12860521208862313</v>
      </c>
      <c r="O114">
        <f t="shared" si="59"/>
        <v>1.3524650089893059E-2</v>
      </c>
      <c r="P114">
        <f t="shared" si="59"/>
        <v>7.2397848576699564E-2</v>
      </c>
      <c r="Q114">
        <f t="shared" si="59"/>
        <v>0.15159183737356394</v>
      </c>
      <c r="R114">
        <f t="shared" si="59"/>
        <v>0.12025452993171037</v>
      </c>
      <c r="S114">
        <f t="shared" si="60"/>
        <v>0.14232207953904275</v>
      </c>
      <c r="T114">
        <f t="shared" si="60"/>
        <v>0.31889935013859888</v>
      </c>
      <c r="U114">
        <f t="shared" si="60"/>
        <v>4.5539064850873008E-2</v>
      </c>
      <c r="V114">
        <f t="shared" si="60"/>
        <v>5.6600190297251975E-2</v>
      </c>
      <c r="W114">
        <f t="shared" si="60"/>
        <v>1.6445867649783549E-2</v>
      </c>
      <c r="X114">
        <f t="shared" si="60"/>
        <v>8.1549058682767947E-2</v>
      </c>
      <c r="Y114">
        <f t="shared" si="60"/>
        <v>0.26382435132475002</v>
      </c>
      <c r="Z114">
        <f t="shared" si="60"/>
        <v>5.863330816191969E-3</v>
      </c>
      <c r="AA114">
        <f t="shared" si="60"/>
        <v>0.68744022368444813</v>
      </c>
    </row>
    <row r="115" spans="1:35" x14ac:dyDescent="0.25">
      <c r="A115" t="s">
        <v>81</v>
      </c>
      <c r="B115">
        <f t="shared" si="59"/>
        <v>6.646242661394396E-3</v>
      </c>
      <c r="C115">
        <f t="shared" si="59"/>
        <v>1.0927394711586012E-2</v>
      </c>
      <c r="D115">
        <f t="shared" si="59"/>
        <v>9.3007768093727409E-3</v>
      </c>
      <c r="E115">
        <f t="shared" si="59"/>
        <v>0.55742688893927927</v>
      </c>
      <c r="F115">
        <f t="shared" si="59"/>
        <v>0.1059083196141474</v>
      </c>
      <c r="G115">
        <f t="shared" si="59"/>
        <v>0.31858232873020148</v>
      </c>
      <c r="H115">
        <f t="shared" si="59"/>
        <v>0.49756128745300632</v>
      </c>
      <c r="I115">
        <f t="shared" si="59"/>
        <v>0.84161240022441819</v>
      </c>
      <c r="J115">
        <f t="shared" si="59"/>
        <v>0.61227467892692866</v>
      </c>
      <c r="K115">
        <f t="shared" si="59"/>
        <v>0.76148301924825168</v>
      </c>
      <c r="L115">
        <f t="shared" si="59"/>
        <v>0.36706413915599656</v>
      </c>
      <c r="M115">
        <f t="shared" si="59"/>
        <v>0.33426774319963259</v>
      </c>
      <c r="N115">
        <f t="shared" si="59"/>
        <v>0.58071100146867805</v>
      </c>
      <c r="O115">
        <f t="shared" si="59"/>
        <v>0.37461166221644426</v>
      </c>
      <c r="P115">
        <f t="shared" si="59"/>
        <v>0.54201443618028122</v>
      </c>
      <c r="Q115">
        <f t="shared" si="59"/>
        <v>0.72254247351328804</v>
      </c>
      <c r="R115">
        <f t="shared" si="59"/>
        <v>0.61095912305129629</v>
      </c>
      <c r="S115">
        <f t="shared" si="60"/>
        <v>0.58225937717077958</v>
      </c>
      <c r="T115">
        <f t="shared" si="60"/>
        <v>0.89731515033679898</v>
      </c>
      <c r="U115">
        <f t="shared" si="60"/>
        <v>0.41033904187103132</v>
      </c>
      <c r="V115">
        <f t="shared" si="60"/>
        <v>0.48191223482395884</v>
      </c>
      <c r="W115">
        <f t="shared" si="60"/>
        <v>0.3035565819727698</v>
      </c>
      <c r="X115">
        <f t="shared" si="60"/>
        <v>0.63493025084932286</v>
      </c>
      <c r="Y115">
        <f t="shared" si="60"/>
        <v>0.94368315757554866</v>
      </c>
      <c r="Z115">
        <f t="shared" si="60"/>
        <v>1.1815274320416836E-2</v>
      </c>
      <c r="AA115">
        <f t="shared" si="60"/>
        <v>0.52956887264716501</v>
      </c>
      <c r="AB115">
        <f t="shared" si="60"/>
        <v>0.40147489635661116</v>
      </c>
    </row>
    <row r="116" spans="1:35" x14ac:dyDescent="0.25">
      <c r="A116" t="s">
        <v>82</v>
      </c>
      <c r="B116">
        <f t="shared" si="59"/>
        <v>2.3894022378685492E-3</v>
      </c>
      <c r="C116">
        <f t="shared" si="59"/>
        <v>2.6733318557866587E-3</v>
      </c>
      <c r="D116">
        <f t="shared" si="59"/>
        <v>3.0166123694026175E-3</v>
      </c>
      <c r="E116">
        <f t="shared" si="59"/>
        <v>0.18143963472581209</v>
      </c>
      <c r="F116">
        <f t="shared" si="59"/>
        <v>2.3213408798599459E-2</v>
      </c>
      <c r="G116">
        <f t="shared" si="59"/>
        <v>9.6762179881591859E-2</v>
      </c>
      <c r="H116">
        <f t="shared" si="59"/>
        <v>0.14941538397068158</v>
      </c>
      <c r="I116">
        <f t="shared" si="59"/>
        <v>0.37321907398533549</v>
      </c>
      <c r="J116">
        <f t="shared" si="59"/>
        <v>0.24990303099087927</v>
      </c>
      <c r="K116">
        <f t="shared" si="59"/>
        <v>0.67739386987352201</v>
      </c>
      <c r="L116">
        <f t="shared" si="59"/>
        <v>0.86944990008878564</v>
      </c>
      <c r="M116">
        <f t="shared" si="59"/>
        <v>0.86133090442891747</v>
      </c>
      <c r="N116">
        <f t="shared" si="59"/>
        <v>0.90350400866983971</v>
      </c>
      <c r="O116">
        <f t="shared" si="59"/>
        <v>0.94530268874975365</v>
      </c>
      <c r="P116">
        <f t="shared" si="59"/>
        <v>0.88991397117263205</v>
      </c>
      <c r="Q116">
        <f t="shared" si="59"/>
        <v>0.70444412777996024</v>
      </c>
      <c r="R116">
        <f t="shared" si="59"/>
        <v>0.84186029305304511</v>
      </c>
      <c r="S116">
        <f t="shared" si="60"/>
        <v>0.91840490525939189</v>
      </c>
      <c r="T116">
        <f t="shared" si="60"/>
        <v>0.3572625785422669</v>
      </c>
      <c r="U116">
        <f t="shared" si="60"/>
        <v>0.91953788894953659</v>
      </c>
      <c r="V116">
        <f t="shared" si="60"/>
        <v>0.96761727736266034</v>
      </c>
      <c r="W116">
        <f t="shared" si="60"/>
        <v>0.78162037306747323</v>
      </c>
      <c r="X116">
        <f t="shared" si="60"/>
        <v>0.75581650708424064</v>
      </c>
      <c r="Y116">
        <f t="shared" si="60"/>
        <v>0.38019599915177993</v>
      </c>
      <c r="Z116">
        <f t="shared" si="60"/>
        <v>3.0283109750462345E-3</v>
      </c>
      <c r="AA116">
        <f t="shared" si="60"/>
        <v>0.14238073046835442</v>
      </c>
      <c r="AB116">
        <f t="shared" si="60"/>
        <v>0.10522923639342158</v>
      </c>
      <c r="AC116">
        <f t="shared" si="60"/>
        <v>0.50891023418278902</v>
      </c>
    </row>
    <row r="117" spans="1:35" x14ac:dyDescent="0.25">
      <c r="A117" t="s">
        <v>83</v>
      </c>
      <c r="B117">
        <f t="shared" si="59"/>
        <v>6.2045304599749702E-4</v>
      </c>
      <c r="C117">
        <f t="shared" si="59"/>
        <v>2.3071223214064299E-4</v>
      </c>
      <c r="D117">
        <f t="shared" si="59"/>
        <v>6.3576550753677058E-4</v>
      </c>
      <c r="E117">
        <f t="shared" si="59"/>
        <v>4.065309883775349E-2</v>
      </c>
      <c r="F117">
        <f t="shared" si="59"/>
        <v>1.984602689579043E-3</v>
      </c>
      <c r="G117">
        <f t="shared" si="59"/>
        <v>2.1522575619309172E-2</v>
      </c>
      <c r="H117">
        <f t="shared" si="59"/>
        <v>2.7558795406655928E-2</v>
      </c>
      <c r="I117">
        <f t="shared" si="59"/>
        <v>0.15155316738050556</v>
      </c>
      <c r="J117">
        <f t="shared" si="59"/>
        <v>9.5393149054193632E-2</v>
      </c>
      <c r="K117">
        <f t="shared" si="59"/>
        <v>0.34748194281261791</v>
      </c>
      <c r="L117">
        <f t="shared" si="59"/>
        <v>0.75981013757927385</v>
      </c>
      <c r="M117">
        <f t="shared" si="59"/>
        <v>0.72215050847371942</v>
      </c>
      <c r="N117">
        <f t="shared" si="59"/>
        <v>0.57486135668766059</v>
      </c>
      <c r="O117">
        <f t="shared" si="59"/>
        <v>0.60274558988335869</v>
      </c>
      <c r="P117">
        <f t="shared" si="59"/>
        <v>0.50695732606682209</v>
      </c>
      <c r="Q117">
        <f t="shared" si="59"/>
        <v>0.35909697866681373</v>
      </c>
      <c r="R117">
        <f t="shared" si="59"/>
        <v>0.4934385427797543</v>
      </c>
      <c r="S117">
        <f t="shared" si="60"/>
        <v>0.60345999584013155</v>
      </c>
      <c r="T117">
        <f t="shared" si="60"/>
        <v>0.10518156742496249</v>
      </c>
      <c r="U117">
        <f t="shared" si="60"/>
        <v>0.71720462749913672</v>
      </c>
      <c r="V117">
        <f t="shared" si="60"/>
        <v>0.58404692655605428</v>
      </c>
      <c r="W117">
        <f t="shared" si="60"/>
        <v>0.85066760659765395</v>
      </c>
      <c r="X117">
        <f t="shared" si="60"/>
        <v>0.36298047077426049</v>
      </c>
      <c r="Y117">
        <f t="shared" si="60"/>
        <v>0.11045225649011223</v>
      </c>
      <c r="Z117">
        <f t="shared" si="60"/>
        <v>3.1977937875832078E-4</v>
      </c>
      <c r="AA117">
        <f t="shared" si="60"/>
        <v>1.8112688192573549E-2</v>
      </c>
      <c r="AB117">
        <f t="shared" si="60"/>
        <v>1.3398264712069931E-2</v>
      </c>
      <c r="AC117">
        <f t="shared" si="60"/>
        <v>0.25413984618562896</v>
      </c>
      <c r="AD117">
        <f>AD82</f>
        <v>0.67876420647117197</v>
      </c>
    </row>
    <row r="118" spans="1:35" x14ac:dyDescent="0.25">
      <c r="A118" t="s">
        <v>84</v>
      </c>
      <c r="B118">
        <f t="shared" si="59"/>
        <v>2.597598242959717E-3</v>
      </c>
      <c r="C118">
        <f t="shared" si="59"/>
        <v>2.651544574313366E-3</v>
      </c>
      <c r="D118">
        <f t="shared" si="59"/>
        <v>3.268969999315498E-3</v>
      </c>
      <c r="E118">
        <f t="shared" si="59"/>
        <v>0.25398942606145491</v>
      </c>
      <c r="F118">
        <f t="shared" si="59"/>
        <v>2.7881812287700116E-2</v>
      </c>
      <c r="G118">
        <f t="shared" si="59"/>
        <v>0.13071398557062477</v>
      </c>
      <c r="H118">
        <f t="shared" si="59"/>
        <v>0.20895484311079776</v>
      </c>
      <c r="I118">
        <f t="shared" si="59"/>
        <v>0.50579028452463248</v>
      </c>
      <c r="J118">
        <f t="shared" si="59"/>
        <v>0.33788313197519443</v>
      </c>
      <c r="K118">
        <f t="shared" si="59"/>
        <v>0.88772433889182412</v>
      </c>
      <c r="L118">
        <f t="shared" si="59"/>
        <v>0.61327976337132362</v>
      </c>
      <c r="M118">
        <f t="shared" si="59"/>
        <v>0.58165958555362041</v>
      </c>
      <c r="N118">
        <f t="shared" si="59"/>
        <v>0.87471307996393399</v>
      </c>
      <c r="O118">
        <f t="shared" si="59"/>
        <v>0.65397825575728241</v>
      </c>
      <c r="P118">
        <f t="shared" si="59"/>
        <v>0.86048851232975621</v>
      </c>
      <c r="Q118">
        <f t="shared" si="59"/>
        <v>0.92434076678817012</v>
      </c>
      <c r="R118">
        <f t="shared" si="59"/>
        <v>0.92884174447608836</v>
      </c>
      <c r="S118">
        <f t="shared" si="60"/>
        <v>0.86672255986133084</v>
      </c>
      <c r="T118">
        <f t="shared" si="60"/>
        <v>0.50290376801247705</v>
      </c>
      <c r="U118">
        <f t="shared" si="60"/>
        <v>0.67013912008143284</v>
      </c>
      <c r="V118">
        <f t="shared" si="60"/>
        <v>0.7783442275661494</v>
      </c>
      <c r="W118">
        <f t="shared" si="60"/>
        <v>0.52146423027622635</v>
      </c>
      <c r="X118">
        <f t="shared" si="60"/>
        <v>0.99752188049775681</v>
      </c>
      <c r="Y118">
        <f t="shared" si="60"/>
        <v>0.53676341252301452</v>
      </c>
      <c r="Z118">
        <f t="shared" si="60"/>
        <v>3.0911218781139679E-3</v>
      </c>
      <c r="AA118">
        <f t="shared" si="60"/>
        <v>0.20103621104169156</v>
      </c>
      <c r="AB118">
        <f t="shared" si="60"/>
        <v>0.14518492116699885</v>
      </c>
      <c r="AC118">
        <f t="shared" si="60"/>
        <v>0.66915436453691624</v>
      </c>
      <c r="AD118">
        <f>AD83</f>
        <v>0.77782213047408255</v>
      </c>
      <c r="AE118">
        <f>AE83</f>
        <v>0.43641011062908153</v>
      </c>
    </row>
    <row r="119" spans="1:35" x14ac:dyDescent="0.25">
      <c r="A119" t="s">
        <v>85</v>
      </c>
      <c r="B119">
        <f t="shared" si="59"/>
        <v>1.0654510216012308E-3</v>
      </c>
      <c r="C119">
        <f t="shared" si="59"/>
        <v>5.4719841608696993E-4</v>
      </c>
      <c r="D119">
        <f t="shared" si="59"/>
        <v>1.1737346668127262E-3</v>
      </c>
      <c r="E119">
        <f t="shared" si="59"/>
        <v>9.8129853951548718E-2</v>
      </c>
      <c r="F119">
        <f t="shared" si="59"/>
        <v>5.6672631215486874E-3</v>
      </c>
      <c r="G119">
        <f t="shared" si="59"/>
        <v>4.8729022195261061E-2</v>
      </c>
      <c r="H119">
        <f t="shared" si="59"/>
        <v>7.1455088585170579E-2</v>
      </c>
      <c r="I119">
        <f t="shared" si="59"/>
        <v>0.2844948291301746</v>
      </c>
      <c r="J119">
        <f t="shared" si="59"/>
        <v>0.17913286431260911</v>
      </c>
      <c r="K119">
        <f t="shared" si="59"/>
        <v>0.5949259587268082</v>
      </c>
      <c r="L119">
        <f t="shared" si="59"/>
        <v>0.87326979293967333</v>
      </c>
      <c r="M119">
        <f t="shared" si="59"/>
        <v>0.85956197408514678</v>
      </c>
      <c r="N119">
        <f t="shared" si="59"/>
        <v>0.85937756981102487</v>
      </c>
      <c r="O119">
        <f t="shared" si="59"/>
        <v>0.96898913648815865</v>
      </c>
      <c r="P119">
        <f t="shared" si="59"/>
        <v>0.8328681777413427</v>
      </c>
      <c r="Q119">
        <f t="shared" si="59"/>
        <v>0.62128509533203724</v>
      </c>
      <c r="R119">
        <f t="shared" si="59"/>
        <v>0.78341514694982139</v>
      </c>
      <c r="S119">
        <f t="shared" si="60"/>
        <v>0.87882919661144099</v>
      </c>
      <c r="T119">
        <f t="shared" si="60"/>
        <v>0.23922185556150083</v>
      </c>
      <c r="U119">
        <f t="shared" si="60"/>
        <v>0.93519613675774838</v>
      </c>
      <c r="V119">
        <f t="shared" si="60"/>
        <v>0.9266820047023181</v>
      </c>
      <c r="W119">
        <f t="shared" si="60"/>
        <v>0.76125153694344561</v>
      </c>
      <c r="X119">
        <f t="shared" si="60"/>
        <v>0.66627961767020016</v>
      </c>
      <c r="Y119">
        <f t="shared" si="60"/>
        <v>0.25573996439807611</v>
      </c>
      <c r="Z119">
        <f t="shared" si="60"/>
        <v>7.2181716806945628E-4</v>
      </c>
      <c r="AA119">
        <f t="shared" si="60"/>
        <v>5.5729375382376899E-2</v>
      </c>
      <c r="AB119">
        <f t="shared" si="60"/>
        <v>3.9325258847892619E-2</v>
      </c>
      <c r="AC119">
        <f t="shared" si="60"/>
        <v>0.42944710263315011</v>
      </c>
      <c r="AD119">
        <f>AD84</f>
        <v>0.97168275555019312</v>
      </c>
      <c r="AE119">
        <f>AE84</f>
        <v>0.63587235475402792</v>
      </c>
      <c r="AF119">
        <f>AF84</f>
        <v>0.70995958236871926</v>
      </c>
    </row>
    <row r="120" spans="1:35" x14ac:dyDescent="0.25">
      <c r="A120" t="s">
        <v>86</v>
      </c>
      <c r="B120">
        <f t="shared" ref="B120:R121" si="61">B85</f>
        <v>6.7142456751140668E-4</v>
      </c>
      <c r="C120">
        <f t="shared" si="61"/>
        <v>3.2234190463829258E-4</v>
      </c>
      <c r="D120">
        <f t="shared" si="61"/>
        <v>7.1160662708864429E-4</v>
      </c>
      <c r="E120">
        <f t="shared" si="61"/>
        <v>3.9999251843361984E-2</v>
      </c>
      <c r="F120">
        <f t="shared" si="61"/>
        <v>2.5997849498615067E-3</v>
      </c>
      <c r="G120">
        <f t="shared" si="61"/>
        <v>2.1578981270887299E-2</v>
      </c>
      <c r="H120">
        <f t="shared" si="61"/>
        <v>2.8308426127921404E-2</v>
      </c>
      <c r="I120">
        <f t="shared" si="61"/>
        <v>0.13586111501646483</v>
      </c>
      <c r="J120">
        <f t="shared" si="61"/>
        <v>8.6953394234250192E-2</v>
      </c>
      <c r="K120">
        <f t="shared" si="61"/>
        <v>0.3030052164899627</v>
      </c>
      <c r="L120">
        <f t="shared" si="61"/>
        <v>0.65231506984326537</v>
      </c>
      <c r="M120">
        <f t="shared" si="61"/>
        <v>0.60939657165540462</v>
      </c>
      <c r="N120">
        <f t="shared" si="61"/>
        <v>0.50244038762809218</v>
      </c>
      <c r="O120">
        <f t="shared" si="61"/>
        <v>0.50713893559533729</v>
      </c>
      <c r="P120">
        <f t="shared" si="61"/>
        <v>0.43632114138687716</v>
      </c>
      <c r="Q120">
        <f t="shared" si="61"/>
        <v>0.31226882613010004</v>
      </c>
      <c r="R120">
        <f t="shared" si="61"/>
        <v>0.42842681909397029</v>
      </c>
      <c r="S120">
        <f t="shared" si="60"/>
        <v>0.53005430629786621</v>
      </c>
      <c r="T120">
        <f t="shared" si="60"/>
        <v>9.7268347478812939E-2</v>
      </c>
      <c r="U120">
        <f t="shared" si="60"/>
        <v>0.61882046921264389</v>
      </c>
      <c r="V120">
        <f t="shared" si="60"/>
        <v>0.50191773431492859</v>
      </c>
      <c r="W120">
        <f t="shared" si="60"/>
        <v>0.72623578826586543</v>
      </c>
      <c r="X120">
        <f t="shared" si="60"/>
        <v>0.31354079716074867</v>
      </c>
      <c r="Y120">
        <f t="shared" si="60"/>
        <v>0.10214672002665529</v>
      </c>
      <c r="Z120">
        <f t="shared" si="60"/>
        <v>4.2091236514216483E-4</v>
      </c>
      <c r="AA120">
        <f t="shared" si="60"/>
        <v>2.0369902494662365E-2</v>
      </c>
      <c r="AB120">
        <f t="shared" si="60"/>
        <v>1.5145625821797582E-2</v>
      </c>
      <c r="AC120">
        <f t="shared" si="60"/>
        <v>0.224619340601736</v>
      </c>
      <c r="AD120">
        <f>AD85</f>
        <v>0.59548620269227825</v>
      </c>
      <c r="AE120">
        <f>AE85</f>
        <v>0.86228332501286231</v>
      </c>
      <c r="AF120">
        <f>AF85</f>
        <v>0.37945102318467216</v>
      </c>
      <c r="AG120">
        <f>AG85</f>
        <v>0.54417230170646191</v>
      </c>
    </row>
    <row r="121" spans="1:35" x14ac:dyDescent="0.25">
      <c r="A121" t="s">
        <v>87</v>
      </c>
      <c r="B121">
        <f t="shared" si="61"/>
        <v>1.0481566236368253E-3</v>
      </c>
      <c r="C121">
        <f t="shared" si="61"/>
        <v>3.717123071013268E-4</v>
      </c>
      <c r="D121">
        <f t="shared" si="61"/>
        <v>1.1118314795822521E-3</v>
      </c>
      <c r="E121">
        <f t="shared" si="61"/>
        <v>0.12663883432148657</v>
      </c>
      <c r="F121">
        <f t="shared" si="61"/>
        <v>4.6003315137349739E-3</v>
      </c>
      <c r="G121">
        <f t="shared" si="61"/>
        <v>5.927918646651309E-2</v>
      </c>
      <c r="H121">
        <f t="shared" si="61"/>
        <v>8.8499803437529709E-2</v>
      </c>
      <c r="I121">
        <f t="shared" si="61"/>
        <v>0.38063083923474483</v>
      </c>
      <c r="J121">
        <f t="shared" si="61"/>
        <v>0.23516871201048417</v>
      </c>
      <c r="K121">
        <f t="shared" si="61"/>
        <v>0.78744047989209842</v>
      </c>
      <c r="L121">
        <f t="shared" si="61"/>
        <v>0.59704038880635735</v>
      </c>
      <c r="M121">
        <f t="shared" si="61"/>
        <v>0.53835292317501104</v>
      </c>
      <c r="N121">
        <f t="shared" si="61"/>
        <v>0.92426637129268352</v>
      </c>
      <c r="O121">
        <f t="shared" si="61"/>
        <v>0.62822015968174272</v>
      </c>
      <c r="P121">
        <f t="shared" si="61"/>
        <v>0.91194963513224347</v>
      </c>
      <c r="Q121">
        <f t="shared" si="61"/>
        <v>0.8265100961908971</v>
      </c>
      <c r="R121">
        <f t="shared" si="61"/>
        <v>0.99239888765294459</v>
      </c>
      <c r="S121">
        <f t="shared" si="60"/>
        <v>0.91336344541954118</v>
      </c>
      <c r="T121">
        <f t="shared" si="60"/>
        <v>0.33134767669595</v>
      </c>
      <c r="U121">
        <f t="shared" si="60"/>
        <v>0.67248308097148646</v>
      </c>
      <c r="V121">
        <f t="shared" si="60"/>
        <v>0.80773644899271668</v>
      </c>
      <c r="W121">
        <f t="shared" si="60"/>
        <v>0.47368193427758454</v>
      </c>
      <c r="X121">
        <f t="shared" si="60"/>
        <v>0.90917518465890534</v>
      </c>
      <c r="Y121">
        <f t="shared" si="60"/>
        <v>0.35710903803011584</v>
      </c>
      <c r="Z121">
        <f t="shared" si="60"/>
        <v>5.4128890815457185E-4</v>
      </c>
      <c r="AA121">
        <f t="shared" si="60"/>
        <v>6.359092830133091E-2</v>
      </c>
      <c r="AB121">
        <f t="shared" si="60"/>
        <v>4.3268596405560855E-2</v>
      </c>
      <c r="AC121">
        <f t="shared" si="60"/>
        <v>0.56175073004335019</v>
      </c>
      <c r="AD121">
        <f>AD86</f>
        <v>0.80866236923309553</v>
      </c>
      <c r="AE121">
        <f>AE86</f>
        <v>0.37513212784471017</v>
      </c>
      <c r="AF121">
        <f>AF86</f>
        <v>0.92217156570274583</v>
      </c>
      <c r="AG121">
        <f>AG86</f>
        <v>0.71884358141653637</v>
      </c>
      <c r="AH121">
        <f>AH86</f>
        <v>0.32231441099916214</v>
      </c>
    </row>
    <row r="123" spans="1:35" x14ac:dyDescent="0.25">
      <c r="B123" t="s">
        <v>58</v>
      </c>
      <c r="C123" t="s">
        <v>59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 t="s">
        <v>65</v>
      </c>
      <c r="J123" t="s">
        <v>66</v>
      </c>
      <c r="K123" t="s">
        <v>67</v>
      </c>
      <c r="L123" t="s">
        <v>68</v>
      </c>
      <c r="M123" t="s">
        <v>69</v>
      </c>
      <c r="N123" t="s">
        <v>70</v>
      </c>
      <c r="O123" t="s">
        <v>71</v>
      </c>
      <c r="P123" t="s">
        <v>72</v>
      </c>
      <c r="Q123" t="s">
        <v>73</v>
      </c>
      <c r="R123" t="s">
        <v>74</v>
      </c>
      <c r="S123" t="s">
        <v>75</v>
      </c>
      <c r="T123" t="s">
        <v>89</v>
      </c>
      <c r="U123" t="s">
        <v>90</v>
      </c>
      <c r="V123" t="s">
        <v>91</v>
      </c>
      <c r="W123" t="s">
        <v>92</v>
      </c>
      <c r="X123" t="s">
        <v>76</v>
      </c>
      <c r="Y123" t="s">
        <v>77</v>
      </c>
      <c r="Z123" t="s">
        <v>78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</row>
    <row r="124" spans="1:35" x14ac:dyDescent="0.25">
      <c r="A124" t="s">
        <v>59</v>
      </c>
      <c r="B124" t="str">
        <f t="shared" ref="B124:Q139" si="62">IF(B54&gt;((_xlfn.RANK.EQ(B54,$B$89:$AH$121,1)/COUNT($B89:$AH121))*0.05),"-","+")</f>
        <v>-</v>
      </c>
    </row>
    <row r="125" spans="1:35" x14ac:dyDescent="0.25">
      <c r="A125" t="s">
        <v>60</v>
      </c>
      <c r="B125" t="str">
        <f t="shared" si="62"/>
        <v>-</v>
      </c>
      <c r="C125" t="str">
        <f t="shared" si="62"/>
        <v>-</v>
      </c>
    </row>
    <row r="126" spans="1:35" x14ac:dyDescent="0.25">
      <c r="A126" t="s">
        <v>61</v>
      </c>
      <c r="B126" t="str">
        <f t="shared" si="62"/>
        <v>+</v>
      </c>
      <c r="C126" t="str">
        <f t="shared" si="62"/>
        <v>+</v>
      </c>
      <c r="D126" t="str">
        <f t="shared" si="62"/>
        <v>+</v>
      </c>
    </row>
    <row r="127" spans="1:35" x14ac:dyDescent="0.25">
      <c r="A127" t="s">
        <v>62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25">
      <c r="A128" t="s">
        <v>63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25">
      <c r="A129" t="s">
        <v>64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25">
      <c r="A130" t="s">
        <v>65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25">
      <c r="A131" t="s">
        <v>66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25">
      <c r="A132" t="s">
        <v>67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25">
      <c r="A133" t="s">
        <v>68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+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25">
      <c r="A134" t="s">
        <v>69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+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25">
      <c r="A135" t="s">
        <v>70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25">
      <c r="A136" t="s">
        <v>71</v>
      </c>
      <c r="B136" t="str">
        <f t="shared" si="62"/>
        <v>+</v>
      </c>
      <c r="C136" t="str">
        <f t="shared" si="62"/>
        <v>-</v>
      </c>
      <c r="D136" t="str">
        <f t="shared" si="62"/>
        <v>+</v>
      </c>
      <c r="E136" t="str">
        <f t="shared" si="62"/>
        <v>-</v>
      </c>
      <c r="F136" t="str">
        <f t="shared" si="62"/>
        <v>+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25">
      <c r="A137" t="s">
        <v>72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+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25">
      <c r="A138" t="s">
        <v>73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25">
      <c r="A139" t="s">
        <v>74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25">
      <c r="A140" t="s">
        <v>75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25">
      <c r="A141" t="s">
        <v>89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25">
      <c r="A142" t="s">
        <v>90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+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25">
      <c r="A143" t="s">
        <v>91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+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25">
      <c r="A144" t="s">
        <v>92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+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25">
      <c r="A145" t="s">
        <v>76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+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25">
      <c r="A146" t="s">
        <v>77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25">
      <c r="A147" t="s">
        <v>78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+</v>
      </c>
      <c r="F147" t="str">
        <f t="shared" si="63"/>
        <v>-</v>
      </c>
      <c r="G147" t="str">
        <f t="shared" si="63"/>
        <v>-</v>
      </c>
      <c r="H147" t="str">
        <f t="shared" si="63"/>
        <v>+</v>
      </c>
      <c r="I147" t="str">
        <f t="shared" si="63"/>
        <v>+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+</v>
      </c>
      <c r="W147" t="str">
        <f t="shared" si="64"/>
        <v>+</v>
      </c>
      <c r="X147" t="str">
        <f t="shared" si="64"/>
        <v>+</v>
      </c>
      <c r="Y147" t="str">
        <f t="shared" si="64"/>
        <v>+</v>
      </c>
    </row>
    <row r="148" spans="1:34" x14ac:dyDescent="0.25">
      <c r="A148" t="s">
        <v>79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-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-</v>
      </c>
      <c r="R148" t="str">
        <f t="shared" si="63"/>
        <v>-</v>
      </c>
      <c r="S148" t="str">
        <f t="shared" si="64"/>
        <v>-</v>
      </c>
      <c r="T148" t="str">
        <f t="shared" si="64"/>
        <v>-</v>
      </c>
      <c r="U148" t="str">
        <f t="shared" si="64"/>
        <v>-</v>
      </c>
      <c r="V148" t="str">
        <f t="shared" si="64"/>
        <v>-</v>
      </c>
      <c r="W148" t="str">
        <f t="shared" si="64"/>
        <v>+</v>
      </c>
      <c r="X148" t="str">
        <f t="shared" si="64"/>
        <v>-</v>
      </c>
      <c r="Y148" t="str">
        <f t="shared" si="64"/>
        <v>-</v>
      </c>
      <c r="Z148" t="str">
        <f t="shared" si="64"/>
        <v>+</v>
      </c>
    </row>
    <row r="149" spans="1:34" x14ac:dyDescent="0.25">
      <c r="A149" t="s">
        <v>80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-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-</v>
      </c>
      <c r="Q149" t="str">
        <f t="shared" si="63"/>
        <v>-</v>
      </c>
      <c r="R149" t="str">
        <f t="shared" si="63"/>
        <v>-</v>
      </c>
      <c r="S149" t="str">
        <f t="shared" si="64"/>
        <v>-</v>
      </c>
      <c r="T149" t="str">
        <f t="shared" si="64"/>
        <v>-</v>
      </c>
      <c r="U149" t="str">
        <f t="shared" si="64"/>
        <v>-</v>
      </c>
      <c r="V149" t="str">
        <f t="shared" si="64"/>
        <v>-</v>
      </c>
      <c r="W149" t="str">
        <f t="shared" si="64"/>
        <v>+</v>
      </c>
      <c r="X149" t="str">
        <f t="shared" si="64"/>
        <v>-</v>
      </c>
      <c r="Y149" t="str">
        <f t="shared" si="64"/>
        <v>-</v>
      </c>
      <c r="Z149" t="str">
        <f t="shared" si="64"/>
        <v>+</v>
      </c>
      <c r="AA149" t="str">
        <f t="shared" si="64"/>
        <v>-</v>
      </c>
    </row>
    <row r="150" spans="1:34" x14ac:dyDescent="0.25">
      <c r="A150" t="s">
        <v>81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+</v>
      </c>
      <c r="AA150" t="str">
        <f t="shared" si="64"/>
        <v>-</v>
      </c>
      <c r="AB150" t="str">
        <f t="shared" si="64"/>
        <v>-</v>
      </c>
    </row>
    <row r="151" spans="1:34" x14ac:dyDescent="0.25">
      <c r="A151" t="s">
        <v>82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+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25">
      <c r="A152" t="s">
        <v>83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+</v>
      </c>
      <c r="I152" t="str">
        <f t="shared" si="63"/>
        <v>-</v>
      </c>
      <c r="J152" t="str">
        <f t="shared" si="63"/>
        <v>-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25">
      <c r="A153" t="s">
        <v>84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+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25">
      <c r="A154" t="s">
        <v>85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-</v>
      </c>
      <c r="J154" t="str">
        <f t="shared" si="63"/>
        <v>-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-</v>
      </c>
      <c r="Y154" t="str">
        <f t="shared" si="64"/>
        <v>-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-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25">
      <c r="A155" t="s">
        <v>86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+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-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-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25">
      <c r="A156" t="s">
        <v>87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+</v>
      </c>
      <c r="M156" t="str">
        <f t="shared" si="65"/>
        <v>+</v>
      </c>
      <c r="N156" t="str">
        <f t="shared" si="65"/>
        <v>-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-</v>
      </c>
      <c r="W156" t="str">
        <f t="shared" si="64"/>
        <v>+</v>
      </c>
      <c r="X156" t="str">
        <f t="shared" si="64"/>
        <v>-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+</v>
      </c>
      <c r="AF156" t="str">
        <f>IF(AF86&gt;((_xlfn.RANK.EQ(AF86,$B$89:$AH$121,1)/COUNT($B121:$AH153))*0.05),"-","+")</f>
        <v>-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+</v>
      </c>
    </row>
  </sheetData>
  <mergeCells count="1">
    <mergeCell ref="D1:H1"/>
  </mergeCells>
  <conditionalFormatting sqref="B53:B86">
    <cfRule type="cellIs" dxfId="115" priority="115" operator="lessThan">
      <formula>0.05/(COUNT($B$53:$AI$86)-COUNT($B$53:$B$86))</formula>
    </cfRule>
    <cfRule type="cellIs" dxfId="114" priority="116" operator="lessThan">
      <formula>0.05</formula>
    </cfRule>
  </conditionalFormatting>
  <conditionalFormatting sqref="B54:B86">
    <cfRule type="expression" dxfId="113" priority="33">
      <formula>$B124="+"</formula>
    </cfRule>
  </conditionalFormatting>
  <conditionalFormatting sqref="B42:G42">
    <cfRule type="cellIs" dxfId="112" priority="110" operator="lessThan">
      <formula>0.05/(COUNT($B$42:$G$47)-COUNT($B$42:$G$42))</formula>
    </cfRule>
    <cfRule type="cellIs" dxfId="111" priority="111" operator="lessThan">
      <formula>0.05</formula>
    </cfRule>
  </conditionalFormatting>
  <conditionalFormatting sqref="C54:C86">
    <cfRule type="cellIs" dxfId="110" priority="98" operator="lessThan">
      <formula>0.05/(COUNT($B$53:$AI$86)-COUNT($B$53:$B$86))</formula>
    </cfRule>
    <cfRule type="cellIs" dxfId="109" priority="99" operator="lessThan">
      <formula>0.05</formula>
    </cfRule>
  </conditionalFormatting>
  <conditionalFormatting sqref="C55:C86">
    <cfRule type="expression" dxfId="108" priority="32">
      <formula>$C125="+"</formula>
    </cfRule>
  </conditionalFormatting>
  <conditionalFormatting sqref="C43:G43">
    <cfRule type="cellIs" dxfId="107" priority="108" operator="lessThan">
      <formula>0.05/(COUNT($B$42:$G$47)-COUNT($B$42:$G$42))</formula>
    </cfRule>
    <cfRule type="cellIs" dxfId="106" priority="109" operator="lessThan">
      <formula>0.05</formula>
    </cfRule>
  </conditionalFormatting>
  <conditionalFormatting sqref="D55:D86">
    <cfRule type="cellIs" dxfId="105" priority="96" operator="lessThan">
      <formula>0.05/(COUNT($B$53:$AI$86)-COUNT($B$53:$B$86))</formula>
    </cfRule>
    <cfRule type="cellIs" dxfId="104" priority="97" operator="lessThan">
      <formula>0.05</formula>
    </cfRule>
  </conditionalFormatting>
  <conditionalFormatting sqref="D56:D86">
    <cfRule type="expression" dxfId="103" priority="31">
      <formula>$D126="+"</formula>
    </cfRule>
  </conditionalFormatting>
  <conditionalFormatting sqref="D44:G44">
    <cfRule type="cellIs" dxfId="102" priority="106" operator="lessThan">
      <formula>0.05/(COUNT($B$42:$G$47)-COUNT($B$42:$G$42))</formula>
    </cfRule>
    <cfRule type="cellIs" dxfId="101" priority="107" operator="lessThan">
      <formula>0.05</formula>
    </cfRule>
  </conditionalFormatting>
  <conditionalFormatting sqref="E56:E86">
    <cfRule type="cellIs" dxfId="100" priority="94" operator="lessThan">
      <formula>0.05/(COUNT($B$53:$AI$86)-COUNT($B$53:$B$86))</formula>
    </cfRule>
    <cfRule type="cellIs" dxfId="99" priority="95" operator="lessThan">
      <formula>0.05</formula>
    </cfRule>
  </conditionalFormatting>
  <conditionalFormatting sqref="E57:E86">
    <cfRule type="expression" dxfId="98" priority="30">
      <formula>$E127="+"</formula>
    </cfRule>
  </conditionalFormatting>
  <conditionalFormatting sqref="E45:G45">
    <cfRule type="cellIs" dxfId="97" priority="104" operator="lessThan">
      <formula>0.05/(COUNT($B$42:$G$47)-COUNT($B$42:$G$42))</formula>
    </cfRule>
    <cfRule type="cellIs" dxfId="96" priority="105" operator="lessThan">
      <formula>0.05</formula>
    </cfRule>
  </conditionalFormatting>
  <conditionalFormatting sqref="F57:F86">
    <cfRule type="cellIs" dxfId="95" priority="92" operator="lessThan">
      <formula>0.05/(COUNT($B$53:$AI$86)-COUNT($B$53:$B$86))</formula>
    </cfRule>
    <cfRule type="cellIs" dxfId="94" priority="93" operator="lessThan">
      <formula>0.05</formula>
    </cfRule>
  </conditionalFormatting>
  <conditionalFormatting sqref="F46:G46">
    <cfRule type="cellIs" dxfId="93" priority="102" operator="lessThan">
      <formula>0.05/(COUNT($B$42:$G$47)-COUNT($B$42:$G$42))</formula>
    </cfRule>
    <cfRule type="cellIs" dxfId="92" priority="103" operator="lessThan">
      <formula>0.05</formula>
    </cfRule>
  </conditionalFormatting>
  <conditionalFormatting sqref="G47">
    <cfRule type="cellIs" dxfId="91" priority="100" operator="lessThan">
      <formula>0.05/(COUNT($B$42:$G$47)-COUNT($B$42:$G$42))</formula>
    </cfRule>
    <cfRule type="cellIs" dxfId="90" priority="101" operator="lessThan">
      <formula>0.05</formula>
    </cfRule>
  </conditionalFormatting>
  <conditionalFormatting sqref="G58:G86">
    <cfRule type="cellIs" dxfId="89" priority="90" operator="lessThan">
      <formula>0.05/(COUNT($B$53:$AI$86)-COUNT($B$53:$B$86))</formula>
    </cfRule>
    <cfRule type="cellIs" dxfId="88" priority="91" operator="lessThan">
      <formula>0.05</formula>
    </cfRule>
  </conditionalFormatting>
  <conditionalFormatting sqref="H59:H86">
    <cfRule type="cellIs" dxfId="87" priority="88" operator="lessThan">
      <formula>0.05/(COUNT($B$53:$AI$86)-COUNT($B$53:$B$86))</formula>
    </cfRule>
    <cfRule type="cellIs" dxfId="86" priority="89" operator="lessThan">
      <formula>0.05</formula>
    </cfRule>
  </conditionalFormatting>
  <conditionalFormatting sqref="I60:I86">
    <cfRule type="cellIs" dxfId="85" priority="86" operator="lessThan">
      <formula>0.05/(COUNT($B$53:$AI$86)-COUNT($B$53:$B$86))</formula>
    </cfRule>
    <cfRule type="cellIs" dxfId="84" priority="87" operator="lessThan">
      <formula>0.05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83" priority="84" operator="lessThan">
      <formula>0.05/(COUNT($B$53:$AI$86)-COUNT($B$53:$B$86))</formula>
    </cfRule>
    <cfRule type="cellIs" dxfId="82" priority="85" operator="lessThan">
      <formula>0.05</formula>
    </cfRule>
  </conditionalFormatting>
  <conditionalFormatting sqref="K62:K86">
    <cfRule type="cellIs" dxfId="81" priority="82" operator="lessThan">
      <formula>0.05/(COUNT($B$53:$AI$86)-COUNT($B$53:$B$86))</formula>
    </cfRule>
    <cfRule type="cellIs" dxfId="80" priority="83" operator="lessThan">
      <formula>0.05</formula>
    </cfRule>
  </conditionalFormatting>
  <conditionalFormatting sqref="L63:L86">
    <cfRule type="cellIs" dxfId="79" priority="80" operator="lessThan">
      <formula>0.05/(COUNT($B$53:$AI$86)-COUNT($B$53:$B$86))</formula>
    </cfRule>
    <cfRule type="cellIs" dxfId="78" priority="81" operator="lessThan">
      <formula>0.05</formula>
    </cfRule>
  </conditionalFormatting>
  <conditionalFormatting sqref="M64:M86">
    <cfRule type="cellIs" dxfId="77" priority="78" operator="lessThan">
      <formula>0.05/(COUNT($B$53:$AI$86)-COUNT($B$53:$B$86))</formula>
    </cfRule>
    <cfRule type="cellIs" dxfId="76" priority="79" operator="lessThan">
      <formula>0.05</formula>
    </cfRule>
  </conditionalFormatting>
  <conditionalFormatting sqref="N65:N86">
    <cfRule type="cellIs" dxfId="75" priority="76" operator="lessThan">
      <formula>0.05/(COUNT($B$53:$AI$86)-COUNT($B$53:$B$86))</formula>
    </cfRule>
    <cfRule type="cellIs" dxfId="74" priority="77" operator="lessThan">
      <formula>0.05</formula>
    </cfRule>
  </conditionalFormatting>
  <conditionalFormatting sqref="O2:O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O66:O86">
    <cfRule type="cellIs" dxfId="73" priority="74" operator="lessThan">
      <formula>0.05/(COUNT($B$53:$AI$86)-COUNT($B$53:$B$86))</formula>
    </cfRule>
    <cfRule type="cellIs" dxfId="72" priority="75" operator="lessThan">
      <formula>0.05</formula>
    </cfRule>
  </conditionalFormatting>
  <conditionalFormatting sqref="P67:P86">
    <cfRule type="cellIs" dxfId="71" priority="72" operator="lessThan">
      <formula>0.05/(COUNT($B$53:$AI$86)-COUNT($B$53:$B$86))</formula>
    </cfRule>
    <cfRule type="cellIs" dxfId="70" priority="73" operator="lessThan">
      <formula>0.05</formula>
    </cfRule>
  </conditionalFormatting>
  <conditionalFormatting sqref="Q68:Q86">
    <cfRule type="cellIs" dxfId="69" priority="70" operator="lessThan">
      <formula>0.05/(COUNT($B$53:$AI$86)-COUNT($B$53:$B$86))</formula>
    </cfRule>
    <cfRule type="cellIs" dxfId="68" priority="71" operator="lessThan">
      <formula>0.05</formula>
    </cfRule>
  </conditionalFormatting>
  <conditionalFormatting sqref="R69:R86">
    <cfRule type="cellIs" dxfId="67" priority="68" operator="lessThan">
      <formula>0.05/(COUNT($B$53:$AI$86)-COUNT($B$53:$B$86))</formula>
    </cfRule>
    <cfRule type="cellIs" dxfId="66" priority="69" operator="lessThan">
      <formula>0.05</formula>
    </cfRule>
  </conditionalFormatting>
  <conditionalFormatting sqref="S2:S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S70:S86">
    <cfRule type="cellIs" dxfId="65" priority="66" operator="lessThan">
      <formula>0.05/(COUNT($B$53:$AI$86)-COUNT($B$53:$B$86))</formula>
    </cfRule>
    <cfRule type="cellIs" dxfId="64" priority="67" operator="lessThan">
      <formula>0.05</formula>
    </cfRule>
  </conditionalFormatting>
  <conditionalFormatting sqref="T71:T86">
    <cfRule type="cellIs" dxfId="63" priority="64" operator="lessThan">
      <formula>0.05/(COUNT($B$53:$AI$86)-COUNT($B$53:$B$86))</formula>
    </cfRule>
    <cfRule type="cellIs" dxfId="62" priority="65" operator="lessThan">
      <formula>0.05</formula>
    </cfRule>
  </conditionalFormatting>
  <conditionalFormatting sqref="U72:U86">
    <cfRule type="cellIs" dxfId="61" priority="62" operator="lessThan">
      <formula>0.05/(COUNT($B$53:$AI$86)-COUNT($B$53:$B$86))</formula>
    </cfRule>
    <cfRule type="cellIs" dxfId="60" priority="63" operator="lessThan">
      <formula>0.05</formula>
    </cfRule>
  </conditionalFormatting>
  <conditionalFormatting sqref="V73:V86">
    <cfRule type="cellIs" dxfId="59" priority="60" operator="lessThan">
      <formula>0.05/(COUNT($B$53:$AI$86)-COUNT($B$53:$B$86))</formula>
    </cfRule>
    <cfRule type="cellIs" dxfId="58" priority="61" operator="lessThan">
      <formula>0.05</formula>
    </cfRule>
  </conditionalFormatting>
  <conditionalFormatting sqref="W74:W86">
    <cfRule type="cellIs" dxfId="57" priority="58" operator="lessThan">
      <formula>0.05/(COUNT($B$53:$AI$86)-COUNT($B$53:$B$86))</formula>
    </cfRule>
    <cfRule type="cellIs" dxfId="56" priority="59" operator="lessThan">
      <formula>0.05</formula>
    </cfRule>
  </conditionalFormatting>
  <conditionalFormatting sqref="X75:X86">
    <cfRule type="cellIs" dxfId="55" priority="56" operator="lessThan">
      <formula>0.05/(COUNT($B$53:$AI$86)-COUNT($B$53:$B$86))</formula>
    </cfRule>
    <cfRule type="cellIs" dxfId="54" priority="57" operator="lessThan">
      <formula>0.05</formula>
    </cfRule>
  </conditionalFormatting>
  <conditionalFormatting sqref="Y76:Y86">
    <cfRule type="cellIs" dxfId="53" priority="54" operator="lessThan">
      <formula>0.05/(COUNT($B$53:$AI$86)-COUNT($B$53:$B$86))</formula>
    </cfRule>
    <cfRule type="cellIs" dxfId="52" priority="55" operator="lessThan">
      <formula>0.05</formula>
    </cfRule>
  </conditionalFormatting>
  <conditionalFormatting sqref="Z77:Z86">
    <cfRule type="cellIs" dxfId="51" priority="52" operator="lessThan">
      <formula>0.05/(COUNT($B$53:$AI$86)-COUNT($B$53:$B$86))</formula>
    </cfRule>
    <cfRule type="cellIs" dxfId="50" priority="53" operator="lessThan">
      <formula>0.05</formula>
    </cfRule>
  </conditionalFormatting>
  <conditionalFormatting sqref="AA78:AA86">
    <cfRule type="cellIs" dxfId="49" priority="50" operator="lessThan">
      <formula>0.05/(COUNT($B$53:$AI$86)-COUNT($B$53:$B$86))</formula>
    </cfRule>
    <cfRule type="cellIs" dxfId="48" priority="51" operator="lessThan">
      <formula>0.05</formula>
    </cfRule>
  </conditionalFormatting>
  <conditionalFormatting sqref="AB79:AB86">
    <cfRule type="cellIs" dxfId="47" priority="48" operator="lessThan">
      <formula>0.05/(COUNT($B$53:$AI$86)-COUNT($B$53:$B$86))</formula>
    </cfRule>
    <cfRule type="cellIs" dxfId="46" priority="49" operator="lessThan">
      <formula>0.05</formula>
    </cfRule>
  </conditionalFormatting>
  <conditionalFormatting sqref="AC80:AC86">
    <cfRule type="cellIs" dxfId="45" priority="46" operator="lessThan">
      <formula>0.05/(COUNT($B$53:$AI$86)-COUNT($B$53:$B$86))</formula>
    </cfRule>
    <cfRule type="cellIs" dxfId="44" priority="47" operator="lessThan">
      <formula>0.05</formula>
    </cfRule>
  </conditionalFormatting>
  <conditionalFormatting sqref="AD81:AD86">
    <cfRule type="cellIs" dxfId="43" priority="44" operator="lessThan">
      <formula>0.05/(COUNT($B$53:$AI$86)-COUNT($B$53:$B$86))</formula>
    </cfRule>
    <cfRule type="cellIs" dxfId="42" priority="45" operator="lessThan">
      <formula>0.05</formula>
    </cfRule>
  </conditionalFormatting>
  <conditionalFormatting sqref="AE82:AE86">
    <cfRule type="cellIs" dxfId="41" priority="42" operator="lessThan">
      <formula>0.05/(COUNT($B$53:$AI$86)-COUNT($B$53:$B$86))</formula>
    </cfRule>
    <cfRule type="cellIs" dxfId="40" priority="43" operator="lessThan">
      <formula>0.05</formula>
    </cfRule>
  </conditionalFormatting>
  <conditionalFormatting sqref="AF83:AF86">
    <cfRule type="cellIs" dxfId="39" priority="40" operator="lessThan">
      <formula>0.05/(COUNT($B$53:$AI$86)-COUNT($B$53:$B$86))</formula>
    </cfRule>
    <cfRule type="cellIs" dxfId="38" priority="41" operator="lessThan">
      <formula>0.05</formula>
    </cfRule>
  </conditionalFormatting>
  <conditionalFormatting sqref="AG84:AG86">
    <cfRule type="cellIs" dxfId="37" priority="38" operator="lessThan">
      <formula>0.05/(COUNT($B$53:$AI$86)-COUNT($B$53:$B$86))</formula>
    </cfRule>
    <cfRule type="cellIs" dxfId="36" priority="39" operator="lessThan">
      <formula>0.05</formula>
    </cfRule>
  </conditionalFormatting>
  <conditionalFormatting sqref="AH85:AH86">
    <cfRule type="cellIs" dxfId="35" priority="36" operator="lessThan">
      <formula>0.05/(COUNT($B$53:$AI$86)-COUNT($B$53:$B$86))</formula>
    </cfRule>
    <cfRule type="cellIs" dxfId="34" priority="37" operator="lessThan">
      <formula>0.05</formula>
    </cfRule>
  </conditionalFormatting>
  <conditionalFormatting sqref="AI86">
    <cfRule type="cellIs" dxfId="33" priority="34" operator="lessThan">
      <formula>0.05/(COUNT($B$53:$AI$86)-COUNT($B$53:$B$86))</formula>
    </cfRule>
    <cfRule type="cellIs" dxfId="32" priority="35" operator="lessThan">
      <formula>0.05</formula>
    </cfRule>
  </conditionalFormatting>
  <conditionalFormatting sqref="F58:F86">
    <cfRule type="expression" dxfId="31" priority="29">
      <formula>$F128="+"</formula>
    </cfRule>
  </conditionalFormatting>
  <conditionalFormatting sqref="G59:G86">
    <cfRule type="expression" dxfId="30" priority="28">
      <formula>$G129="+"</formula>
    </cfRule>
  </conditionalFormatting>
  <conditionalFormatting sqref="H60:H86">
    <cfRule type="expression" dxfId="29" priority="27">
      <formula>$H130="+"</formula>
    </cfRule>
  </conditionalFormatting>
  <conditionalFormatting sqref="I61:I86">
    <cfRule type="expression" dxfId="28" priority="26">
      <formula>$I131="+"</formula>
    </cfRule>
  </conditionalFormatting>
  <conditionalFormatting sqref="J62:J86">
    <cfRule type="expression" dxfId="27" priority="25">
      <formula>$J132="+"</formula>
    </cfRule>
  </conditionalFormatting>
  <conditionalFormatting sqref="K63:K86">
    <cfRule type="expression" dxfId="26" priority="24">
      <formula>$K133="+"</formula>
    </cfRule>
  </conditionalFormatting>
  <conditionalFormatting sqref="L64:L86">
    <cfRule type="expression" dxfId="25" priority="23">
      <formula>$L134="+"</formula>
    </cfRule>
  </conditionalFormatting>
  <conditionalFormatting sqref="M65:M86">
    <cfRule type="expression" dxfId="24" priority="22">
      <formula>$M135="+"</formula>
    </cfRule>
  </conditionalFormatting>
  <conditionalFormatting sqref="N66:N86">
    <cfRule type="expression" dxfId="23" priority="21">
      <formula>$N136="+"</formula>
    </cfRule>
  </conditionalFormatting>
  <conditionalFormatting sqref="O67:O86">
    <cfRule type="expression" dxfId="22" priority="20">
      <formula>$O137="+"</formula>
    </cfRule>
  </conditionalFormatting>
  <conditionalFormatting sqref="P68:P86">
    <cfRule type="expression" dxfId="21" priority="19">
      <formula>$P138="+"</formula>
    </cfRule>
  </conditionalFormatting>
  <conditionalFormatting sqref="Q69:Q86">
    <cfRule type="expression" dxfId="20" priority="18">
      <formula>$Q139="+"</formula>
    </cfRule>
  </conditionalFormatting>
  <conditionalFormatting sqref="R70:R86">
    <cfRule type="expression" dxfId="19" priority="17">
      <formula>$R140="+"</formula>
    </cfRule>
  </conditionalFormatting>
  <conditionalFormatting sqref="S71:S86">
    <cfRule type="expression" dxfId="18" priority="16">
      <formula>$S141="+"</formula>
    </cfRule>
  </conditionalFormatting>
  <conditionalFormatting sqref="T72:T86">
    <cfRule type="expression" dxfId="17" priority="15">
      <formula>$T142="+"</formula>
    </cfRule>
  </conditionalFormatting>
  <conditionalFormatting sqref="U73:U86">
    <cfRule type="expression" dxfId="16" priority="14">
      <formula>$U143="+"</formula>
    </cfRule>
  </conditionalFormatting>
  <conditionalFormatting sqref="V74:V86">
    <cfRule type="expression" dxfId="15" priority="13">
      <formula>$V144="+"</formula>
    </cfRule>
  </conditionalFormatting>
  <conditionalFormatting sqref="W75:W86">
    <cfRule type="expression" dxfId="14" priority="12">
      <formula>$W145="+"</formula>
    </cfRule>
  </conditionalFormatting>
  <conditionalFormatting sqref="X76:X86">
    <cfRule type="expression" dxfId="13" priority="11">
      <formula>$X146="+"</formula>
    </cfRule>
  </conditionalFormatting>
  <conditionalFormatting sqref="Y77:Y86">
    <cfRule type="expression" dxfId="12" priority="10">
      <formula>$Y147="+"</formula>
    </cfRule>
  </conditionalFormatting>
  <conditionalFormatting sqref="Z78:Z86">
    <cfRule type="expression" dxfId="11" priority="9">
      <formula>$Z148="+"</formula>
    </cfRule>
  </conditionalFormatting>
  <conditionalFormatting sqref="AA79:AA86">
    <cfRule type="expression" priority="8">
      <formula>$AA149="+"</formula>
    </cfRule>
  </conditionalFormatting>
  <conditionalFormatting sqref="AB80:AB86">
    <cfRule type="expression" dxfId="10" priority="7">
      <formula>$AB150="+"</formula>
    </cfRule>
  </conditionalFormatting>
  <conditionalFormatting sqref="AC81:AC86">
    <cfRule type="expression" dxfId="9" priority="6">
      <formula>$AC151="+"</formula>
    </cfRule>
  </conditionalFormatting>
  <conditionalFormatting sqref="AD82:AD86">
    <cfRule type="expression" dxfId="8" priority="5">
      <formula>$AD152="+"</formula>
    </cfRule>
  </conditionalFormatting>
  <conditionalFormatting sqref="AE83:AE86">
    <cfRule type="expression" dxfId="7" priority="4">
      <formula>$AE153="+"</formula>
    </cfRule>
  </conditionalFormatting>
  <conditionalFormatting sqref="AF84:AF86">
    <cfRule type="expression" dxfId="6" priority="3">
      <formula>$AF154="+"</formula>
    </cfRule>
  </conditionalFormatting>
  <conditionalFormatting sqref="AG85:AG86">
    <cfRule type="expression" dxfId="5" priority="2">
      <formula>$AG155="+"</formula>
    </cfRule>
  </conditionalFormatting>
  <conditionalFormatting sqref="AH86">
    <cfRule type="expression" dxfId="4" priority="1">
      <formula>$AH$156="+"</formula>
    </cfRule>
  </conditionalFormatting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5" x14ac:dyDescent="0.25"/>
  <cols>
    <col min="13" max="13" width="11.85546875" customWidth="1"/>
  </cols>
  <sheetData>
    <row r="1" spans="1:14" x14ac:dyDescent="0.25">
      <c r="H1" t="s">
        <v>17</v>
      </c>
    </row>
    <row r="3" spans="1:14" ht="15.75" thickBot="1" x14ac:dyDescent="0.3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5.75" thickTop="1" x14ac:dyDescent="0.2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0.75274888973324527</v>
      </c>
      <c r="F4" s="9">
        <f t="array" ref="F4">IF(D4&lt;2,"",VAR(IF('Precision Analysis'!$A$2:$A$37=A4,'Precision Analysis'!$D$2:$H$37,"")))</f>
        <v>3.3176764699539532E-3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2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0.82900635896552832</v>
      </c>
      <c r="F5" s="11">
        <f t="array" ref="F5">IF(D5&lt;2,"",VAR(IF('Precision Analysis'!$A$2:$A$37=A5,'Precision Analysis'!$D$2:$H$37,"")))</f>
        <v>1.8322527962406493E-3</v>
      </c>
      <c r="H5" t="s">
        <v>26</v>
      </c>
      <c r="I5">
        <f>DEVSQ(E4:E9)*D4</f>
        <v>1.7946146909336944</v>
      </c>
      <c r="J5">
        <f>COUNT(E4:E9)-1</f>
        <v>5</v>
      </c>
      <c r="K5">
        <f t="shared" ref="K5:K13" si="1">I5/J5</f>
        <v>0.35892293818673887</v>
      </c>
      <c r="L5">
        <f>K5/K12</f>
        <v>235.0494365443368</v>
      </c>
      <c r="M5">
        <f>_xlfn.F.DIST.RT(L5,J5,J12)</f>
        <v>2.1776156672446367E-67</v>
      </c>
      <c r="N5">
        <f>I5/(I5+I12)</f>
        <v>0.89084683910188867</v>
      </c>
    </row>
    <row r="6" spans="1:14" x14ac:dyDescent="0.2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0.84400467257698375</v>
      </c>
      <c r="F6" s="11">
        <f t="array" ref="F6">IF(D6&lt;2,"",VAR(IF('Precision Analysis'!$A$2:$A$37=A6,'Precision Analysis'!$D$2:$H$37,"")))</f>
        <v>1.6282575538109185E-3</v>
      </c>
      <c r="H6" t="s">
        <v>27</v>
      </c>
      <c r="I6">
        <f>DEVSQ(E10:E11)*D10</f>
        <v>2.3517028970865623E-2</v>
      </c>
      <c r="J6">
        <f>COUNT(E10:E11)-1</f>
        <v>1</v>
      </c>
      <c r="K6">
        <f t="shared" si="1"/>
        <v>2.3517028970865623E-2</v>
      </c>
      <c r="L6">
        <f>K6/K12</f>
        <v>15.400699762250637</v>
      </c>
      <c r="M6">
        <f>_xlfn.F.DIST.RT(L6,J6,J12)</f>
        <v>1.3424393881826698E-4</v>
      </c>
      <c r="N6">
        <f>I6/(I6+I12)</f>
        <v>9.661626194377497E-2</v>
      </c>
    </row>
    <row r="7" spans="1:14" x14ac:dyDescent="0.2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0.56290921067654542</v>
      </c>
      <c r="F7" s="11">
        <f t="array" ref="F7">IF(D7&lt;2,"",VAR(IF('Precision Analysis'!$A$2:$A$37=A7,'Precision Analysis'!$D$2:$H$37,"")))</f>
        <v>0.16475979634640342</v>
      </c>
      <c r="H7" t="s">
        <v>28</v>
      </c>
      <c r="I7">
        <f>DEVSQ(E12:E14)*D12</f>
        <v>0.89476069821305981</v>
      </c>
      <c r="J7">
        <f>COUNT(E12:E14)-1</f>
        <v>2</v>
      </c>
      <c r="K7">
        <f t="shared" si="1"/>
        <v>0.44738034910652991</v>
      </c>
      <c r="L7">
        <f>K7/K12</f>
        <v>292.97792865996257</v>
      </c>
      <c r="M7">
        <f>_xlfn.F.DIST.RT(L7,J7,J12)</f>
        <v>1.7568892684447092E-51</v>
      </c>
      <c r="N7">
        <f>I7/(I7+I12)</f>
        <v>0.80272779709076625</v>
      </c>
    </row>
    <row r="8" spans="1:14" x14ac:dyDescent="0.2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0.80508290278523131</v>
      </c>
      <c r="F8" s="11">
        <f t="array" ref="F8">IF(D8&lt;2,"",VAR(IF('Precision Analysis'!$A$2:$A$37=A8,'Precision Analysis'!$D$2:$H$37,"")))</f>
        <v>2.2670824696448249E-3</v>
      </c>
      <c r="H8" t="s">
        <v>29</v>
      </c>
      <c r="I8">
        <f>DEVSQ(E15:E26)*D15-I5-I6</f>
        <v>3.6401323183775744E-2</v>
      </c>
      <c r="J8">
        <f>J6*J5</f>
        <v>5</v>
      </c>
      <c r="K8">
        <f t="shared" si="1"/>
        <v>7.2802646367551484E-3</v>
      </c>
      <c r="L8">
        <f>K8/K12</f>
        <v>4.767658788841886</v>
      </c>
      <c r="M8">
        <f>_xlfn.F.DIST.RT(L8,J8,J12)</f>
        <v>4.6215215221272736E-4</v>
      </c>
      <c r="N8">
        <f>I8/(I8+I12)</f>
        <v>0.1420313170731671</v>
      </c>
    </row>
    <row r="9" spans="1:14" x14ac:dyDescent="0.2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0.85092290974227403</v>
      </c>
      <c r="F9" s="11">
        <f t="array" ref="F9">IF(D9&lt;2,"",VAR(IF('Precision Analysis'!$A$2:$A$37=A9,'Precision Analysis'!$D$2:$H$37,"")))</f>
        <v>1.4125397319275767E-3</v>
      </c>
      <c r="H9" t="s">
        <v>30</v>
      </c>
      <c r="I9">
        <f>DEVSQ(E27:E44)*D27-I5-I7</f>
        <v>3.8750153463598425</v>
      </c>
      <c r="J9">
        <f>J7*J5</f>
        <v>10</v>
      </c>
      <c r="K9">
        <f t="shared" si="1"/>
        <v>0.38750153463598425</v>
      </c>
      <c r="L9">
        <f>K9/K12</f>
        <v>253.76482716985379</v>
      </c>
      <c r="M9">
        <f>_xlfn.F.DIST.RT(L9,J9,J12)</f>
        <v>3.7226893324620052E-86</v>
      </c>
      <c r="N9">
        <f>I9/(I9+I12)</f>
        <v>0.94630168261820879</v>
      </c>
    </row>
    <row r="10" spans="1:14" x14ac:dyDescent="0.2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0.76268226061118893</v>
      </c>
      <c r="F10" s="11">
        <f t="array" ref="F10">IF(D10&lt;2,"",VAR(IF('Precision Analysis'!$B$2:$B$37=B10,'Precision Analysis'!$D$2:$H$37,"")))</f>
        <v>3.8594548490884263E-2</v>
      </c>
      <c r="H10" t="s">
        <v>31</v>
      </c>
      <c r="I10">
        <f>DEVSQ(E45:E50)*D45-I6-I7</f>
        <v>5.8593512129554437E-3</v>
      </c>
      <c r="J10">
        <f>J7*J6</f>
        <v>2</v>
      </c>
      <c r="K10">
        <f t="shared" si="1"/>
        <v>2.9296756064777218E-3</v>
      </c>
      <c r="L10">
        <f>K10/K12</f>
        <v>1.9185694958342427</v>
      </c>
      <c r="M10">
        <f>_xlfn.F.DIST.RT(L10,J10,J12)</f>
        <v>0.15055108199155676</v>
      </c>
      <c r="N10">
        <f>I10/(I10+I12)</f>
        <v>2.5955176201595268E-2</v>
      </c>
    </row>
    <row r="11" spans="1:14" x14ac:dyDescent="0.2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0.78554272088208055</v>
      </c>
      <c r="F11" s="11">
        <f t="array" ref="F11">IF(D11&lt;2,"",VAR(IF('Precision Analysis'!$B$2:$B$37=B11,'Precision Analysis'!$D$2:$H$37,"")))</f>
        <v>3.8398802269051353E-2</v>
      </c>
      <c r="H11" t="s">
        <v>32</v>
      </c>
      <c r="I11">
        <f>DEVSQ(E51:E86)*D51-I10-I9-I8-I7-I6-I5</f>
        <v>2.5867307637906345E-2</v>
      </c>
      <c r="J11">
        <f>J7*J6*J5</f>
        <v>10</v>
      </c>
      <c r="K11">
        <f t="shared" si="1"/>
        <v>2.5867307637906347E-3</v>
      </c>
      <c r="L11">
        <f>K11/K12</f>
        <v>1.6939837046707726</v>
      </c>
      <c r="M11">
        <f>_xlfn.F.DIST.RT(L11,J11,J12)</f>
        <v>8.7377523262742743E-2</v>
      </c>
      <c r="N11">
        <f>I11/(I11+I12)</f>
        <v>0.10525571143576759</v>
      </c>
    </row>
    <row r="12" spans="1:14" x14ac:dyDescent="0.2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0.81993492825168168</v>
      </c>
      <c r="F12" s="11">
        <f t="array" ref="F12">IF(D12&lt;2,"",VAR(IF('Precision Analysis'!$C$2:$C$37=C12,'Precision Analysis'!$D$2:$H$37,"")))</f>
        <v>3.1206316352446256E-3</v>
      </c>
      <c r="H12" t="s">
        <v>34</v>
      </c>
      <c r="I12">
        <f>I13-I11-I10-I9-I8-I7-I6-I5</f>
        <v>0.21988950009306318</v>
      </c>
      <c r="J12">
        <f>D87-(J5+1)*(J6+1)*(J7+1)</f>
        <v>144</v>
      </c>
      <c r="K12">
        <f t="shared" si="1"/>
        <v>1.5270104173129388E-3</v>
      </c>
    </row>
    <row r="13" spans="1:14" x14ac:dyDescent="0.2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0.82789264906870508</v>
      </c>
      <c r="F13" s="11">
        <f t="array" ref="F13">IF(D13&lt;2,"",VAR(IF('Precision Analysis'!$C$2:$C$37=C13,'Precision Analysis'!$D$2:$H$37,"")))</f>
        <v>2.4831868564304783E-3</v>
      </c>
      <c r="H13" s="16" t="s">
        <v>33</v>
      </c>
      <c r="I13" s="16">
        <f>F87*J13</f>
        <v>6.8759252466051635</v>
      </c>
      <c r="J13" s="16">
        <f>D87-1</f>
        <v>179</v>
      </c>
      <c r="K13" s="16">
        <f t="shared" si="1"/>
        <v>3.8412990204498121E-2</v>
      </c>
      <c r="L13" s="16"/>
      <c r="M13" s="16"/>
      <c r="N13" s="16"/>
    </row>
    <row r="14" spans="1:14" x14ac:dyDescent="0.2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0.67450989491951729</v>
      </c>
      <c r="F14" s="14">
        <f t="array" ref="F14">IF(D14&lt;2,"",VAR(IF('Precision Analysis'!$C$2:$C$37=C14,'Precision Analysis'!$D$2:$H$37,"")))</f>
        <v>9.5771851820055945E-2</v>
      </c>
    </row>
    <row r="15" spans="1:14" x14ac:dyDescent="0.2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0.71301379005883836</v>
      </c>
      <c r="F15" s="9">
        <f t="array" ref="F15">IF(D15&lt;2,"",VAR(IF('Precision Analysis'!$A$2:$A$37=A15,IF('Precision Analysis'!$B$2:$B$37=B15,'Precision Analysis'!$D$2:$H$37,""))))</f>
        <v>2.3203736522322553E-3</v>
      </c>
    </row>
    <row r="16" spans="1:14" x14ac:dyDescent="0.2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0.79248398940765263</v>
      </c>
      <c r="F16" s="11">
        <f t="array" ref="F16">IF(D16&lt;2,"",VAR(IF('Precision Analysis'!$A$2:$A$37=A16,IF('Precision Analysis'!$B$2:$B$37=B16,'Precision Analysis'!$D$2:$H$37,""))))</f>
        <v>1.1686458652400739E-3</v>
      </c>
    </row>
    <row r="17" spans="1:6" x14ac:dyDescent="0.2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0.81054432867005899</v>
      </c>
      <c r="F17" s="11">
        <f t="array" ref="F17">IF(D17&lt;2,"",VAR(IF('Precision Analysis'!$A$2:$A$37=A17,IF('Precision Analysis'!$B$2:$B$37=B17,'Precision Analysis'!$D$2:$H$37,""))))</f>
        <v>1.7920456464360563E-3</v>
      </c>
    </row>
    <row r="18" spans="1:6" x14ac:dyDescent="0.2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0.84746838926099755</v>
      </c>
      <c r="F18" s="11">
        <f t="array" ref="F18">IF(D18&lt;2,"",VAR(IF('Precision Analysis'!$A$2:$A$37=A18,IF('Precision Analysis'!$B$2:$B$37=B18,'Precision Analysis'!$D$2:$H$37,""))))</f>
        <v>1.2729496544249558E-3</v>
      </c>
    </row>
    <row r="19" spans="1:6" x14ac:dyDescent="0.2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0.84657422911108149</v>
      </c>
      <c r="F19" s="11">
        <f t="array" ref="F19">IF(D19&lt;2,"",VAR(IF('Precision Analysis'!$A$2:$A$37=A19,IF('Precision Analysis'!$B$2:$B$37=B19,'Precision Analysis'!$D$2:$H$37,""))))</f>
        <v>1.3645403600256016E-3</v>
      </c>
    </row>
    <row r="20" spans="1:6" x14ac:dyDescent="0.2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0.84143511604288568</v>
      </c>
      <c r="F20" s="11">
        <f t="array" ref="F20">IF(D20&lt;2,"",VAR(IF('Precision Analysis'!$A$2:$A$37=A20,IF('Precision Analysis'!$B$2:$B$37=B20,'Precision Analysis'!$D$2:$H$37,""))))</f>
        <v>1.9941303854786045E-3</v>
      </c>
    </row>
    <row r="21" spans="1:6" x14ac:dyDescent="0.2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0.55779485052786604</v>
      </c>
      <c r="F21" s="11">
        <f t="array" ref="F21">IF(D21&lt;2,"",VAR(IF('Precision Analysis'!$A$2:$A$37=A21,IF('Precision Analysis'!$B$2:$B$37=B21,'Precision Analysis'!$D$2:$H$37,""))))</f>
        <v>0.1676379154030912</v>
      </c>
    </row>
    <row r="22" spans="1:6" x14ac:dyDescent="0.2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0.5680235708252247</v>
      </c>
      <c r="F22" s="11">
        <f t="array" ref="F22">IF(D22&lt;2,"",VAR(IF('Precision Analysis'!$A$2:$A$37=A22,IF('Precision Analysis'!$B$2:$B$37=B22,'Precision Analysis'!$D$2:$H$37,""))))</f>
        <v>0.17359418414360789</v>
      </c>
    </row>
    <row r="23" spans="1:6" x14ac:dyDescent="0.2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0.79851120542931331</v>
      </c>
      <c r="F23" s="11">
        <f t="array" ref="F23">IF(D23&lt;2,"",VAR(IF('Precision Analysis'!$A$2:$A$37=A23,IF('Precision Analysis'!$B$2:$B$37=B23,'Precision Analysis'!$D$2:$H$37,""))))</f>
        <v>3.3466043484613735E-3</v>
      </c>
    </row>
    <row r="24" spans="1:6" x14ac:dyDescent="0.2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0.81165460014114976</v>
      </c>
      <c r="F24" s="11">
        <f t="array" ref="F24">IF(D24&lt;2,"",VAR(IF('Precision Analysis'!$A$2:$A$37=A24,IF('Precision Analysis'!$B$2:$B$37=B24,'Precision Analysis'!$D$2:$H$37,""))))</f>
        <v>1.2569510397933703E-3</v>
      </c>
    </row>
    <row r="25" spans="1:6" x14ac:dyDescent="0.2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0.84965515986997509</v>
      </c>
      <c r="F25" s="11">
        <f t="array" ref="F25">IF(D25&lt;2,"",VAR(IF('Precision Analysis'!$A$2:$A$37=A25,IF('Precision Analysis'!$B$2:$B$37=B25,'Precision Analysis'!$D$2:$H$37,""))))</f>
        <v>1.7941007736851293E-3</v>
      </c>
    </row>
    <row r="26" spans="1:6" x14ac:dyDescent="0.2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0.85219065961457285</v>
      </c>
      <c r="F26" s="14">
        <f t="array" ref="F26">IF(D26&lt;2,"",VAR(IF('Precision Analysis'!$A$2:$A$37=A26,IF('Precision Analysis'!$B$2:$B$37=B26,'Precision Analysis'!$D$2:$H$37,""))))</f>
        <v>1.1284304072961791E-3</v>
      </c>
    </row>
    <row r="27" spans="1:6" x14ac:dyDescent="0.2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0.75091025074930962</v>
      </c>
      <c r="F27" s="9">
        <f t="array" ref="F27">IF(D27&lt;2,"",VAR(IF('Precision Analysis'!$A$2:$A$37=A27,IF('Precision Analysis'!$C$2:$C$37=C27,'Precision Analysis'!$D$2:$H$37,""))))</f>
        <v>5.7052649359069542E-3</v>
      </c>
    </row>
    <row r="28" spans="1:6" x14ac:dyDescent="0.2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0.75539134811185527</v>
      </c>
      <c r="F28" s="11">
        <f t="array" ref="F28">IF(D28&lt;2,"",VAR(IF('Precision Analysis'!$A$2:$A$37=A28,IF('Precision Analysis'!$C$2:$C$37=C28,'Precision Analysis'!$D$2:$H$37,""))))</f>
        <v>1.1609381491307551E-3</v>
      </c>
    </row>
    <row r="29" spans="1:6" x14ac:dyDescent="0.2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0.75194507033857183</v>
      </c>
      <c r="F29" s="11">
        <f t="array" ref="F29">IF(D29&lt;2,"",VAR(IF('Precision Analysis'!$A$2:$A$37=A29,IF('Precision Analysis'!$C$2:$C$37=C29,'Precision Analysis'!$D$2:$H$37,""))))</f>
        <v>3.8118552012414899E-3</v>
      </c>
    </row>
    <row r="30" spans="1:6" x14ac:dyDescent="0.2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0.8204313869055182</v>
      </c>
      <c r="F30" s="11">
        <f t="array" ref="F30">IF(D30&lt;2,"",VAR(IF('Precision Analysis'!$A$2:$A$37=A30,IF('Precision Analysis'!$C$2:$C$37=C30,'Precision Analysis'!$D$2:$H$37,""))))</f>
        <v>1.5942522493469181E-3</v>
      </c>
    </row>
    <row r="31" spans="1:6" x14ac:dyDescent="0.2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0.83611626156368613</v>
      </c>
      <c r="F31" s="11">
        <f t="array" ref="F31">IF(D31&lt;2,"",VAR(IF('Precision Analysis'!$A$2:$A$37=A31,IF('Precision Analysis'!$C$2:$C$37=C31,'Precision Analysis'!$D$2:$H$37,""))))</f>
        <v>1.9945782868957206E-3</v>
      </c>
    </row>
    <row r="32" spans="1:6" x14ac:dyDescent="0.2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0.8304714284273802</v>
      </c>
      <c r="F32" s="11">
        <f t="array" ref="F32">IF(D32&lt;2,"",VAR(IF('Precision Analysis'!$A$2:$A$37=A32,IF('Precision Analysis'!$C$2:$C$37=C32,'Precision Analysis'!$D$2:$H$37,""))))</f>
        <v>2.1748425968513511E-3</v>
      </c>
    </row>
    <row r="33" spans="1:6" x14ac:dyDescent="0.2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0.84073826120553385</v>
      </c>
      <c r="F33" s="11">
        <f t="array" ref="F33">IF(D33&lt;2,"",VAR(IF('Precision Analysis'!$A$2:$A$37=A33,IF('Precision Analysis'!$C$2:$C$37=C33,'Precision Analysis'!$D$2:$H$37,""))))</f>
        <v>1.99790059408547E-3</v>
      </c>
    </row>
    <row r="34" spans="1:6" x14ac:dyDescent="0.2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0.84642298074263655</v>
      </c>
      <c r="F34" s="11">
        <f t="array" ref="F34">IF(D34&lt;2,"",VAR(IF('Precision Analysis'!$A$2:$A$37=A34,IF('Precision Analysis'!$C$2:$C$37=C34,'Precision Analysis'!$D$2:$H$37,""))))</f>
        <v>1.2283214351337104E-3</v>
      </c>
    </row>
    <row r="35" spans="1:6" x14ac:dyDescent="0.2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0.84485277578278029</v>
      </c>
      <c r="F35" s="11">
        <f t="array" ref="F35">IF(D35&lt;2,"",VAR(IF('Precision Analysis'!$A$2:$A$37=A35,IF('Precision Analysis'!$C$2:$C$37=C35,'Precision Analysis'!$D$2:$H$37,""))))</f>
        <v>2.0012334923056874E-3</v>
      </c>
    </row>
    <row r="36" spans="1:6" x14ac:dyDescent="0.2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0.83454663723952582</v>
      </c>
      <c r="F36" s="11">
        <f t="array" ref="F36">IF(D36&lt;2,"",VAR(IF('Precision Analysis'!$A$2:$A$37=A36,IF('Precision Analysis'!$C$2:$C$37=C36,'Precision Analysis'!$D$2:$H$37,""))))</f>
        <v>1.3680121455558148E-3</v>
      </c>
    </row>
    <row r="37" spans="1:6" x14ac:dyDescent="0.2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0.85418099479011023</v>
      </c>
      <c r="F37" s="11">
        <f t="array" ref="F37">IF(D37&lt;2,"",VAR(IF('Precision Analysis'!$A$2:$A$37=A37,IF('Precision Analysis'!$C$2:$C$37=C37,'Precision Analysis'!$D$2:$H$37,""))))</f>
        <v>1.1991947540232082E-3</v>
      </c>
    </row>
    <row r="38" spans="1:6" x14ac:dyDescent="0.2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2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0.82374812687741472</v>
      </c>
      <c r="F39" s="11">
        <f t="array" ref="F39">IF(D39&lt;2,"",VAR(IF('Precision Analysis'!$A$2:$A$37=A39,IF('Precision Analysis'!$C$2:$C$37=C39,'Precision Analysis'!$D$2:$H$37,""))))</f>
        <v>1.0250257875960406E-3</v>
      </c>
    </row>
    <row r="40" spans="1:6" x14ac:dyDescent="0.2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0.81255303398833278</v>
      </c>
      <c r="F40" s="11">
        <f t="array" ref="F40">IF(D40&lt;2,"",VAR(IF('Precision Analysis'!$A$2:$A$37=A40,IF('Precision Analysis'!$C$2:$C$37=C40,'Precision Analysis'!$D$2:$H$37,""))))</f>
        <v>8.4821031732716678E-4</v>
      </c>
    </row>
    <row r="41" spans="1:6" x14ac:dyDescent="0.2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0.77894754748994688</v>
      </c>
      <c r="F41" s="11">
        <f t="array" ref="F41">IF(D41&lt;2,"",VAR(IF('Precision Analysis'!$A$2:$A$37=A41,IF('Precision Analysis'!$C$2:$C$37=C41,'Precision Analysis'!$D$2:$H$37,""))))</f>
        <v>4.2237515783615292E-3</v>
      </c>
    </row>
    <row r="42" spans="1:6" x14ac:dyDescent="0.2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0.84923490653278777</v>
      </c>
      <c r="F42" s="11">
        <f t="array" ref="F42">IF(D42&lt;2,"",VAR(IF('Precision Analysis'!$A$2:$A$37=A42,IF('Precision Analysis'!$C$2:$C$37=C42,'Precision Analysis'!$D$2:$H$37,""))))</f>
        <v>1.7848377984809986E-3</v>
      </c>
    </row>
    <row r="43" spans="1:6" x14ac:dyDescent="0.2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0.86269127521560784</v>
      </c>
      <c r="F43" s="11">
        <f t="array" ref="F43">IF(D43&lt;2,"",VAR(IF('Precision Analysis'!$A$2:$A$37=A43,IF('Precision Analysis'!$C$2:$C$37=C43,'Precision Analysis'!$D$2:$H$37,""))))</f>
        <v>1.1754654183745103E-3</v>
      </c>
    </row>
    <row r="44" spans="1:6" x14ac:dyDescent="0.2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0.84084254747842646</v>
      </c>
      <c r="F44" s="14">
        <f t="array" ref="F44">IF(D44&lt;2,"",VAR(IF('Precision Analysis'!$A$2:$A$37=A44,IF('Precision Analysis'!$C$2:$C$37=C44,'Precision Analysis'!$D$2:$H$37,""))))</f>
        <v>1.3212609370004636E-3</v>
      </c>
    </row>
    <row r="45" spans="1:6" x14ac:dyDescent="0.2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0.80904092146104012</v>
      </c>
      <c r="F45" s="9">
        <f t="array" ref="F45">IF(D45&lt;2,"",VAR(IF('Precision Analysis'!$B$2:$B$37=B45,IF('Precision Analysis'!$C$2:$C$37=C45,'Precision Analysis'!$D$2:$H$37,""))))</f>
        <v>4.6408604007292902E-3</v>
      </c>
    </row>
    <row r="46" spans="1:6" x14ac:dyDescent="0.2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0.8231665576269902</v>
      </c>
      <c r="F46" s="11">
        <f t="array" ref="F46">IF(D46&lt;2,"",VAR(IF('Precision Analysis'!$B$2:$B$37=B46,IF('Precision Analysis'!$C$2:$C$37=C46,'Precision Analysis'!$D$2:$H$37,""))))</f>
        <v>2.9397762048510084E-3</v>
      </c>
    </row>
    <row r="47" spans="1:6" x14ac:dyDescent="0.2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0.65583930274553637</v>
      </c>
      <c r="F47" s="11">
        <f t="array" ref="F47">IF(D47&lt;2,"",VAR(IF('Precision Analysis'!$B$2:$B$37=B47,IF('Precision Analysis'!$C$2:$C$37=C47,'Precision Analysis'!$D$2:$H$37,""))))</f>
        <v>9.304791572840819E-2</v>
      </c>
    </row>
    <row r="48" spans="1:6" x14ac:dyDescent="0.2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0.83082893504232325</v>
      </c>
      <c r="F48" s="11">
        <f t="array" ref="F48">IF(D48&lt;2,"",VAR(IF('Precision Analysis'!$B$2:$B$37=B48,IF('Precision Analysis'!$C$2:$C$37=C48,'Precision Analysis'!$D$2:$H$37,""))))</f>
        <v>1.4624673041727936E-3</v>
      </c>
    </row>
    <row r="49" spans="1:6" x14ac:dyDescent="0.2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0.8326187405104194</v>
      </c>
      <c r="F49" s="11">
        <f t="array" ref="F49">IF(D49&lt;2,"",VAR(IF('Precision Analysis'!$B$2:$B$37=B49,IF('Precision Analysis'!$C$2:$C$37=C49,'Precision Analysis'!$D$2:$H$37,""))))</f>
        <v>2.0660123506824816E-3</v>
      </c>
    </row>
    <row r="50" spans="1:6" x14ac:dyDescent="0.2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0.693180487093499</v>
      </c>
      <c r="F50" s="14">
        <f t="array" ref="F50">IF(D50&lt;2,"",VAR(IF('Precision Analysis'!$B$2:$B$37=B50,IF('Precision Analysis'!$C$2:$C$37=C50,'Precision Analysis'!$D$2:$H$37,""))))</f>
        <v>0.10107704277695846</v>
      </c>
    </row>
    <row r="51" spans="1:6" x14ac:dyDescent="0.2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0.69411995880753197</v>
      </c>
      <c r="F51" s="9">
        <f>_xlfn.VAR.S('Precision Analysis'!D2:H2)</f>
        <v>3.5566169893957622E-3</v>
      </c>
    </row>
    <row r="52" spans="1:6" x14ac:dyDescent="0.2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0.7340059640652733</v>
      </c>
      <c r="F52" s="11">
        <f>_xlfn.VAR.S('Precision Analysis'!D3:H3)</f>
        <v>8.7611694715477467E-4</v>
      </c>
    </row>
    <row r="53" spans="1:6" x14ac:dyDescent="0.2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0.71091544730370992</v>
      </c>
      <c r="F53" s="11">
        <f>_xlfn.VAR.S('Precision Analysis'!D4:H4)</f>
        <v>2.6860097572782519E-3</v>
      </c>
    </row>
    <row r="54" spans="1:6" x14ac:dyDescent="0.2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0.80770054269108693</v>
      </c>
      <c r="F54" s="11">
        <f>_xlfn.VAR.S('Precision Analysis'!D5:H5)</f>
        <v>1.2173859693140852E-3</v>
      </c>
    </row>
    <row r="55" spans="1:6" x14ac:dyDescent="0.2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0.77677673215843712</v>
      </c>
      <c r="F55" s="11">
        <f>_xlfn.VAR.S('Precision Analysis'!D6:H6)</f>
        <v>5.9265726133991923E-4</v>
      </c>
    </row>
    <row r="56" spans="1:6" x14ac:dyDescent="0.2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0.79297469337343374</v>
      </c>
      <c r="F56" s="11">
        <f>_xlfn.VAR.S('Precision Analysis'!D7:H7)</f>
        <v>1.6820895295579276E-3</v>
      </c>
    </row>
    <row r="57" spans="1:6" x14ac:dyDescent="0.2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0.80548128756575843</v>
      </c>
      <c r="F57" s="11">
        <f>_xlfn.VAR.S('Precision Analysis'!D8:H8)</f>
        <v>9.6562893884436342E-4</v>
      </c>
    </row>
    <row r="58" spans="1:6" x14ac:dyDescent="0.2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0.81867355006829001</v>
      </c>
      <c r="F58" s="11">
        <f>_xlfn.VAR.S('Precision Analysis'!D9:H9)</f>
        <v>2.3644333281725776E-3</v>
      </c>
    </row>
    <row r="59" spans="1:6" x14ac:dyDescent="0.2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0.80747814837612852</v>
      </c>
      <c r="F59" s="11">
        <f>_xlfn.VAR.S('Precision Analysis'!D10:H10)</f>
        <v>2.8156973863090263E-3</v>
      </c>
    </row>
    <row r="60" spans="1:6" x14ac:dyDescent="0.2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0.8353814862452783</v>
      </c>
      <c r="F60" s="11">
        <f>_xlfn.VAR.S('Precision Analysis'!D11:H11)</f>
        <v>2.0626749465144762E-3</v>
      </c>
    </row>
    <row r="61" spans="1:6" x14ac:dyDescent="0.2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0.85355897305908202</v>
      </c>
      <c r="F61" s="11">
        <f>_xlfn.VAR.S('Precision Analysis'!D12:H12)</f>
        <v>1.3627473565637469E-3</v>
      </c>
    </row>
    <row r="62" spans="1:6" x14ac:dyDescent="0.2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0.85346470847863176</v>
      </c>
      <c r="F62" s="11">
        <f>_xlfn.VAR.S('Precision Analysis'!D13:H13)</f>
        <v>7.5597113781829305E-4</v>
      </c>
    </row>
    <row r="63" spans="1:6" x14ac:dyDescent="0.2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0.84463660397554852</v>
      </c>
      <c r="F63" s="11">
        <f>_xlfn.VAR.S('Precision Analysis'!D14:H14)</f>
        <v>2.6048426723261917E-3</v>
      </c>
    </row>
    <row r="64" spans="1:6" x14ac:dyDescent="0.2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0.85053673362696114</v>
      </c>
      <c r="F64" s="11">
        <f>_xlfn.VAR.S('Precision Analysis'!D15:H15)</f>
        <v>5.9877956091009996E-4</v>
      </c>
    </row>
    <row r="65" spans="1:6" x14ac:dyDescent="0.2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0.84454934973073503</v>
      </c>
      <c r="F65" s="11">
        <f>_xlfn.VAR.S('Precision Analysis'!D16:H16)</f>
        <v>1.5428240647168542E-3</v>
      </c>
    </row>
    <row r="66" spans="1:6" x14ac:dyDescent="0.2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0.8368399184355193</v>
      </c>
      <c r="F66" s="11">
        <f>_xlfn.VAR.S('Precision Analysis'!D17:H17)</f>
        <v>1.852440973484802E-3</v>
      </c>
    </row>
    <row r="67" spans="1:6" x14ac:dyDescent="0.2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0.8423092278583123</v>
      </c>
      <c r="F67" s="11">
        <f>_xlfn.VAR.S('Precision Analysis'!D18:H18)</f>
        <v>2.1226362611575316E-3</v>
      </c>
    </row>
    <row r="68" spans="1:6" x14ac:dyDescent="0.2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0.84515620183482532</v>
      </c>
      <c r="F68" s="11">
        <f>_xlfn.VAR.S('Precision Analysis'!D19:H19)</f>
        <v>2.9597211245482929E-3</v>
      </c>
    </row>
    <row r="69" spans="1:6" x14ac:dyDescent="0.2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0.82159438790529882</v>
      </c>
      <c r="F69" s="11">
        <f>_xlfn.VAR.S('Precision Analysis'!D20:H20)</f>
        <v>1.1455264143326912E-3</v>
      </c>
    </row>
    <row r="70" spans="1:6" x14ac:dyDescent="0.2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0.85179016367829929</v>
      </c>
      <c r="F70" s="11">
        <f>_xlfn.VAR.S('Precision Analysis'!D21:H21)</f>
        <v>1.6390083085197867E-3</v>
      </c>
    </row>
    <row r="71" spans="1:6" x14ac:dyDescent="0.2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2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0.84749888657375261</v>
      </c>
      <c r="F72" s="11">
        <f>_xlfn.VAR.S('Precision Analysis'!D23:H23)</f>
        <v>1.5130990061279473E-3</v>
      </c>
    </row>
    <row r="73" spans="1:6" x14ac:dyDescent="0.2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0.85657182590192138</v>
      </c>
      <c r="F73" s="11">
        <f>_xlfn.VAR.S('Precision Analysis'!D24:H24)</f>
        <v>1.0448897045194237E-3</v>
      </c>
    </row>
    <row r="74" spans="1:6" x14ac:dyDescent="0.2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2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0.83969729914058033</v>
      </c>
      <c r="F75" s="11">
        <f>_xlfn.VAR.S('Precision Analysis'!D26:H26)</f>
        <v>1.217125608161222E-3</v>
      </c>
    </row>
    <row r="76" spans="1:6" x14ac:dyDescent="0.2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0.82335754532824745</v>
      </c>
      <c r="F76" s="11">
        <f>_xlfn.VAR.S('Precision Analysis'!D27:H27)</f>
        <v>1.0187127327716031E-3</v>
      </c>
    </row>
    <row r="77" spans="1:6" x14ac:dyDescent="0.2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0.73247877181911192</v>
      </c>
      <c r="F77" s="11">
        <f>_xlfn.VAR.S('Precision Analysis'!D28:H28)</f>
        <v>1.134880366116609E-3</v>
      </c>
    </row>
    <row r="78" spans="1:6" x14ac:dyDescent="0.2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0.807798954614249</v>
      </c>
      <c r="F78" s="11">
        <f>_xlfn.VAR.S('Precision Analysis'!D29:H29)</f>
        <v>4.532421742295336E-4</v>
      </c>
    </row>
    <row r="79" spans="1:6" x14ac:dyDescent="0.2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0.80174852264841834</v>
      </c>
      <c r="F79" s="11">
        <f>_xlfn.VAR.S('Precision Analysis'!D30:H30)</f>
        <v>5.9791681797866938E-4</v>
      </c>
    </row>
    <row r="80" spans="1:6" x14ac:dyDescent="0.2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0.82541632316078195</v>
      </c>
      <c r="F80" s="11">
        <f>_xlfn.VAR.S('Precision Analysis'!D31:H31)</f>
        <v>2.9701929043308645E-3</v>
      </c>
    </row>
    <row r="81" spans="1:6" x14ac:dyDescent="0.2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0.8487159913715232</v>
      </c>
      <c r="F81" s="11">
        <f>_xlfn.VAR.S('Precision Analysis'!D32:H32)</f>
        <v>2.7089154710388795E-3</v>
      </c>
    </row>
    <row r="82" spans="1:6" x14ac:dyDescent="0.2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0.86063538899486947</v>
      </c>
      <c r="F82" s="11">
        <f>_xlfn.VAR.S('Precision Analysis'!D33:H33)</f>
        <v>1.1385944586075358E-3</v>
      </c>
    </row>
    <row r="83" spans="1:6" x14ac:dyDescent="0.2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0.83961409924353292</v>
      </c>
      <c r="F83" s="11">
        <f>_xlfn.VAR.S('Precision Analysis'!D34:H34)</f>
        <v>2.1540048187420951E-3</v>
      </c>
    </row>
    <row r="84" spans="1:6" x14ac:dyDescent="0.2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0.84975382169405267</v>
      </c>
      <c r="F84" s="11">
        <f>_xlfn.VAR.S('Precision Analysis'!D35:H35)</f>
        <v>1.306296393181892E-3</v>
      </c>
    </row>
    <row r="85" spans="1:6" x14ac:dyDescent="0.2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0.86474716143634645</v>
      </c>
      <c r="F85" s="11">
        <f>_xlfn.VAR.S('Precision Analysis'!D36:H36)</f>
        <v>1.4956360623535575E-3</v>
      </c>
    </row>
    <row r="86" spans="1:6" x14ac:dyDescent="0.2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0.84207099571331978</v>
      </c>
      <c r="F86" s="14">
        <f>_xlfn.VAR.S('Precision Analysis'!D37:H37)</f>
        <v>8.1505957684441515E-4</v>
      </c>
    </row>
    <row r="87" spans="1:6" x14ac:dyDescent="0.25">
      <c r="D87">
        <f>SUM(D51:D86)</f>
        <v>180</v>
      </c>
      <c r="E87">
        <f>AVERAGE('Precision Analysis'!D2:H37)</f>
        <v>0.77411249074663457</v>
      </c>
      <c r="F87">
        <f>_xlfn.VAR.S('Precision Analysis'!D2:H37)</f>
        <v>3.8412990204498121E-2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P91"/>
  <sheetViews>
    <sheetView tabSelected="1" workbookViewId="0">
      <selection activeCell="F56" sqref="F56"/>
    </sheetView>
  </sheetViews>
  <sheetFormatPr baseColWidth="10" defaultRowHeight="15" x14ac:dyDescent="0.25"/>
  <cols>
    <col min="13" max="13" width="15.85546875" bestFit="1" customWidth="1"/>
    <col min="14" max="14" width="7.140625" bestFit="1" customWidth="1"/>
    <col min="16" max="16" width="15.85546875" bestFit="1" customWidth="1"/>
  </cols>
  <sheetData>
    <row r="1" spans="1:16" x14ac:dyDescent="0.2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25">
      <c r="A2" t="s">
        <v>0</v>
      </c>
      <c r="B2">
        <f>'Precision ANOVA'!E15</f>
        <v>0.71301379005883836</v>
      </c>
      <c r="C2">
        <f>'Precision ANOVA'!E16</f>
        <v>0.79248398940765263</v>
      </c>
      <c r="E2" t="s">
        <v>0</v>
      </c>
      <c r="F2">
        <f>'Precision ANOVA'!E27</f>
        <v>0.75091025074930962</v>
      </c>
      <c r="G2">
        <f>'Precision ANOVA'!E28</f>
        <v>0.75539134811185527</v>
      </c>
      <c r="H2">
        <f>'Precision ANOVA'!E29</f>
        <v>0.75194507033857183</v>
      </c>
      <c r="J2" t="s">
        <v>0</v>
      </c>
      <c r="K2">
        <f>'Precision ANOVA'!E51</f>
        <v>0.69411995880753197</v>
      </c>
      <c r="L2">
        <f>'Precision ANOVA'!E52</f>
        <v>0.7340059640652733</v>
      </c>
      <c r="M2">
        <f>'Precision ANOVA'!E53</f>
        <v>0.71091544730370992</v>
      </c>
      <c r="N2">
        <f>'Precision ANOVA'!E54</f>
        <v>0.80770054269108693</v>
      </c>
      <c r="O2">
        <f>'Precision ANOVA'!E55</f>
        <v>0.77677673215843712</v>
      </c>
      <c r="P2">
        <f>'Precision ANOVA'!E56</f>
        <v>0.79297469337343374</v>
      </c>
    </row>
    <row r="3" spans="1:16" x14ac:dyDescent="0.25">
      <c r="A3" t="s">
        <v>1</v>
      </c>
      <c r="B3">
        <f>'Precision ANOVA'!E17</f>
        <v>0.81054432867005899</v>
      </c>
      <c r="C3">
        <f>'Precision ANOVA'!E18</f>
        <v>0.84746838926099755</v>
      </c>
      <c r="E3" t="s">
        <v>1</v>
      </c>
      <c r="F3">
        <f>'Precision ANOVA'!E30</f>
        <v>0.8204313869055182</v>
      </c>
      <c r="G3">
        <f>'Precision ANOVA'!E31</f>
        <v>0.83611626156368613</v>
      </c>
      <c r="H3">
        <f>'Precision ANOVA'!E32</f>
        <v>0.8304714284273802</v>
      </c>
      <c r="J3" t="s">
        <v>1</v>
      </c>
      <c r="K3">
        <f>'Precision ANOVA'!E57</f>
        <v>0.80548128756575843</v>
      </c>
      <c r="L3">
        <f>'Precision ANOVA'!E58</f>
        <v>0.81867355006829001</v>
      </c>
      <c r="M3">
        <f>'Precision ANOVA'!E59</f>
        <v>0.80747814837612852</v>
      </c>
      <c r="N3">
        <f>'Precision ANOVA'!E60</f>
        <v>0.8353814862452783</v>
      </c>
      <c r="O3">
        <f>'Precision ANOVA'!E61</f>
        <v>0.85355897305908202</v>
      </c>
      <c r="P3">
        <f>'Precision ANOVA'!E62</f>
        <v>0.85346470847863176</v>
      </c>
    </row>
    <row r="4" spans="1:16" x14ac:dyDescent="0.25">
      <c r="A4" t="s">
        <v>2</v>
      </c>
      <c r="B4">
        <f>'Precision ANOVA'!E19</f>
        <v>0.84657422911108149</v>
      </c>
      <c r="C4">
        <f>'Precision ANOVA'!E20</f>
        <v>0.84143511604288568</v>
      </c>
      <c r="E4" t="s">
        <v>2</v>
      </c>
      <c r="F4">
        <f>'Precision ANOVA'!E33</f>
        <v>0.84073826120553385</v>
      </c>
      <c r="G4">
        <f>'Precision ANOVA'!E34</f>
        <v>0.84642298074263655</v>
      </c>
      <c r="H4">
        <f>'Precision ANOVA'!E35</f>
        <v>0.84485277578278029</v>
      </c>
      <c r="J4" t="s">
        <v>2</v>
      </c>
      <c r="K4">
        <f>'Precision ANOVA'!E63</f>
        <v>0.84463660397554852</v>
      </c>
      <c r="L4">
        <f>'Precision ANOVA'!E64</f>
        <v>0.85053673362696114</v>
      </c>
      <c r="M4">
        <f>'Precision ANOVA'!E65</f>
        <v>0.84454934973073503</v>
      </c>
      <c r="N4">
        <f>'Precision ANOVA'!E66</f>
        <v>0.8368399184355193</v>
      </c>
      <c r="O4">
        <f>'Precision ANOVA'!E67</f>
        <v>0.8423092278583123</v>
      </c>
      <c r="P4">
        <f>'Precision ANOVA'!E68</f>
        <v>0.84515620183482532</v>
      </c>
    </row>
    <row r="5" spans="1:16" x14ac:dyDescent="0.25">
      <c r="A5" t="s">
        <v>88</v>
      </c>
      <c r="B5">
        <f>'Precision ANOVA'!E21</f>
        <v>0.55779485052786604</v>
      </c>
      <c r="C5">
        <f>'Precision ANOVA'!E22</f>
        <v>0.5680235708252247</v>
      </c>
      <c r="E5" t="s">
        <v>88</v>
      </c>
      <c r="F5">
        <f>'Precision ANOVA'!E36</f>
        <v>0.83454663723952582</v>
      </c>
      <c r="G5">
        <f>'Precision ANOVA'!E37</f>
        <v>0.85418099479011023</v>
      </c>
      <c r="H5">
        <f>'Precision ANOVA'!E38</f>
        <v>0</v>
      </c>
      <c r="J5" t="s">
        <v>88</v>
      </c>
      <c r="K5">
        <f>'Precision ANOVA'!E69</f>
        <v>0.82159438790529882</v>
      </c>
      <c r="L5">
        <f>'Precision ANOVA'!E70</f>
        <v>0.85179016367829929</v>
      </c>
      <c r="M5">
        <f>'Precision ANOVA'!E71</f>
        <v>0</v>
      </c>
      <c r="N5">
        <f>'Precision ANOVA'!E72</f>
        <v>0.84749888657375261</v>
      </c>
      <c r="O5">
        <f>'Precision ANOVA'!E73</f>
        <v>0.85657182590192138</v>
      </c>
      <c r="P5">
        <f>'Precision ANOVA'!E74</f>
        <v>0</v>
      </c>
    </row>
    <row r="6" spans="1:16" x14ac:dyDescent="0.25">
      <c r="A6" t="s">
        <v>4</v>
      </c>
      <c r="B6">
        <f>'Precision ANOVA'!E23</f>
        <v>0.79851120542931331</v>
      </c>
      <c r="C6">
        <f>'Precision ANOVA'!E24</f>
        <v>0.81165460014114976</v>
      </c>
      <c r="E6" t="s">
        <v>4</v>
      </c>
      <c r="F6">
        <f>'Precision ANOVA'!E39</f>
        <v>0.82374812687741472</v>
      </c>
      <c r="G6">
        <f>'Precision ANOVA'!E40</f>
        <v>0.81255303398833278</v>
      </c>
      <c r="H6">
        <f>'Precision ANOVA'!E41</f>
        <v>0.77894754748994688</v>
      </c>
      <c r="J6" t="s">
        <v>4</v>
      </c>
      <c r="K6">
        <f>'Precision ANOVA'!E75</f>
        <v>0.83969729914058033</v>
      </c>
      <c r="L6">
        <f>'Precision ANOVA'!E76</f>
        <v>0.82335754532824745</v>
      </c>
      <c r="M6">
        <f>'Precision ANOVA'!E77</f>
        <v>0.73247877181911192</v>
      </c>
      <c r="N6">
        <f>'Precision ANOVA'!E78</f>
        <v>0.807798954614249</v>
      </c>
      <c r="O6">
        <f>'Precision ANOVA'!E79</f>
        <v>0.80174852264841834</v>
      </c>
      <c r="P6">
        <f>'Precision ANOVA'!E80</f>
        <v>0.82541632316078195</v>
      </c>
    </row>
    <row r="7" spans="1:16" x14ac:dyDescent="0.25">
      <c r="A7" t="s">
        <v>5</v>
      </c>
      <c r="B7">
        <f>'Precision ANOVA'!E25</f>
        <v>0.84965515986997509</v>
      </c>
      <c r="C7">
        <f>'Precision ANOVA'!E26</f>
        <v>0.85219065961457285</v>
      </c>
      <c r="E7" t="s">
        <v>5</v>
      </c>
      <c r="F7">
        <f>'Precision ANOVA'!E42</f>
        <v>0.84923490653278777</v>
      </c>
      <c r="G7">
        <f>'Precision ANOVA'!E43</f>
        <v>0.86269127521560784</v>
      </c>
      <c r="H7">
        <f>'Precision ANOVA'!E44</f>
        <v>0.84084254747842646</v>
      </c>
      <c r="J7" t="s">
        <v>5</v>
      </c>
      <c r="K7">
        <f>'Precision ANOVA'!E81</f>
        <v>0.8487159913715232</v>
      </c>
      <c r="L7">
        <f>'Precision ANOVA'!E82</f>
        <v>0.86063538899486947</v>
      </c>
      <c r="M7">
        <f>'Precision ANOVA'!E83</f>
        <v>0.83961409924353292</v>
      </c>
      <c r="N7">
        <f>'Precision ANOVA'!E84</f>
        <v>0.84975382169405267</v>
      </c>
      <c r="O7">
        <f>'Precision ANOVA'!E85</f>
        <v>0.86474716143634645</v>
      </c>
      <c r="P7">
        <f>'Precision ANOVA'!E86</f>
        <v>0.84207099571331978</v>
      </c>
    </row>
    <row r="10" spans="1:16" ht="15.75" thickBot="1" x14ac:dyDescent="0.3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MNB</v>
      </c>
      <c r="F10" t="str">
        <v>RF</v>
      </c>
      <c r="G10" t="str">
        <v>Ensemble</v>
      </c>
      <c r="I10" t="s">
        <v>43</v>
      </c>
    </row>
    <row r="11" spans="1:16" ht="15.75" thickTop="1" x14ac:dyDescent="0.25">
      <c r="A11" t="str">
        <v>BoW</v>
      </c>
      <c r="B11" s="17">
        <v>0.71301379005883836</v>
      </c>
      <c r="C11" s="18">
        <v>0.81054432867005899</v>
      </c>
      <c r="D11" s="18">
        <v>0.84657422911108149</v>
      </c>
      <c r="E11" s="18">
        <v>0.55779485052786604</v>
      </c>
      <c r="F11" s="18">
        <v>0.79851120542931331</v>
      </c>
      <c r="G11" s="19">
        <v>0.84965515986997509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25">
      <c r="A12" t="str">
        <v>Tf-Idf</v>
      </c>
      <c r="B12" s="12">
        <v>0.79248398940765263</v>
      </c>
      <c r="C12" s="13">
        <v>0.84746838926099755</v>
      </c>
      <c r="D12" s="13">
        <v>0.84143511604288568</v>
      </c>
      <c r="E12" s="13">
        <v>0.5680235708252247</v>
      </c>
      <c r="F12" s="13">
        <v>0.81165460014114976</v>
      </c>
      <c r="G12" s="14">
        <v>0.85219065961457285</v>
      </c>
      <c r="I12" s="21" t="str">
        <f t="array" ref="I12:I17">TRANSPOSE(B10:G10)</f>
        <v>kNN</v>
      </c>
      <c r="J12" s="21">
        <f>AVERAGE(B11:B12)</f>
        <v>0.7527488897332455</v>
      </c>
      <c r="K12" s="21"/>
      <c r="L12" s="21"/>
      <c r="M12" s="21"/>
      <c r="N12" s="21"/>
    </row>
    <row r="13" spans="1:16" x14ac:dyDescent="0.25">
      <c r="I13" t="str">
        <v>SVM</v>
      </c>
      <c r="J13">
        <f>AVERAGE(C11:C12)</f>
        <v>0.82900635896552832</v>
      </c>
    </row>
    <row r="14" spans="1:16" x14ac:dyDescent="0.25">
      <c r="I14" t="str">
        <v>LR</v>
      </c>
      <c r="J14">
        <f>AVERAGE(D11:D12)</f>
        <v>0.84400467257698364</v>
      </c>
    </row>
    <row r="15" spans="1:16" x14ac:dyDescent="0.25">
      <c r="I15" t="str">
        <v>MNB</v>
      </c>
      <c r="J15">
        <f>AVERAGE(E11:E12)</f>
        <v>0.56290921067654542</v>
      </c>
    </row>
    <row r="16" spans="1:16" x14ac:dyDescent="0.25">
      <c r="I16" t="str">
        <v>RF</v>
      </c>
      <c r="J16">
        <f>AVERAGE(F11:F12)</f>
        <v>0.80508290278523154</v>
      </c>
    </row>
    <row r="17" spans="9:16" x14ac:dyDescent="0.25">
      <c r="I17" s="16" t="str">
        <v>Ensemble</v>
      </c>
      <c r="J17" s="16">
        <f>AVERAGE(G11:G12)</f>
        <v>0.85092290974227391</v>
      </c>
      <c r="K17" s="16"/>
      <c r="L17" s="16"/>
      <c r="M17" s="16"/>
      <c r="N17" s="16"/>
    </row>
    <row r="18" spans="9:16" x14ac:dyDescent="0.25">
      <c r="K18">
        <f>SQRT([2]!MSWF(B11:G12,1)/COUNT(B11:B12))</f>
        <v>1.5578045060014532E-2</v>
      </c>
      <c r="L18">
        <f>[2]!dfWF(B11:G12,1)</f>
        <v>5</v>
      </c>
      <c r="M18">
        <f>[2]!QCRIT(COUNT(J12:J17),L18,P19,2)</f>
        <v>6.0330000000000004</v>
      </c>
      <c r="N18">
        <f>K18*M18</f>
        <v>9.3982345847067675E-2</v>
      </c>
    </row>
    <row r="19" spans="9:16" ht="15.75" thickBot="1" x14ac:dyDescent="0.3">
      <c r="I19" t="s">
        <v>49</v>
      </c>
      <c r="O19" s="2" t="s">
        <v>50</v>
      </c>
      <c r="P19">
        <v>0.05</v>
      </c>
    </row>
    <row r="20" spans="9:16" ht="15.75" thickTop="1" x14ac:dyDescent="0.2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25">
      <c r="I21" s="21" t="str">
        <f>I12</f>
        <v>kNN</v>
      </c>
      <c r="J21" s="21" t="str">
        <f>I13</f>
        <v>SVM</v>
      </c>
      <c r="K21" s="21">
        <f>ABS(J12-J13)</f>
        <v>7.6257469232282826E-2</v>
      </c>
      <c r="L21" s="21">
        <f>K21/K$18</f>
        <v>4.8951886413539292</v>
      </c>
      <c r="M21" s="21">
        <f>K21-N$18</f>
        <v>-1.7724876614784849E-2</v>
      </c>
      <c r="N21" s="21">
        <f>K21+N$18</f>
        <v>0.17023981507935049</v>
      </c>
      <c r="O21">
        <f>[2]!QDIST(L21,COUNT(J$12:J$17),L$18)</f>
        <v>0.10590040679920276</v>
      </c>
      <c r="P21" s="21">
        <f>L21/SQRT(COUNT(B$11:B$12))</f>
        <v>3.4614210834887253</v>
      </c>
    </row>
    <row r="22" spans="9:16" x14ac:dyDescent="0.25">
      <c r="I22" t="str">
        <f>I12</f>
        <v>kNN</v>
      </c>
      <c r="J22" t="str">
        <f>I14</f>
        <v>LR</v>
      </c>
      <c r="K22">
        <f>ABS(J12-J14)</f>
        <v>9.1255782843738142E-2</v>
      </c>
      <c r="L22">
        <f t="shared" ref="L22:L35" si="0">K22/K$18</f>
        <v>5.8579739943089502</v>
      </c>
      <c r="M22">
        <f t="shared" ref="M22:M35" si="1">K22-N$18</f>
        <v>-2.7265630033295324E-3</v>
      </c>
      <c r="N22">
        <f t="shared" ref="N22:N35" si="2">K22+N$18</f>
        <v>0.1852381286908058</v>
      </c>
      <c r="O22">
        <f>[2]!QDIST(L22,COUNT(J$12:J$17),L$18)</f>
        <v>5.5880292180596203E-2</v>
      </c>
      <c r="P22">
        <f t="shared" ref="P22:P35" si="3">L22/SQRT(COUNT(B$11:B$12))</f>
        <v>4.1422131353903042</v>
      </c>
    </row>
    <row r="23" spans="9:16" x14ac:dyDescent="0.25">
      <c r="I23" t="str">
        <f>I12</f>
        <v>kNN</v>
      </c>
      <c r="J23" t="str">
        <f>I15</f>
        <v>MNB</v>
      </c>
      <c r="K23">
        <f>ABS(J12-J15)</f>
        <v>0.18983967905670007</v>
      </c>
      <c r="L23">
        <f t="shared" si="0"/>
        <v>12.186360889658575</v>
      </c>
      <c r="M23">
        <f t="shared" si="1"/>
        <v>9.5857333209632398E-2</v>
      </c>
      <c r="N23">
        <f t="shared" si="2"/>
        <v>0.28382202490376773</v>
      </c>
      <c r="O23">
        <f>[2]!QDIST(L23,COUNT(J$12:J$17),L$18)</f>
        <v>2.4220264386762835E-3</v>
      </c>
      <c r="P23">
        <f t="shared" si="3"/>
        <v>8.6170584230641065</v>
      </c>
    </row>
    <row r="24" spans="9:16" x14ac:dyDescent="0.25">
      <c r="I24" t="str">
        <f>I12</f>
        <v>kNN</v>
      </c>
      <c r="J24" t="str">
        <f>I16</f>
        <v>RF</v>
      </c>
      <c r="K24">
        <f>ABS(J12-J16)</f>
        <v>5.2334013051986039E-2</v>
      </c>
      <c r="L24">
        <f t="shared" si="0"/>
        <v>3.3594724402432314</v>
      </c>
      <c r="M24">
        <f t="shared" si="1"/>
        <v>-4.1648332795081636E-2</v>
      </c>
      <c r="N24">
        <f t="shared" si="2"/>
        <v>0.1463163588990537</v>
      </c>
      <c r="O24">
        <f>[2]!QDIST(L24,COUNT(J$12:J$17),L$18)</f>
        <v>0.31187436044295647</v>
      </c>
      <c r="P24">
        <f t="shared" si="3"/>
        <v>2.3755057437053075</v>
      </c>
    </row>
    <row r="25" spans="9:16" x14ac:dyDescent="0.25">
      <c r="I25" t="str">
        <f>I12</f>
        <v>kNN</v>
      </c>
      <c r="J25" t="str">
        <f>I17</f>
        <v>Ensemble</v>
      </c>
      <c r="K25">
        <f>ABS(J12-J17)</f>
        <v>9.8174020009028418E-2</v>
      </c>
      <c r="L25">
        <f t="shared" si="0"/>
        <v>6.3020757502505793</v>
      </c>
      <c r="M25">
        <f t="shared" si="1"/>
        <v>4.1916741619607428E-3</v>
      </c>
      <c r="N25">
        <f t="shared" si="2"/>
        <v>0.19215636585609608</v>
      </c>
      <c r="O25">
        <f>[2]!QDIST(L25,COUNT(J$12:J$17),L$18)</f>
        <v>4.2268804075348831E-2</v>
      </c>
      <c r="P25">
        <f t="shared" si="3"/>
        <v>4.4562404985534831</v>
      </c>
    </row>
    <row r="26" spans="9:16" x14ac:dyDescent="0.25">
      <c r="I26" t="str">
        <f>I13</f>
        <v>SVM</v>
      </c>
      <c r="J26" t="str">
        <f>I14</f>
        <v>LR</v>
      </c>
      <c r="K26">
        <f>ABS(J13-J14)</f>
        <v>1.4998313611455316E-2</v>
      </c>
      <c r="L26">
        <f t="shared" si="0"/>
        <v>0.96278535295502121</v>
      </c>
      <c r="M26">
        <f t="shared" si="1"/>
        <v>-7.8984032235612359E-2</v>
      </c>
      <c r="N26">
        <f t="shared" si="2"/>
        <v>0.10898065945852299</v>
      </c>
      <c r="O26">
        <f>[2]!QDIST(L26,COUNT(J$12:J$17),L$18)</f>
        <v>0.97670487286290719</v>
      </c>
      <c r="P26">
        <f t="shared" si="3"/>
        <v>0.6807920519015791</v>
      </c>
    </row>
    <row r="27" spans="9:16" x14ac:dyDescent="0.25">
      <c r="I27" t="str">
        <f>I13</f>
        <v>SVM</v>
      </c>
      <c r="J27" t="str">
        <f>I15</f>
        <v>MNB</v>
      </c>
      <c r="K27">
        <f>ABS(J13-J15)</f>
        <v>0.2660971482889829</v>
      </c>
      <c r="L27">
        <f t="shared" si="0"/>
        <v>17.081549531012506</v>
      </c>
      <c r="M27">
        <f t="shared" si="1"/>
        <v>0.17211480244191524</v>
      </c>
      <c r="N27">
        <f t="shared" si="2"/>
        <v>0.36007949413605056</v>
      </c>
      <c r="O27">
        <f>[2]!QDIST(L27,COUNT(J$12:J$17),L$18)</f>
        <v>4.8789629576706517E-4</v>
      </c>
      <c r="P27">
        <f t="shared" si="3"/>
        <v>12.078479506552833</v>
      </c>
    </row>
    <row r="28" spans="9:16" x14ac:dyDescent="0.25">
      <c r="I28" t="str">
        <f>I13</f>
        <v>SVM</v>
      </c>
      <c r="J28" t="str">
        <f>I16</f>
        <v>RF</v>
      </c>
      <c r="K28">
        <f>ABS(J13-J16)</f>
        <v>2.3923456180296787E-2</v>
      </c>
      <c r="L28">
        <f t="shared" si="0"/>
        <v>1.5357162011106977</v>
      </c>
      <c r="M28">
        <f t="shared" si="1"/>
        <v>-7.0058889666770888E-2</v>
      </c>
      <c r="N28">
        <f t="shared" si="2"/>
        <v>0.11790580202736446</v>
      </c>
      <c r="O28">
        <f>[2]!QDIST(L28,COUNT(J$12:J$17),L$18)</f>
        <v>0.86890097250080345</v>
      </c>
      <c r="P28">
        <f t="shared" si="3"/>
        <v>1.085915339783418</v>
      </c>
    </row>
    <row r="29" spans="9:16" x14ac:dyDescent="0.25">
      <c r="I29" t="str">
        <f>I13</f>
        <v>SVM</v>
      </c>
      <c r="J29" t="str">
        <f>I17</f>
        <v>Ensemble</v>
      </c>
      <c r="K29">
        <f>ABS(J13-J17)</f>
        <v>2.1916550776745591E-2</v>
      </c>
      <c r="L29">
        <f t="shared" si="0"/>
        <v>1.4068871088966504</v>
      </c>
      <c r="M29">
        <f t="shared" si="1"/>
        <v>-7.2065795070322083E-2</v>
      </c>
      <c r="N29">
        <f t="shared" si="2"/>
        <v>0.11589889662381327</v>
      </c>
      <c r="O29">
        <f>[2]!QDIST(L29,COUNT(J$12:J$17),L$18)</f>
        <v>0.90182905010461611</v>
      </c>
      <c r="P29">
        <f t="shared" si="3"/>
        <v>0.99481941506475813</v>
      </c>
    </row>
    <row r="30" spans="9:16" x14ac:dyDescent="0.25">
      <c r="I30" t="str">
        <f>I14</f>
        <v>LR</v>
      </c>
      <c r="J30" t="str">
        <f>I15</f>
        <v>MNB</v>
      </c>
      <c r="K30">
        <f>ABS(J14-J15)</f>
        <v>0.28109546190043821</v>
      </c>
      <c r="L30">
        <f t="shared" si="0"/>
        <v>18.044334883967526</v>
      </c>
      <c r="M30">
        <f t="shared" si="1"/>
        <v>0.18711311605337055</v>
      </c>
      <c r="N30">
        <f t="shared" si="2"/>
        <v>0.37507780774750588</v>
      </c>
      <c r="O30">
        <f>[2]!QDIST(L30,COUNT(J$12:J$17),L$18)</f>
        <v>3.7457304914734202E-4</v>
      </c>
      <c r="P30">
        <f t="shared" si="3"/>
        <v>12.759271558454412</v>
      </c>
    </row>
    <row r="31" spans="9:16" x14ac:dyDescent="0.25">
      <c r="I31" t="str">
        <f>I14</f>
        <v>LR</v>
      </c>
      <c r="J31" t="str">
        <f>I16</f>
        <v>RF</v>
      </c>
      <c r="K31">
        <f>ABS(J14-J16)</f>
        <v>3.8921769791752103E-2</v>
      </c>
      <c r="L31">
        <f t="shared" si="0"/>
        <v>2.4985015540657187</v>
      </c>
      <c r="M31">
        <f t="shared" si="1"/>
        <v>-5.5060576055315572E-2</v>
      </c>
      <c r="N31">
        <f t="shared" si="2"/>
        <v>0.13290411563881976</v>
      </c>
      <c r="O31">
        <f>[2]!QDIST(L31,COUNT(J$12:J$17),L$18)</f>
        <v>0.55047754217062694</v>
      </c>
      <c r="P31">
        <f t="shared" si="3"/>
        <v>1.7667073916849969</v>
      </c>
    </row>
    <row r="32" spans="9:16" x14ac:dyDescent="0.25">
      <c r="I32" t="str">
        <f>I14</f>
        <v>LR</v>
      </c>
      <c r="J32" t="str">
        <f>I17</f>
        <v>Ensemble</v>
      </c>
      <c r="K32">
        <f>ABS(J14-J17)</f>
        <v>6.9182371652902752E-3</v>
      </c>
      <c r="L32">
        <f t="shared" si="0"/>
        <v>0.44410175594162915</v>
      </c>
      <c r="M32">
        <f t="shared" si="1"/>
        <v>-8.70641086817774E-2</v>
      </c>
      <c r="N32">
        <f t="shared" si="2"/>
        <v>0.10090058301235795</v>
      </c>
      <c r="O32">
        <f>[2]!QDIST(L32,COUNT(J$12:J$17),L$18)</f>
        <v>0.99929843798702378</v>
      </c>
      <c r="P32">
        <f t="shared" si="3"/>
        <v>0.31402736316317909</v>
      </c>
    </row>
    <row r="33" spans="1:16" x14ac:dyDescent="0.25">
      <c r="I33" t="str">
        <f>I15</f>
        <v>MNB</v>
      </c>
      <c r="J33" t="str">
        <f>I16</f>
        <v>RF</v>
      </c>
      <c r="K33">
        <f>ABS(J15-J16)</f>
        <v>0.24217369210868611</v>
      </c>
      <c r="L33">
        <f t="shared" si="0"/>
        <v>15.545833329901807</v>
      </c>
      <c r="M33">
        <f t="shared" si="1"/>
        <v>0.14819134626161845</v>
      </c>
      <c r="N33">
        <f t="shared" si="2"/>
        <v>0.33615603795575377</v>
      </c>
      <c r="O33">
        <f>[2]!QDIST(L33,COUNT(J$12:J$17),L$18)</f>
        <v>7.6675280098859044E-4</v>
      </c>
      <c r="P33">
        <f t="shared" si="3"/>
        <v>10.992564166769414</v>
      </c>
    </row>
    <row r="34" spans="1:16" x14ac:dyDescent="0.25">
      <c r="I34" t="str">
        <f>I15</f>
        <v>MNB</v>
      </c>
      <c r="J34" t="str">
        <f>I17</f>
        <v>Ensemble</v>
      </c>
      <c r="K34">
        <f>ABS(J15-J17)</f>
        <v>0.28801369906572849</v>
      </c>
      <c r="L34">
        <f t="shared" si="0"/>
        <v>18.488436639909157</v>
      </c>
      <c r="M34">
        <f t="shared" si="1"/>
        <v>0.19403135321866083</v>
      </c>
      <c r="N34">
        <f t="shared" si="2"/>
        <v>0.38199604491279615</v>
      </c>
      <c r="O34">
        <f>[2]!QDIST(L34,COUNT(J$12:J$17),L$18)</f>
        <v>3.330741950139382E-4</v>
      </c>
      <c r="P34">
        <f t="shared" si="3"/>
        <v>13.073298921617591</v>
      </c>
    </row>
    <row r="35" spans="1:16" x14ac:dyDescent="0.25">
      <c r="I35" s="16" t="str">
        <f>I16</f>
        <v>RF</v>
      </c>
      <c r="J35" s="16" t="str">
        <f>I17</f>
        <v>Ensemble</v>
      </c>
      <c r="K35" s="16">
        <f>ABS(J16-J17)</f>
        <v>4.5840006957042378E-2</v>
      </c>
      <c r="L35" s="16">
        <f t="shared" si="0"/>
        <v>2.9426033100073479</v>
      </c>
      <c r="M35" s="16">
        <f t="shared" si="1"/>
        <v>-4.8142338890025296E-2</v>
      </c>
      <c r="N35" s="16">
        <f t="shared" si="2"/>
        <v>0.13982235280411004</v>
      </c>
      <c r="O35">
        <f>[2]!QDIST(L35,COUNT(J$12:J$17),L$18)</f>
        <v>0.41484112049805</v>
      </c>
      <c r="P35" s="16">
        <f t="shared" si="3"/>
        <v>2.080734754848176</v>
      </c>
    </row>
    <row r="38" spans="1:16" ht="15.75" thickBot="1" x14ac:dyDescent="0.3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MNB</v>
      </c>
      <c r="F38" t="str">
        <v>RF</v>
      </c>
      <c r="G38" t="str">
        <v>Ensemble</v>
      </c>
      <c r="I38" t="s">
        <v>43</v>
      </c>
    </row>
    <row r="39" spans="1:16" ht="15.75" thickTop="1" x14ac:dyDescent="0.25">
      <c r="A39" t="str">
        <v>/</v>
      </c>
      <c r="B39" s="17">
        <v>0.75091025074930962</v>
      </c>
      <c r="C39" s="18">
        <v>0.8204313869055182</v>
      </c>
      <c r="D39" s="18">
        <v>0.84073826120553385</v>
      </c>
      <c r="E39" s="18">
        <v>0.83454663723952582</v>
      </c>
      <c r="F39" s="18">
        <v>0.82374812687741472</v>
      </c>
      <c r="G39" s="19">
        <v>0.84923490653278777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25">
      <c r="A40" t="str">
        <v>Chi^2</v>
      </c>
      <c r="B40" s="10">
        <v>0.75539134811185527</v>
      </c>
      <c r="C40">
        <v>0.83611626156368613</v>
      </c>
      <c r="D40">
        <v>0.84642298074263655</v>
      </c>
      <c r="E40">
        <v>0.85418099479011023</v>
      </c>
      <c r="F40">
        <v>0.81255303398833278</v>
      </c>
      <c r="G40" s="11">
        <v>0.86269127521560784</v>
      </c>
      <c r="I40" s="21" t="str">
        <f t="array" ref="I40:I45">TRANSPOSE(B38:G38)</f>
        <v>kNN</v>
      </c>
      <c r="J40" s="21">
        <f>AVERAGE(B39:B41)</f>
        <v>0.75274888973324561</v>
      </c>
      <c r="K40" s="21"/>
      <c r="L40" s="21"/>
      <c r="M40" s="21"/>
      <c r="N40" s="21"/>
    </row>
    <row r="41" spans="1:16" x14ac:dyDescent="0.25">
      <c r="A41" t="str">
        <v>Chi^2 + PCA</v>
      </c>
      <c r="B41" s="12">
        <v>0.75194507033857183</v>
      </c>
      <c r="C41" s="13">
        <v>0.8304714284273802</v>
      </c>
      <c r="D41" s="13">
        <v>0.84485277578278029</v>
      </c>
      <c r="E41" s="13">
        <v>0</v>
      </c>
      <c r="F41" s="13">
        <v>0.77894754748994688</v>
      </c>
      <c r="G41" s="14">
        <v>0.84084254747842646</v>
      </c>
      <c r="I41" t="str">
        <v>SVM</v>
      </c>
      <c r="J41">
        <f>AVERAGE(C39:C41)</f>
        <v>0.8290063589655281</v>
      </c>
    </row>
    <row r="42" spans="1:16" x14ac:dyDescent="0.25">
      <c r="I42" t="str">
        <v>LR</v>
      </c>
      <c r="J42">
        <f>AVERAGE(D39:D41)</f>
        <v>0.84400467257698353</v>
      </c>
    </row>
    <row r="43" spans="1:16" x14ac:dyDescent="0.25">
      <c r="I43" t="str">
        <v>MNB</v>
      </c>
      <c r="J43">
        <f>AVERAGE(E39:E41)</f>
        <v>0.56290921067654531</v>
      </c>
    </row>
    <row r="44" spans="1:16" x14ac:dyDescent="0.25">
      <c r="I44" t="str">
        <v>RF</v>
      </c>
      <c r="J44">
        <f>AVERAGE(F39:F41)</f>
        <v>0.80508290278523142</v>
      </c>
    </row>
    <row r="45" spans="1:16" x14ac:dyDescent="0.25">
      <c r="I45" s="16" t="str">
        <v>Ensemble</v>
      </c>
      <c r="J45" s="16">
        <f>AVERAGE(G39:G41)</f>
        <v>0.85092290974227403</v>
      </c>
      <c r="K45" s="16"/>
      <c r="L45" s="16"/>
      <c r="M45" s="16"/>
      <c r="N45" s="16"/>
    </row>
    <row r="46" spans="1:16" x14ac:dyDescent="0.25">
      <c r="K46">
        <f>SQRT([2]!MSWF(B39:G41,1)/COUNT(B39:B41))</f>
        <v>0.11365173919126581</v>
      </c>
      <c r="L46">
        <f>[2]!dfWF(B39:G41,1)</f>
        <v>10</v>
      </c>
      <c r="M46">
        <f>[2]!QCRIT(COUNT(J40:J45),L46,P47,2)</f>
        <v>4.9119999999999999</v>
      </c>
      <c r="N46">
        <f>K46*M46</f>
        <v>0.55825734290749762</v>
      </c>
    </row>
    <row r="47" spans="1:16" ht="15.75" thickBot="1" x14ac:dyDescent="0.3">
      <c r="I47" t="s">
        <v>49</v>
      </c>
      <c r="O47" s="2" t="s">
        <v>50</v>
      </c>
      <c r="P47">
        <v>0.05</v>
      </c>
    </row>
    <row r="48" spans="1:16" ht="15.75" thickTop="1" x14ac:dyDescent="0.2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25">
      <c r="I49" s="21" t="str">
        <f>I40</f>
        <v>kNN</v>
      </c>
      <c r="J49" s="21" t="str">
        <f>I41</f>
        <v>SVM</v>
      </c>
      <c r="K49" s="21">
        <f>ABS(J40-J41)</f>
        <v>7.6257469232282493E-2</v>
      </c>
      <c r="L49" s="21">
        <f>K49/K$46</f>
        <v>0.67097494305782623</v>
      </c>
      <c r="M49" s="21">
        <f>K49-N$46</f>
        <v>-0.48199987367521513</v>
      </c>
      <c r="N49" s="21">
        <f>K49+N$46</f>
        <v>0.63451481213978012</v>
      </c>
      <c r="O49">
        <f>[2]!QDIST(L49,COUNT(J$40:J$45),L$46)</f>
        <v>0.99608962102693765</v>
      </c>
      <c r="P49" s="21">
        <f>L49/SQRT(COUNT(B$39:B$41))</f>
        <v>0.38738756399392982</v>
      </c>
    </row>
    <row r="50" spans="9:16" x14ac:dyDescent="0.25">
      <c r="I50" t="str">
        <f>I40</f>
        <v>kNN</v>
      </c>
      <c r="J50" t="str">
        <f>I42</f>
        <v>LR</v>
      </c>
      <c r="K50">
        <f>ABS(J40-J42)</f>
        <v>9.125578284373792E-2</v>
      </c>
      <c r="L50">
        <f t="shared" ref="L50:L63" si="4">K50/K$46</f>
        <v>0.80294224701799344</v>
      </c>
      <c r="M50">
        <f t="shared" ref="M50:M63" si="5">K50-N$46</f>
        <v>-0.4670015600637597</v>
      </c>
      <c r="N50">
        <f t="shared" ref="N50:N63" si="6">K50+N$46</f>
        <v>0.64951312575123554</v>
      </c>
      <c r="O50">
        <f>[2]!QDIST(L50,COUNT(J$40:J$45),L$46)</f>
        <v>0.9911082026471032</v>
      </c>
      <c r="P50">
        <f t="shared" ref="P50:P63" si="7">L50/SQRT(COUNT(B$39:B$41))</f>
        <v>0.4635789224595615</v>
      </c>
    </row>
    <row r="51" spans="9:16" x14ac:dyDescent="0.25">
      <c r="I51" t="str">
        <f>I40</f>
        <v>kNN</v>
      </c>
      <c r="J51" t="str">
        <f>I43</f>
        <v>MNB</v>
      </c>
      <c r="K51">
        <f>ABS(J40-J43)</f>
        <v>0.18983967905670029</v>
      </c>
      <c r="L51">
        <f t="shared" si="4"/>
        <v>1.6703631674057968</v>
      </c>
      <c r="M51">
        <f t="shared" si="5"/>
        <v>-0.36841766385079733</v>
      </c>
      <c r="N51">
        <f t="shared" si="6"/>
        <v>0.74809702196419792</v>
      </c>
      <c r="O51">
        <f>[2]!QDIST(L51,COUNT(J$40:J$45),L$46)</f>
        <v>0.83617004358011826</v>
      </c>
      <c r="P51">
        <f t="shared" si="7"/>
        <v>0.96438462434617278</v>
      </c>
    </row>
    <row r="52" spans="9:16" x14ac:dyDescent="0.25">
      <c r="I52" t="str">
        <f>I40</f>
        <v>kNN</v>
      </c>
      <c r="J52" t="str">
        <f>I44</f>
        <v>RF</v>
      </c>
      <c r="K52">
        <f>ABS(J40-J44)</f>
        <v>5.2334013051985817E-2</v>
      </c>
      <c r="L52">
        <f t="shared" si="4"/>
        <v>0.46047701006943947</v>
      </c>
      <c r="M52">
        <f t="shared" si="5"/>
        <v>-0.50592332985551181</v>
      </c>
      <c r="N52">
        <f t="shared" si="6"/>
        <v>0.61059135595948344</v>
      </c>
      <c r="O52">
        <f>[2]!QDIST(L52,COUNT(J$40:J$45),L$46)</f>
        <v>0.9993449849082251</v>
      </c>
      <c r="P52">
        <f t="shared" si="7"/>
        <v>0.26585652571922491</v>
      </c>
    </row>
    <row r="53" spans="9:16" x14ac:dyDescent="0.25">
      <c r="I53" t="str">
        <f>I40</f>
        <v>kNN</v>
      </c>
      <c r="J53" t="str">
        <f>I45</f>
        <v>Ensemble</v>
      </c>
      <c r="K53">
        <f>ABS(J40-J45)</f>
        <v>9.8174020009028418E-2</v>
      </c>
      <c r="L53">
        <f t="shared" si="4"/>
        <v>0.86381449775977681</v>
      </c>
      <c r="M53">
        <f t="shared" si="5"/>
        <v>-0.4600833228984692</v>
      </c>
      <c r="N53">
        <f t="shared" si="6"/>
        <v>0.65643136291652604</v>
      </c>
      <c r="O53">
        <f>[2]!QDIST(L53,COUNT(J$40:J$45),L$46)</f>
        <v>0.98767839483252362</v>
      </c>
      <c r="P53">
        <f t="shared" si="7"/>
        <v>0.49872353281150855</v>
      </c>
    </row>
    <row r="54" spans="9:16" x14ac:dyDescent="0.25">
      <c r="I54" t="str">
        <f>I41</f>
        <v>SVM</v>
      </c>
      <c r="J54" t="str">
        <f>I42</f>
        <v>LR</v>
      </c>
      <c r="K54">
        <f>ABS(J41-J42)</f>
        <v>1.4998313611455427E-2</v>
      </c>
      <c r="L54">
        <f t="shared" si="4"/>
        <v>0.13196730396016723</v>
      </c>
      <c r="M54">
        <f t="shared" si="5"/>
        <v>-0.5432590292960422</v>
      </c>
      <c r="N54">
        <f t="shared" si="6"/>
        <v>0.57325565651895305</v>
      </c>
      <c r="O54">
        <f>[2]!QDIST(L54,COUNT(J$40:J$45),L$46)</f>
        <v>0.9999986281521086</v>
      </c>
      <c r="P54">
        <f t="shared" si="7"/>
        <v>7.6191358465631728E-2</v>
      </c>
    </row>
    <row r="55" spans="9:16" x14ac:dyDescent="0.25">
      <c r="I55" t="str">
        <f>I41</f>
        <v>SVM</v>
      </c>
      <c r="J55" t="str">
        <f>I43</f>
        <v>MNB</v>
      </c>
      <c r="K55">
        <f>ABS(J41-J43)</f>
        <v>0.26609714828898279</v>
      </c>
      <c r="L55">
        <f t="shared" si="4"/>
        <v>2.3413381104636231</v>
      </c>
      <c r="M55">
        <f t="shared" si="5"/>
        <v>-0.29216019461851483</v>
      </c>
      <c r="N55">
        <f t="shared" si="6"/>
        <v>0.82435449119648041</v>
      </c>
      <c r="O55">
        <f>[2]!QDIST(L55,COUNT(J$40:J$45),L$46)</f>
        <v>0.58500407401704313</v>
      </c>
      <c r="P55">
        <f t="shared" si="7"/>
        <v>1.3517721883401026</v>
      </c>
    </row>
    <row r="56" spans="9:16" x14ac:dyDescent="0.25">
      <c r="I56" t="str">
        <f>I41</f>
        <v>SVM</v>
      </c>
      <c r="J56" t="str">
        <f>I44</f>
        <v>RF</v>
      </c>
      <c r="K56">
        <f>ABS(J41-J44)</f>
        <v>2.3923456180296676E-2</v>
      </c>
      <c r="L56">
        <f t="shared" si="4"/>
        <v>0.21049793298838673</v>
      </c>
      <c r="M56">
        <f t="shared" si="5"/>
        <v>-0.53433388672720095</v>
      </c>
      <c r="N56">
        <f t="shared" si="6"/>
        <v>0.5821807990877943</v>
      </c>
      <c r="O56">
        <f>[2]!QDIST(L56,COUNT(J$40:J$45),L$46)</f>
        <v>0.99998599239363317</v>
      </c>
      <c r="P56">
        <f t="shared" si="7"/>
        <v>0.12153103827470489</v>
      </c>
    </row>
    <row r="57" spans="9:16" x14ac:dyDescent="0.25">
      <c r="I57" t="str">
        <f>I41</f>
        <v>SVM</v>
      </c>
      <c r="J57" t="str">
        <f>I45</f>
        <v>Ensemble</v>
      </c>
      <c r="K57">
        <f>ABS(J41-J45)</f>
        <v>2.1916550776745924E-2</v>
      </c>
      <c r="L57">
        <f t="shared" si="4"/>
        <v>0.19283955470195058</v>
      </c>
      <c r="M57">
        <f t="shared" si="5"/>
        <v>-0.5363407921307517</v>
      </c>
      <c r="N57">
        <f t="shared" si="6"/>
        <v>0.58017389368424355</v>
      </c>
      <c r="O57">
        <f>[2]!QDIST(L57,COUNT(J$40:J$45),L$46)</f>
        <v>0.99999093457474142</v>
      </c>
      <c r="P57">
        <f t="shared" si="7"/>
        <v>0.11133596881757873</v>
      </c>
    </row>
    <row r="58" spans="9:16" x14ac:dyDescent="0.25">
      <c r="I58" t="str">
        <f>I42</f>
        <v>LR</v>
      </c>
      <c r="J58" t="str">
        <f>I43</f>
        <v>MNB</v>
      </c>
      <c r="K58">
        <f>ABS(J42-J43)</f>
        <v>0.28109546190043821</v>
      </c>
      <c r="L58">
        <f t="shared" si="4"/>
        <v>2.4733054144237903</v>
      </c>
      <c r="M58">
        <f t="shared" si="5"/>
        <v>-0.27716188100705941</v>
      </c>
      <c r="N58">
        <f t="shared" si="6"/>
        <v>0.83935280480793584</v>
      </c>
      <c r="O58">
        <f>[2]!QDIST(L58,COUNT(J$40:J$45),L$46)</f>
        <v>0.53345283251301812</v>
      </c>
      <c r="P58">
        <f t="shared" si="7"/>
        <v>1.4279635468057343</v>
      </c>
    </row>
    <row r="59" spans="9:16" x14ac:dyDescent="0.25">
      <c r="I59" t="str">
        <f>I42</f>
        <v>LR</v>
      </c>
      <c r="J59" t="str">
        <f>I44</f>
        <v>RF</v>
      </c>
      <c r="K59">
        <f>ABS(J42-J44)</f>
        <v>3.8921769791752103E-2</v>
      </c>
      <c r="L59">
        <f t="shared" si="4"/>
        <v>0.34246523694855396</v>
      </c>
      <c r="M59">
        <f t="shared" si="5"/>
        <v>-0.51933557311574552</v>
      </c>
      <c r="N59">
        <f t="shared" si="6"/>
        <v>0.59717911269924973</v>
      </c>
      <c r="O59">
        <f>[2]!QDIST(L59,COUNT(J$40:J$45),L$46)</f>
        <v>0.99984507433519132</v>
      </c>
      <c r="P59">
        <f t="shared" si="7"/>
        <v>0.19772239674033662</v>
      </c>
    </row>
    <row r="60" spans="9:16" x14ac:dyDescent="0.25">
      <c r="I60" t="str">
        <f>I42</f>
        <v>LR</v>
      </c>
      <c r="J60" t="str">
        <f>I45</f>
        <v>Ensemble</v>
      </c>
      <c r="K60">
        <f>ABS(J42-J45)</f>
        <v>6.9182371652904973E-3</v>
      </c>
      <c r="L60">
        <f t="shared" si="4"/>
        <v>6.0872250741783346E-2</v>
      </c>
      <c r="M60">
        <f t="shared" si="5"/>
        <v>-0.55133910574220713</v>
      </c>
      <c r="N60">
        <f t="shared" si="6"/>
        <v>0.56517558007278812</v>
      </c>
      <c r="O60">
        <f>[2]!QDIST(L60,COUNT(J$40:J$45),L$46)</f>
        <v>0.99999997118962325</v>
      </c>
      <c r="P60">
        <f t="shared" si="7"/>
        <v>3.5144610351947013E-2</v>
      </c>
    </row>
    <row r="61" spans="9:16" x14ac:dyDescent="0.25">
      <c r="I61" t="str">
        <f>I43</f>
        <v>MNB</v>
      </c>
      <c r="J61" t="str">
        <f>I44</f>
        <v>RF</v>
      </c>
      <c r="K61">
        <f>ABS(J43-J44)</f>
        <v>0.24217369210868611</v>
      </c>
      <c r="L61">
        <f t="shared" si="4"/>
        <v>2.1308401774752364</v>
      </c>
      <c r="M61">
        <f t="shared" si="5"/>
        <v>-0.31608365079881151</v>
      </c>
      <c r="N61">
        <f t="shared" si="6"/>
        <v>0.80043103501618373</v>
      </c>
      <c r="O61">
        <f>[2]!QDIST(L61,COUNT(J$40:J$45),L$46)</f>
        <v>0.66831399332920338</v>
      </c>
      <c r="P61">
        <f t="shared" si="7"/>
        <v>1.2302411500653978</v>
      </c>
    </row>
    <row r="62" spans="9:16" x14ac:dyDescent="0.25">
      <c r="I62" t="str">
        <f>I43</f>
        <v>MNB</v>
      </c>
      <c r="J62" t="str">
        <f>I45</f>
        <v>Ensemble</v>
      </c>
      <c r="K62">
        <f>ABS(J43-J45)</f>
        <v>0.28801369906572871</v>
      </c>
      <c r="L62">
        <f t="shared" si="4"/>
        <v>2.5341776651655739</v>
      </c>
      <c r="M62">
        <f t="shared" si="5"/>
        <v>-0.27024364384176891</v>
      </c>
      <c r="N62">
        <f t="shared" si="6"/>
        <v>0.84627104197322633</v>
      </c>
      <c r="O62">
        <f>[2]!QDIST(L62,COUNT(J$40:J$45),L$46)</f>
        <v>0.51014887412491827</v>
      </c>
      <c r="P62">
        <f t="shared" si="7"/>
        <v>1.4631081571576814</v>
      </c>
    </row>
    <row r="63" spans="9:16" x14ac:dyDescent="0.25">
      <c r="I63" s="16" t="str">
        <f>I44</f>
        <v>RF</v>
      </c>
      <c r="J63" s="16" t="str">
        <f>I45</f>
        <v>Ensemble</v>
      </c>
      <c r="K63" s="16">
        <f>ABS(J44-J45)</f>
        <v>4.5840006957042601E-2</v>
      </c>
      <c r="L63" s="16">
        <f t="shared" si="4"/>
        <v>0.40333748769033734</v>
      </c>
      <c r="M63" s="16">
        <f t="shared" si="5"/>
        <v>-0.51241733595045502</v>
      </c>
      <c r="N63" s="16">
        <f t="shared" si="6"/>
        <v>0.60409734986454022</v>
      </c>
      <c r="O63">
        <f>[2]!QDIST(L63,COUNT(J$40:J$45),L$46)</f>
        <v>0.99965541341247943</v>
      </c>
      <c r="P63" s="16">
        <f t="shared" si="7"/>
        <v>0.23286700709228364</v>
      </c>
    </row>
    <row r="66" spans="1:16" ht="15.75" thickBot="1" x14ac:dyDescent="0.3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MNB</v>
      </c>
      <c r="F66" t="str">
        <v>RF</v>
      </c>
      <c r="G66" t="str">
        <v>Ensemble</v>
      </c>
      <c r="I66" t="s">
        <v>43</v>
      </c>
    </row>
    <row r="67" spans="1:16" ht="15.75" thickTop="1" x14ac:dyDescent="0.25">
      <c r="A67" t="str">
        <v>BoW + /</v>
      </c>
      <c r="B67" s="17">
        <v>0.69411995880753197</v>
      </c>
      <c r="C67" s="18">
        <v>0.80548128756575843</v>
      </c>
      <c r="D67" s="18">
        <v>0.84463660397554852</v>
      </c>
      <c r="E67" s="18">
        <v>0.82159438790529882</v>
      </c>
      <c r="F67" s="18">
        <v>0.83969729914058033</v>
      </c>
      <c r="G67" s="19">
        <v>0.8487159913715232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25">
      <c r="A68" t="str">
        <v>BoW + Chi^2</v>
      </c>
      <c r="B68" s="10">
        <v>0.7340059640652733</v>
      </c>
      <c r="C68">
        <v>0.81867355006829001</v>
      </c>
      <c r="D68">
        <v>0.85053673362696114</v>
      </c>
      <c r="E68">
        <v>0.85179016367829929</v>
      </c>
      <c r="F68">
        <v>0.82335754532824745</v>
      </c>
      <c r="G68" s="11">
        <v>0.86063538899486947</v>
      </c>
      <c r="I68" s="21" t="str">
        <f t="array" ref="I68:I73">TRANSPOSE(B66:G66)</f>
        <v>kNN</v>
      </c>
      <c r="J68" s="21">
        <f>AVERAGE(B67:B72)</f>
        <v>0.75274888973324539</v>
      </c>
      <c r="K68" s="21"/>
      <c r="L68" s="21"/>
      <c r="M68" s="21"/>
      <c r="N68" s="21"/>
    </row>
    <row r="69" spans="1:16" x14ac:dyDescent="0.25">
      <c r="A69" t="str">
        <v>BoW + Chi^2 + PCA</v>
      </c>
      <c r="B69" s="10">
        <v>0.71091544730370992</v>
      </c>
      <c r="C69">
        <v>0.80747814837612852</v>
      </c>
      <c r="D69">
        <v>0.84454934973073503</v>
      </c>
      <c r="E69">
        <v>0</v>
      </c>
      <c r="F69">
        <v>0.73247877181911192</v>
      </c>
      <c r="G69" s="11">
        <v>0.83961409924353292</v>
      </c>
      <c r="I69" t="str">
        <v>SVM</v>
      </c>
      <c r="J69">
        <f>AVERAGE(C67:C72)</f>
        <v>0.82900635896552821</v>
      </c>
    </row>
    <row r="70" spans="1:16" x14ac:dyDescent="0.25">
      <c r="A70" t="str">
        <v>BoW + /</v>
      </c>
      <c r="B70" s="10">
        <v>0.80770054269108693</v>
      </c>
      <c r="C70">
        <v>0.8353814862452783</v>
      </c>
      <c r="D70">
        <v>0.8368399184355193</v>
      </c>
      <c r="E70">
        <v>0.84749888657375261</v>
      </c>
      <c r="F70">
        <v>0.807798954614249</v>
      </c>
      <c r="G70" s="11">
        <v>0.84975382169405267</v>
      </c>
      <c r="I70" t="str">
        <v>LR</v>
      </c>
      <c r="J70">
        <f>AVERAGE(D67:D72)</f>
        <v>0.84400467257698353</v>
      </c>
    </row>
    <row r="71" spans="1:16" x14ac:dyDescent="0.25">
      <c r="A71" t="str">
        <v>BoW + Chi^2</v>
      </c>
      <c r="B71" s="10">
        <v>0.77677673215843712</v>
      </c>
      <c r="C71">
        <v>0.85355897305908202</v>
      </c>
      <c r="D71">
        <v>0.8423092278583123</v>
      </c>
      <c r="E71">
        <v>0.85657182590192138</v>
      </c>
      <c r="F71">
        <v>0.80174852264841834</v>
      </c>
      <c r="G71" s="11">
        <v>0.86474716143634645</v>
      </c>
      <c r="I71" t="str">
        <v>MNB</v>
      </c>
      <c r="J71">
        <f>AVERAGE(E67:E72)</f>
        <v>0.56290921067654531</v>
      </c>
    </row>
    <row r="72" spans="1:16" x14ac:dyDescent="0.25">
      <c r="A72" t="str">
        <v>BoW + Chi^2 + PCA</v>
      </c>
      <c r="B72" s="12">
        <v>0.79297469337343374</v>
      </c>
      <c r="C72" s="13">
        <v>0.85346470847863176</v>
      </c>
      <c r="D72" s="13">
        <v>0.84515620183482532</v>
      </c>
      <c r="E72" s="13">
        <v>0</v>
      </c>
      <c r="F72" s="13">
        <v>0.82541632316078195</v>
      </c>
      <c r="G72" s="14">
        <v>0.84207099571331978</v>
      </c>
      <c r="I72" t="str">
        <v>RF</v>
      </c>
      <c r="J72">
        <f>AVERAGE(F67:F72)</f>
        <v>0.80508290278523154</v>
      </c>
    </row>
    <row r="73" spans="1:16" x14ac:dyDescent="0.25">
      <c r="I73" s="16" t="str">
        <v>Ensemble</v>
      </c>
      <c r="J73" s="16">
        <f>AVERAGE(G67:G72)</f>
        <v>0.85092290974227403</v>
      </c>
      <c r="K73" s="16"/>
      <c r="L73" s="16"/>
      <c r="M73" s="16"/>
      <c r="N73" s="16"/>
    </row>
    <row r="74" spans="1:16" x14ac:dyDescent="0.25">
      <c r="K74">
        <f>SQRT([2]!MSWF(B67:G72,1)/COUNT(B67:B72))</f>
        <v>7.2454896104924241E-2</v>
      </c>
      <c r="L74">
        <f>[2]!dfWF(B67:G72,1)</f>
        <v>25</v>
      </c>
      <c r="M74">
        <f>[2]!QCRIT(COUNT(J68:J73),L74,P75,2)</f>
        <v>4.3579999999999997</v>
      </c>
      <c r="N74">
        <f>K74*M74</f>
        <v>0.31575843722525981</v>
      </c>
    </row>
    <row r="75" spans="1:16" ht="15.75" thickBot="1" x14ac:dyDescent="0.3">
      <c r="I75" t="s">
        <v>49</v>
      </c>
      <c r="O75" s="2" t="s">
        <v>50</v>
      </c>
      <c r="P75">
        <v>0.05</v>
      </c>
    </row>
    <row r="76" spans="1:16" ht="15.75" thickTop="1" x14ac:dyDescent="0.2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25">
      <c r="I77" s="21" t="str">
        <f>I68</f>
        <v>kNN</v>
      </c>
      <c r="J77" s="21" t="str">
        <f>I69</f>
        <v>SVM</v>
      </c>
      <c r="K77" s="21">
        <f>ABS(J68-J69)</f>
        <v>7.6257469232282826E-2</v>
      </c>
      <c r="L77" s="21">
        <f>K77/K$74</f>
        <v>1.0524819347177305</v>
      </c>
      <c r="M77" s="21">
        <f>K77-N$74</f>
        <v>-0.23950096799297699</v>
      </c>
      <c r="N77" s="21">
        <f>K77+N$74</f>
        <v>0.39201590645754264</v>
      </c>
      <c r="O77">
        <f>[2]!QDIST(L77,COUNT(J$68:J$73),L$74)</f>
        <v>0.9741802375286851</v>
      </c>
      <c r="P77" s="21">
        <f>L77/SQRT(COUNT(B$67:B$72))</f>
        <v>0.4296739505926126</v>
      </c>
    </row>
    <row r="78" spans="1:16" x14ac:dyDescent="0.25">
      <c r="I78" t="str">
        <f>I68</f>
        <v>kNN</v>
      </c>
      <c r="J78" t="str">
        <f>I70</f>
        <v>LR</v>
      </c>
      <c r="K78">
        <f>ABS(J68-J70)</f>
        <v>9.1255782843738142E-2</v>
      </c>
      <c r="L78">
        <f t="shared" ref="L78:L91" si="8">K78/K$74</f>
        <v>1.2594840065961552</v>
      </c>
      <c r="M78">
        <f t="shared" ref="M78:M91" si="9">K78-N$74</f>
        <v>-0.22450265438152167</v>
      </c>
      <c r="N78">
        <f t="shared" ref="N78:N91" si="10">K78+N$74</f>
        <v>0.40701422006899796</v>
      </c>
      <c r="O78">
        <f>[2]!QDIST(L78,COUNT(J$68:J$73),L$74)</f>
        <v>0.94525170034404604</v>
      </c>
      <c r="P78">
        <f t="shared" ref="P78:P91" si="11">L78/SQRT(COUNT(B$67:B$72))</f>
        <v>0.51418219255945719</v>
      </c>
    </row>
    <row r="79" spans="1:16" x14ac:dyDescent="0.25">
      <c r="I79" t="str">
        <f>I68</f>
        <v>kNN</v>
      </c>
      <c r="J79" t="str">
        <f>I71</f>
        <v>MNB</v>
      </c>
      <c r="K79">
        <f>ABS(J68-J71)</f>
        <v>0.18983967905670007</v>
      </c>
      <c r="L79">
        <f t="shared" si="8"/>
        <v>2.6201083606798248</v>
      </c>
      <c r="M79">
        <f t="shared" si="9"/>
        <v>-0.12591875816855974</v>
      </c>
      <c r="N79">
        <f t="shared" si="10"/>
        <v>0.50559811628195983</v>
      </c>
      <c r="O79">
        <f>[2]!QDIST(L79,COUNT(J$68:J$73),L$74)</f>
        <v>0.45249925266781299</v>
      </c>
      <c r="P79">
        <f t="shared" si="11"/>
        <v>1.0696547590776131</v>
      </c>
    </row>
    <row r="80" spans="1:16" x14ac:dyDescent="0.25">
      <c r="I80" t="str">
        <f>I68</f>
        <v>kNN</v>
      </c>
      <c r="J80" t="str">
        <f>I72</f>
        <v>RF</v>
      </c>
      <c r="K80">
        <f>ABS(J68-J72)</f>
        <v>5.233401305198615E-2</v>
      </c>
      <c r="L80">
        <f t="shared" si="8"/>
        <v>0.72229781374884039</v>
      </c>
      <c r="M80">
        <f t="shared" si="9"/>
        <v>-0.26342442417327366</v>
      </c>
      <c r="N80">
        <f t="shared" si="10"/>
        <v>0.36809245027724596</v>
      </c>
      <c r="O80">
        <f>[2]!QDIST(L80,COUNT(J$68:J$73),L$74)</f>
        <v>0.99526978217047712</v>
      </c>
      <c r="P80">
        <f t="shared" si="11"/>
        <v>0.29487684766874983</v>
      </c>
    </row>
    <row r="81" spans="9:16" x14ac:dyDescent="0.25">
      <c r="I81" t="str">
        <f>I68</f>
        <v>kNN</v>
      </c>
      <c r="J81" t="str">
        <f>I73</f>
        <v>Ensemble</v>
      </c>
      <c r="K81">
        <f>ABS(J68-J73)</f>
        <v>9.817402000902864E-2</v>
      </c>
      <c r="L81">
        <f t="shared" si="8"/>
        <v>1.3549673698635869</v>
      </c>
      <c r="M81">
        <f t="shared" si="9"/>
        <v>-0.21758441721623117</v>
      </c>
      <c r="N81">
        <f t="shared" si="10"/>
        <v>0.41393245723428845</v>
      </c>
      <c r="O81">
        <f>[2]!QDIST(L81,COUNT(J$68:J$73),L$74)</f>
        <v>0.92676841457415771</v>
      </c>
      <c r="P81">
        <f t="shared" si="11"/>
        <v>0.55316311238112614</v>
      </c>
    </row>
    <row r="82" spans="9:16" x14ac:dyDescent="0.25">
      <c r="I82" t="str">
        <f>I69</f>
        <v>SVM</v>
      </c>
      <c r="J82" t="str">
        <f>I70</f>
        <v>LR</v>
      </c>
      <c r="K82">
        <f>ABS(J69-J70)</f>
        <v>1.4998313611455316E-2</v>
      </c>
      <c r="L82">
        <f t="shared" si="8"/>
        <v>0.20700207187842462</v>
      </c>
      <c r="M82">
        <f t="shared" si="9"/>
        <v>-0.3007601236138045</v>
      </c>
      <c r="N82">
        <f t="shared" si="10"/>
        <v>0.33075675083671513</v>
      </c>
      <c r="O82">
        <f>[2]!QDIST(L82,COUNT(J$68:J$73),L$74)</f>
        <v>0.99998930416527276</v>
      </c>
      <c r="P82">
        <f t="shared" si="11"/>
        <v>8.4508241966844547E-2</v>
      </c>
    </row>
    <row r="83" spans="9:16" x14ac:dyDescent="0.25">
      <c r="I83" t="str">
        <f>I69</f>
        <v>SVM</v>
      </c>
      <c r="J83" t="str">
        <f>I71</f>
        <v>MNB</v>
      </c>
      <c r="K83">
        <f>ABS(J69-J71)</f>
        <v>0.2660971482889829</v>
      </c>
      <c r="L83">
        <f t="shared" si="8"/>
        <v>3.6725902953975553</v>
      </c>
      <c r="M83">
        <f t="shared" si="9"/>
        <v>-4.9661288936276915E-2</v>
      </c>
      <c r="N83">
        <f t="shared" si="10"/>
        <v>0.58185558551424266</v>
      </c>
      <c r="O83">
        <f>[2]!QDIST(L83,COUNT(J$68:J$73),L$74)</f>
        <v>0.13520384317307499</v>
      </c>
      <c r="P83">
        <f t="shared" si="11"/>
        <v>1.4993287096702257</v>
      </c>
    </row>
    <row r="84" spans="9:16" x14ac:dyDescent="0.25">
      <c r="I84" t="str">
        <f>I69</f>
        <v>SVM</v>
      </c>
      <c r="J84" t="str">
        <f>I72</f>
        <v>RF</v>
      </c>
      <c r="K84">
        <f>ABS(J69-J72)</f>
        <v>2.3923456180296676E-2</v>
      </c>
      <c r="L84">
        <f t="shared" si="8"/>
        <v>0.33018412096889022</v>
      </c>
      <c r="M84">
        <f t="shared" si="9"/>
        <v>-0.29183498104496314</v>
      </c>
      <c r="N84">
        <f t="shared" si="10"/>
        <v>0.33968189340555649</v>
      </c>
      <c r="O84">
        <f>[2]!QDIST(L84,COUNT(J$68:J$73),L$74)</f>
        <v>0.99989195837808764</v>
      </c>
      <c r="P84">
        <f t="shared" si="11"/>
        <v>0.13479710292386279</v>
      </c>
    </row>
    <row r="85" spans="9:16" x14ac:dyDescent="0.25">
      <c r="I85" t="str">
        <f>I69</f>
        <v>SVM</v>
      </c>
      <c r="J85" t="str">
        <f>I73</f>
        <v>Ensemble</v>
      </c>
      <c r="K85">
        <f>ABS(J69-J73)</f>
        <v>2.1916550776745813E-2</v>
      </c>
      <c r="L85">
        <f t="shared" si="8"/>
        <v>0.30248543514585624</v>
      </c>
      <c r="M85">
        <f t="shared" si="9"/>
        <v>-0.293841886448514</v>
      </c>
      <c r="N85">
        <f t="shared" si="10"/>
        <v>0.33767498800200563</v>
      </c>
      <c r="O85">
        <f>[2]!QDIST(L85,COUNT(J$68:J$73),L$74)</f>
        <v>0.9999298782856596</v>
      </c>
      <c r="P85">
        <f t="shared" si="11"/>
        <v>0.12348916178851353</v>
      </c>
    </row>
    <row r="86" spans="9:16" x14ac:dyDescent="0.25">
      <c r="I86" t="str">
        <f>I70</f>
        <v>LR</v>
      </c>
      <c r="J86" t="str">
        <f>I71</f>
        <v>MNB</v>
      </c>
      <c r="K86">
        <f>ABS(J70-J71)</f>
        <v>0.28109546190043821</v>
      </c>
      <c r="L86">
        <f t="shared" si="8"/>
        <v>3.87959236727598</v>
      </c>
      <c r="M86">
        <f t="shared" si="9"/>
        <v>-3.4662975324821599E-2</v>
      </c>
      <c r="N86">
        <f t="shared" si="10"/>
        <v>0.59685389912569797</v>
      </c>
      <c r="O86">
        <f>[2]!QDIST(L86,COUNT(J$68:J$73),L$74)</f>
        <v>0.10152474742360229</v>
      </c>
      <c r="P86">
        <f t="shared" si="11"/>
        <v>1.5838369516370703</v>
      </c>
    </row>
    <row r="87" spans="9:16" x14ac:dyDescent="0.25">
      <c r="I87" t="str">
        <f>I70</f>
        <v>LR</v>
      </c>
      <c r="J87" t="str">
        <f>I72</f>
        <v>RF</v>
      </c>
      <c r="K87">
        <f>ABS(J70-J72)</f>
        <v>3.8921769791751992E-2</v>
      </c>
      <c r="L87">
        <f t="shared" si="8"/>
        <v>0.53718619284731484</v>
      </c>
      <c r="M87">
        <f t="shared" si="9"/>
        <v>-0.27683666743350782</v>
      </c>
      <c r="N87">
        <f t="shared" si="10"/>
        <v>0.35468020701701181</v>
      </c>
      <c r="O87">
        <f>[2]!QDIST(L87,COUNT(J$68:J$73),L$74)</f>
        <v>0.99883913181122297</v>
      </c>
      <c r="P87">
        <f t="shared" si="11"/>
        <v>0.21930534489070733</v>
      </c>
    </row>
    <row r="88" spans="9:16" x14ac:dyDescent="0.25">
      <c r="I88" t="str">
        <f>I70</f>
        <v>LR</v>
      </c>
      <c r="J88" t="str">
        <f>I73</f>
        <v>Ensemble</v>
      </c>
      <c r="K88">
        <f>ABS(J70-J73)</f>
        <v>6.9182371652904973E-3</v>
      </c>
      <c r="L88">
        <f t="shared" si="8"/>
        <v>9.548336326743162E-2</v>
      </c>
      <c r="M88">
        <f t="shared" si="9"/>
        <v>-0.30884020005996932</v>
      </c>
      <c r="N88">
        <f t="shared" si="10"/>
        <v>0.32267667439055031</v>
      </c>
      <c r="O88">
        <f>[2]!QDIST(L88,COUNT(J$68:J$73),L$74)</f>
        <v>0.99999977413203611</v>
      </c>
      <c r="P88">
        <f t="shared" si="11"/>
        <v>3.8980919821668979E-2</v>
      </c>
    </row>
    <row r="89" spans="9:16" x14ac:dyDescent="0.25">
      <c r="I89" t="str">
        <f>I71</f>
        <v>MNB</v>
      </c>
      <c r="J89" t="str">
        <f>I72</f>
        <v>RF</v>
      </c>
      <c r="K89">
        <f>ABS(J71-J72)</f>
        <v>0.24217369210868622</v>
      </c>
      <c r="L89">
        <f t="shared" si="8"/>
        <v>3.3424061744286653</v>
      </c>
      <c r="M89">
        <f t="shared" si="9"/>
        <v>-7.3584745116573591E-2</v>
      </c>
      <c r="N89">
        <f t="shared" si="10"/>
        <v>0.55793212933394609</v>
      </c>
      <c r="O89">
        <f>[2]!QDIST(L89,COUNT(J$68:J$73),L$74)</f>
        <v>0.2073078333711923</v>
      </c>
      <c r="P89">
        <f t="shared" si="11"/>
        <v>1.3645316067463631</v>
      </c>
    </row>
    <row r="90" spans="9:16" x14ac:dyDescent="0.25">
      <c r="I90" t="str">
        <f>I71</f>
        <v>MNB</v>
      </c>
      <c r="J90" t="str">
        <f>I73</f>
        <v>Ensemble</v>
      </c>
      <c r="K90">
        <f>ABS(J71-J73)</f>
        <v>0.28801369906572871</v>
      </c>
      <c r="L90">
        <f t="shared" si="8"/>
        <v>3.9750757305434115</v>
      </c>
      <c r="M90">
        <f t="shared" si="9"/>
        <v>-2.7744738159531102E-2</v>
      </c>
      <c r="N90">
        <f t="shared" si="10"/>
        <v>0.60377213629098847</v>
      </c>
      <c r="O90">
        <f>[2]!QDIST(L90,COUNT(J$68:J$73),L$74)</f>
        <v>8.8574935469802885E-2</v>
      </c>
      <c r="P90">
        <f t="shared" si="11"/>
        <v>1.6228178714587393</v>
      </c>
    </row>
    <row r="91" spans="9:16" x14ac:dyDescent="0.25">
      <c r="I91" s="16" t="str">
        <f>I72</f>
        <v>RF</v>
      </c>
      <c r="J91" s="16" t="str">
        <f>I73</f>
        <v>Ensemble</v>
      </c>
      <c r="K91" s="16">
        <f>ABS(J72-J73)</f>
        <v>4.584000695704249E-2</v>
      </c>
      <c r="L91" s="16">
        <f t="shared" si="8"/>
        <v>0.6326695561147464</v>
      </c>
      <c r="M91" s="16">
        <f t="shared" si="9"/>
        <v>-0.26991843026821732</v>
      </c>
      <c r="N91" s="16">
        <f t="shared" si="10"/>
        <v>0.3615984441823023</v>
      </c>
      <c r="O91">
        <f>[2]!QDIST(L91,COUNT(J$68:J$73),L$74)</f>
        <v>0.99746348429886611</v>
      </c>
      <c r="P91" s="16">
        <f t="shared" si="11"/>
        <v>0.25828626471237631</v>
      </c>
    </row>
  </sheetData>
  <conditionalFormatting sqref="O21:O35">
    <cfRule type="cellIs" dxfId="2" priority="3" operator="lessThan">
      <formula>0.05</formula>
    </cfRule>
  </conditionalFormatting>
  <conditionalFormatting sqref="O49:O63">
    <cfRule type="cellIs" dxfId="1" priority="2" operator="lessThan">
      <formula>0.05</formula>
    </cfRule>
  </conditionalFormatting>
  <conditionalFormatting sqref="O77:O91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F1</vt:lpstr>
      <vt:lpstr>F1 Analysis</vt:lpstr>
      <vt:lpstr>F1 ANOVA</vt:lpstr>
      <vt:lpstr>F1 Tuckey</vt:lpstr>
      <vt:lpstr>Recall</vt:lpstr>
      <vt:lpstr>Recall Analysis</vt:lpstr>
      <vt:lpstr>Recall ANOVA</vt:lpstr>
      <vt:lpstr>Recall Tuckey</vt:lpstr>
      <vt:lpstr>Precision</vt:lpstr>
      <vt:lpstr>Precision Analysis</vt:lpstr>
      <vt:lpstr>Precision ANOVA</vt:lpstr>
      <vt:lpstr>Precision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2024-10-16T15:28:05Z</dcterms:modified>
</cp:coreProperties>
</file>