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8.xml" ContentType="application/vnd.openxmlformats-officedocument.drawing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9.xml" ContentType="application/vnd.openxmlformats-officedocument.drawing+xml"/>
  <Override PartName="/xl/charts/chart32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0.xml" ContentType="application/vnd.openxmlformats-officedocument.drawing+xml"/>
  <Override PartName="/xl/charts/chart33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4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1.xml" ContentType="application/vnd.openxmlformats-officedocument.drawing+xml"/>
  <Override PartName="/xl/charts/chart35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6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7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8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9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2.xml" ContentType="application/vnd.openxmlformats-officedocument.drawing+xml"/>
  <Override PartName="/xl/charts/chart40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1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2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3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3.xml" ContentType="application/vnd.openxmlformats-officedocument.drawing+xml"/>
  <Override PartName="/xl/charts/chart44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14.xml" ContentType="application/vnd.openxmlformats-officedocument.drawing+xml"/>
  <Override PartName="/xl/charts/chart45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6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15.xml" ContentType="application/vnd.openxmlformats-officedocument.drawing+xml"/>
  <Override PartName="/xl/charts/chart47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8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9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50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51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16.xml" ContentType="application/vnd.openxmlformats-officedocument.drawing+xml"/>
  <Override PartName="/xl/charts/chart52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53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54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5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Projekte\anforderungsklassifizierung\evaluation_results_for_ECSS_data\with_context_integration\"/>
    </mc:Choice>
  </mc:AlternateContent>
  <xr:revisionPtr revIDLastSave="0" documentId="13_ncr:1_{8BB2991C-7C2F-4AC6-A3D9-ACEF6C9CAF86}" xr6:coauthVersionLast="47" xr6:coauthVersionMax="47" xr10:uidLastSave="{00000000-0000-0000-0000-000000000000}"/>
  <bookViews>
    <workbookView xWindow="-120" yWindow="-120" windowWidth="38640" windowHeight="21120" tabRatio="880" activeTab="11" xr2:uid="{9114B9EE-7726-4138-8D9C-6E7713038318}"/>
  </bookViews>
  <sheets>
    <sheet name="F1" sheetId="3" r:id="rId1"/>
    <sheet name="F1 Analysis" sheetId="4" r:id="rId2"/>
    <sheet name="F1 ANOVA" sheetId="5" r:id="rId3"/>
    <sheet name="F1 Tuckey" sheetId="6" r:id="rId4"/>
    <sheet name="F1 Label" sheetId="18" r:id="rId5"/>
    <sheet name="F1 Comparison2Plain" sheetId="15" r:id="rId6"/>
    <sheet name="F_beta" sheetId="22" r:id="rId7"/>
    <sheet name="F_beta Analysis" sheetId="23" r:id="rId8"/>
    <sheet name="F_beta ANOVA" sheetId="24" r:id="rId9"/>
    <sheet name="F_beta Tuckey" sheetId="25" r:id="rId10"/>
    <sheet name="F_beta Label" sheetId="21" r:id="rId11"/>
    <sheet name="F_beta Comparison2Plain" sheetId="26" r:id="rId12"/>
    <sheet name="Recall" sheetId="7" r:id="rId13"/>
    <sheet name="Recall Analysis" sheetId="8" r:id="rId14"/>
    <sheet name="Recall ANOVA" sheetId="9" r:id="rId15"/>
    <sheet name="Recall Tuckey" sheetId="10" r:id="rId16"/>
    <sheet name="Recall Label" sheetId="19" r:id="rId17"/>
    <sheet name="Recall Comparison2Plain" sheetId="16" r:id="rId18"/>
    <sheet name="Precision" sheetId="11" r:id="rId19"/>
    <sheet name="Precision Analysis" sheetId="12" r:id="rId20"/>
    <sheet name="Precision ANOVA" sheetId="13" r:id="rId21"/>
    <sheet name="Precision Tuckey" sheetId="14" r:id="rId22"/>
    <sheet name="Precision Label" sheetId="20" r:id="rId23"/>
    <sheet name="Precision Comparison2Plain" sheetId="17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6" i="17" l="1"/>
  <c r="B66" i="17"/>
  <c r="C65" i="17"/>
  <c r="B65" i="17"/>
  <c r="C64" i="17"/>
  <c r="B64" i="17"/>
  <c r="C63" i="17"/>
  <c r="B63" i="17"/>
  <c r="C62" i="17"/>
  <c r="B62" i="17"/>
  <c r="P41" i="17"/>
  <c r="O41" i="17"/>
  <c r="N41" i="17"/>
  <c r="M41" i="17"/>
  <c r="L41" i="17"/>
  <c r="K41" i="17"/>
  <c r="P40" i="17"/>
  <c r="O40" i="17"/>
  <c r="N40" i="17"/>
  <c r="M40" i="17"/>
  <c r="L40" i="17"/>
  <c r="K40" i="17"/>
  <c r="P39" i="17"/>
  <c r="O39" i="17"/>
  <c r="N39" i="17"/>
  <c r="M39" i="17"/>
  <c r="L39" i="17"/>
  <c r="K39" i="17"/>
  <c r="P38" i="17"/>
  <c r="O38" i="17"/>
  <c r="N38" i="17"/>
  <c r="M38" i="17"/>
  <c r="L38" i="17"/>
  <c r="K38" i="17"/>
  <c r="P37" i="17"/>
  <c r="O37" i="17"/>
  <c r="N37" i="17"/>
  <c r="M37" i="17"/>
  <c r="L37" i="17"/>
  <c r="K37" i="17"/>
  <c r="P36" i="17"/>
  <c r="O36" i="17"/>
  <c r="N36" i="17"/>
  <c r="M36" i="17"/>
  <c r="L36" i="17"/>
  <c r="K36" i="17"/>
  <c r="G41" i="17"/>
  <c r="F41" i="17"/>
  <c r="E41" i="17"/>
  <c r="D41" i="17"/>
  <c r="C41" i="17"/>
  <c r="B41" i="17"/>
  <c r="G40" i="17"/>
  <c r="F40" i="17"/>
  <c r="E40" i="17"/>
  <c r="D40" i="17"/>
  <c r="C40" i="17"/>
  <c r="B40" i="17"/>
  <c r="G39" i="17"/>
  <c r="F39" i="17"/>
  <c r="E39" i="17"/>
  <c r="D39" i="17"/>
  <c r="C39" i="17"/>
  <c r="B39" i="17"/>
  <c r="G38" i="17"/>
  <c r="F38" i="17"/>
  <c r="E38" i="17"/>
  <c r="D38" i="17"/>
  <c r="C38" i="17"/>
  <c r="B38" i="17"/>
  <c r="G37" i="17"/>
  <c r="F37" i="17"/>
  <c r="E37" i="17"/>
  <c r="D37" i="17"/>
  <c r="C37" i="17"/>
  <c r="B37" i="17"/>
  <c r="G36" i="17"/>
  <c r="F36" i="17"/>
  <c r="E36" i="17"/>
  <c r="D36" i="17"/>
  <c r="C36" i="17"/>
  <c r="B36" i="17"/>
  <c r="V14" i="17"/>
  <c r="U14" i="17"/>
  <c r="T14" i="17"/>
  <c r="V13" i="17"/>
  <c r="U13" i="17"/>
  <c r="T13" i="17"/>
  <c r="V12" i="17"/>
  <c r="U12" i="17"/>
  <c r="T12" i="17"/>
  <c r="V11" i="17"/>
  <c r="U11" i="17"/>
  <c r="P11" i="17" s="1"/>
  <c r="T11" i="17"/>
  <c r="V10" i="17"/>
  <c r="U10" i="17"/>
  <c r="P10" i="17" s="1"/>
  <c r="T10" i="17"/>
  <c r="V9" i="17"/>
  <c r="U9" i="17"/>
  <c r="T9" i="17"/>
  <c r="V8" i="17"/>
  <c r="U8" i="17"/>
  <c r="P8" i="17" s="1"/>
  <c r="T8" i="17"/>
  <c r="V7" i="17"/>
  <c r="P7" i="17" s="1"/>
  <c r="U7" i="17"/>
  <c r="T7" i="17"/>
  <c r="V6" i="17"/>
  <c r="U6" i="17"/>
  <c r="T6" i="17"/>
  <c r="V5" i="17"/>
  <c r="U5" i="17"/>
  <c r="T5" i="17"/>
  <c r="V4" i="17"/>
  <c r="U4" i="17"/>
  <c r="T4" i="17"/>
  <c r="V3" i="17"/>
  <c r="U3" i="17"/>
  <c r="P3" i="17" s="1"/>
  <c r="T3" i="17"/>
  <c r="P14" i="17"/>
  <c r="P13" i="17"/>
  <c r="P12" i="17"/>
  <c r="P9" i="17"/>
  <c r="P6" i="17"/>
  <c r="P5" i="17"/>
  <c r="P4" i="17"/>
  <c r="J8" i="17"/>
  <c r="I8" i="17"/>
  <c r="D8" i="17" s="1"/>
  <c r="H8" i="17"/>
  <c r="J7" i="17"/>
  <c r="I7" i="17"/>
  <c r="D7" i="17" s="1"/>
  <c r="H7" i="17"/>
  <c r="J6" i="17"/>
  <c r="I6" i="17"/>
  <c r="H6" i="17"/>
  <c r="J5" i="17"/>
  <c r="I5" i="17"/>
  <c r="H5" i="17"/>
  <c r="J4" i="17"/>
  <c r="I4" i="17"/>
  <c r="D4" i="17" s="1"/>
  <c r="H4" i="17"/>
  <c r="J3" i="17"/>
  <c r="I3" i="17"/>
  <c r="D3" i="17" s="1"/>
  <c r="H3" i="17"/>
  <c r="D6" i="17"/>
  <c r="D5" i="17"/>
  <c r="C66" i="16"/>
  <c r="B66" i="16"/>
  <c r="C65" i="16"/>
  <c r="B65" i="16"/>
  <c r="C64" i="16"/>
  <c r="B64" i="16"/>
  <c r="C63" i="16"/>
  <c r="B63" i="16"/>
  <c r="C62" i="16"/>
  <c r="B62" i="16"/>
  <c r="P41" i="16"/>
  <c r="O41" i="16"/>
  <c r="N41" i="16"/>
  <c r="M41" i="16"/>
  <c r="L41" i="16"/>
  <c r="K41" i="16"/>
  <c r="P40" i="16"/>
  <c r="O40" i="16"/>
  <c r="N40" i="16"/>
  <c r="M40" i="16"/>
  <c r="L40" i="16"/>
  <c r="K40" i="16"/>
  <c r="P39" i="16"/>
  <c r="O39" i="16"/>
  <c r="N39" i="16"/>
  <c r="M39" i="16"/>
  <c r="L39" i="16"/>
  <c r="K39" i="16"/>
  <c r="P38" i="16"/>
  <c r="O38" i="16"/>
  <c r="N38" i="16"/>
  <c r="M38" i="16"/>
  <c r="L38" i="16"/>
  <c r="K38" i="16"/>
  <c r="P37" i="16"/>
  <c r="O37" i="16"/>
  <c r="N37" i="16"/>
  <c r="M37" i="16"/>
  <c r="L37" i="16"/>
  <c r="K37" i="16"/>
  <c r="P36" i="16"/>
  <c r="O36" i="16"/>
  <c r="N36" i="16"/>
  <c r="M36" i="16"/>
  <c r="L36" i="16"/>
  <c r="K36" i="16"/>
  <c r="G41" i="16"/>
  <c r="F41" i="16"/>
  <c r="E41" i="16"/>
  <c r="D41" i="16"/>
  <c r="C41" i="16"/>
  <c r="B41" i="16"/>
  <c r="G40" i="16"/>
  <c r="F40" i="16"/>
  <c r="E40" i="16"/>
  <c r="D40" i="16"/>
  <c r="C40" i="16"/>
  <c r="B40" i="16"/>
  <c r="G39" i="16"/>
  <c r="F39" i="16"/>
  <c r="E39" i="16"/>
  <c r="D39" i="16"/>
  <c r="C39" i="16"/>
  <c r="B39" i="16"/>
  <c r="G38" i="16"/>
  <c r="F38" i="16"/>
  <c r="E38" i="16"/>
  <c r="D38" i="16"/>
  <c r="C38" i="16"/>
  <c r="B38" i="16"/>
  <c r="G37" i="16"/>
  <c r="F37" i="16"/>
  <c r="E37" i="16"/>
  <c r="D37" i="16"/>
  <c r="C37" i="16"/>
  <c r="B37" i="16"/>
  <c r="G36" i="16"/>
  <c r="F36" i="16"/>
  <c r="E36" i="16"/>
  <c r="D36" i="16"/>
  <c r="C36" i="16"/>
  <c r="B36" i="16"/>
  <c r="V14" i="16"/>
  <c r="U14" i="16"/>
  <c r="P14" i="16" s="1"/>
  <c r="T14" i="16"/>
  <c r="V13" i="16"/>
  <c r="U13" i="16"/>
  <c r="P13" i="16" s="1"/>
  <c r="T13" i="16"/>
  <c r="V12" i="16"/>
  <c r="U12" i="16"/>
  <c r="P12" i="16" s="1"/>
  <c r="T12" i="16"/>
  <c r="V11" i="16"/>
  <c r="U11" i="16"/>
  <c r="P11" i="16" s="1"/>
  <c r="T11" i="16"/>
  <c r="V10" i="16"/>
  <c r="U10" i="16"/>
  <c r="T10" i="16"/>
  <c r="V9" i="16"/>
  <c r="U9" i="16"/>
  <c r="T9" i="16"/>
  <c r="V8" i="16"/>
  <c r="U8" i="16"/>
  <c r="P8" i="16" s="1"/>
  <c r="T8" i="16"/>
  <c r="V7" i="16"/>
  <c r="U7" i="16"/>
  <c r="T7" i="16"/>
  <c r="V6" i="16"/>
  <c r="U6" i="16"/>
  <c r="P6" i="16" s="1"/>
  <c r="T6" i="16"/>
  <c r="V5" i="16"/>
  <c r="U5" i="16"/>
  <c r="P5" i="16" s="1"/>
  <c r="T5" i="16"/>
  <c r="V4" i="16"/>
  <c r="U4" i="16"/>
  <c r="P4" i="16" s="1"/>
  <c r="T4" i="16"/>
  <c r="V3" i="16"/>
  <c r="U3" i="16"/>
  <c r="P3" i="16" s="1"/>
  <c r="T3" i="16"/>
  <c r="P10" i="16"/>
  <c r="P9" i="16"/>
  <c r="P7" i="16"/>
  <c r="J8" i="16"/>
  <c r="I8" i="16"/>
  <c r="H8" i="16"/>
  <c r="J7" i="16"/>
  <c r="I7" i="16"/>
  <c r="H7" i="16"/>
  <c r="J6" i="16"/>
  <c r="I6" i="16"/>
  <c r="D6" i="16" s="1"/>
  <c r="H6" i="16"/>
  <c r="J5" i="16"/>
  <c r="I5" i="16"/>
  <c r="D5" i="16" s="1"/>
  <c r="H5" i="16"/>
  <c r="J4" i="16"/>
  <c r="D4" i="16" s="1"/>
  <c r="I4" i="16"/>
  <c r="H4" i="16"/>
  <c r="J3" i="16"/>
  <c r="I3" i="16"/>
  <c r="D3" i="16" s="1"/>
  <c r="H3" i="16"/>
  <c r="D8" i="16"/>
  <c r="D7" i="16"/>
  <c r="U14" i="26"/>
  <c r="T14" i="26"/>
  <c r="U13" i="26"/>
  <c r="P13" i="26" s="1"/>
  <c r="T13" i="26"/>
  <c r="N13" i="26" s="1"/>
  <c r="U12" i="26"/>
  <c r="T12" i="26"/>
  <c r="U11" i="26"/>
  <c r="T11" i="26"/>
  <c r="U10" i="26"/>
  <c r="P10" i="26" s="1"/>
  <c r="T10" i="26"/>
  <c r="U9" i="26"/>
  <c r="P9" i="26" s="1"/>
  <c r="T9" i="26"/>
  <c r="U8" i="26"/>
  <c r="T8" i="26"/>
  <c r="U7" i="26"/>
  <c r="T7" i="26"/>
  <c r="U6" i="26"/>
  <c r="T6" i="26"/>
  <c r="N6" i="26" s="1"/>
  <c r="U5" i="26"/>
  <c r="P5" i="26" s="1"/>
  <c r="T5" i="26"/>
  <c r="N5" i="26" s="1"/>
  <c r="U4" i="26"/>
  <c r="T4" i="26"/>
  <c r="U3" i="26"/>
  <c r="T3" i="26"/>
  <c r="I8" i="26"/>
  <c r="H8" i="26"/>
  <c r="I7" i="26"/>
  <c r="H7" i="26"/>
  <c r="I6" i="26"/>
  <c r="H6" i="26"/>
  <c r="I5" i="26"/>
  <c r="H5" i="26"/>
  <c r="I4" i="26"/>
  <c r="H4" i="26"/>
  <c r="I3" i="26"/>
  <c r="D3" i="26" s="1"/>
  <c r="H3" i="26"/>
  <c r="D7" i="26"/>
  <c r="D6" i="26"/>
  <c r="D5" i="26"/>
  <c r="C66" i="26"/>
  <c r="B66" i="26"/>
  <c r="C65" i="26"/>
  <c r="B65" i="26"/>
  <c r="C64" i="26"/>
  <c r="B64" i="26"/>
  <c r="C63" i="26"/>
  <c r="B63" i="26"/>
  <c r="C62" i="26"/>
  <c r="B62" i="26"/>
  <c r="P41" i="26"/>
  <c r="O41" i="26"/>
  <c r="N41" i="26"/>
  <c r="M41" i="26"/>
  <c r="L41" i="26"/>
  <c r="K41" i="26"/>
  <c r="P40" i="26"/>
  <c r="O40" i="26"/>
  <c r="N40" i="26"/>
  <c r="M40" i="26"/>
  <c r="L40" i="26"/>
  <c r="K40" i="26"/>
  <c r="P39" i="26"/>
  <c r="O39" i="26"/>
  <c r="N39" i="26"/>
  <c r="M39" i="26"/>
  <c r="L39" i="26"/>
  <c r="K39" i="26"/>
  <c r="P38" i="26"/>
  <c r="O38" i="26"/>
  <c r="N38" i="26"/>
  <c r="M38" i="26"/>
  <c r="L38" i="26"/>
  <c r="K38" i="26"/>
  <c r="P37" i="26"/>
  <c r="O37" i="26"/>
  <c r="N37" i="26"/>
  <c r="M37" i="26"/>
  <c r="L37" i="26"/>
  <c r="K37" i="26"/>
  <c r="P36" i="26"/>
  <c r="O36" i="26"/>
  <c r="N36" i="26"/>
  <c r="M36" i="26"/>
  <c r="L36" i="26"/>
  <c r="K36" i="26"/>
  <c r="G41" i="26"/>
  <c r="F41" i="26"/>
  <c r="E41" i="26"/>
  <c r="D41" i="26"/>
  <c r="C41" i="26"/>
  <c r="B41" i="26"/>
  <c r="G40" i="26"/>
  <c r="F40" i="26"/>
  <c r="E40" i="26"/>
  <c r="D40" i="26"/>
  <c r="C40" i="26"/>
  <c r="B40" i="26"/>
  <c r="G39" i="26"/>
  <c r="F39" i="26"/>
  <c r="E39" i="26"/>
  <c r="D39" i="26"/>
  <c r="C39" i="26"/>
  <c r="B39" i="26"/>
  <c r="G38" i="26"/>
  <c r="F38" i="26"/>
  <c r="E38" i="26"/>
  <c r="D38" i="26"/>
  <c r="C38" i="26"/>
  <c r="B38" i="26"/>
  <c r="G37" i="26"/>
  <c r="F37" i="26"/>
  <c r="E37" i="26"/>
  <c r="D37" i="26"/>
  <c r="C37" i="26"/>
  <c r="B37" i="26"/>
  <c r="G36" i="26"/>
  <c r="F36" i="26"/>
  <c r="E36" i="26"/>
  <c r="D36" i="26"/>
  <c r="C36" i="26"/>
  <c r="B36" i="26"/>
  <c r="P41" i="15"/>
  <c r="N36" i="15"/>
  <c r="G39" i="15"/>
  <c r="C37" i="15"/>
  <c r="V14" i="26"/>
  <c r="P14" i="26" s="1"/>
  <c r="V13" i="26"/>
  <c r="V12" i="26"/>
  <c r="P12" i="26" s="1"/>
  <c r="V11" i="26"/>
  <c r="P11" i="26" s="1"/>
  <c r="V10" i="26"/>
  <c r="V9" i="26"/>
  <c r="V8" i="26"/>
  <c r="P8" i="26" s="1"/>
  <c r="V7" i="26"/>
  <c r="P7" i="26" s="1"/>
  <c r="V6" i="26"/>
  <c r="P6" i="26" s="1"/>
  <c r="V5" i="26"/>
  <c r="V4" i="26"/>
  <c r="P4" i="26" s="1"/>
  <c r="V3" i="26"/>
  <c r="P3" i="26" s="1"/>
  <c r="J8" i="26"/>
  <c r="D8" i="26" s="1"/>
  <c r="J7" i="26"/>
  <c r="J6" i="26"/>
  <c r="J5" i="26"/>
  <c r="J4" i="26"/>
  <c r="D4" i="26" s="1"/>
  <c r="J3" i="26"/>
  <c r="V14" i="15"/>
  <c r="U14" i="15"/>
  <c r="T14" i="15"/>
  <c r="V13" i="15"/>
  <c r="U13" i="15"/>
  <c r="T13" i="15"/>
  <c r="V12" i="15"/>
  <c r="U12" i="15"/>
  <c r="T12" i="15"/>
  <c r="V11" i="15"/>
  <c r="U11" i="15"/>
  <c r="T11" i="15"/>
  <c r="V10" i="15"/>
  <c r="U10" i="15"/>
  <c r="T10" i="15"/>
  <c r="V9" i="15"/>
  <c r="U9" i="15"/>
  <c r="T9" i="15"/>
  <c r="V8" i="15"/>
  <c r="U8" i="15"/>
  <c r="T8" i="15"/>
  <c r="V7" i="15"/>
  <c r="U7" i="15"/>
  <c r="T7" i="15"/>
  <c r="V6" i="15"/>
  <c r="U6" i="15"/>
  <c r="T6" i="15"/>
  <c r="V5" i="15"/>
  <c r="U5" i="15"/>
  <c r="T5" i="15"/>
  <c r="V4" i="15"/>
  <c r="U4" i="15"/>
  <c r="T4" i="15"/>
  <c r="V3" i="15"/>
  <c r="U3" i="15"/>
  <c r="T3" i="15"/>
  <c r="J8" i="15"/>
  <c r="I8" i="15"/>
  <c r="H8" i="15"/>
  <c r="J7" i="15"/>
  <c r="I7" i="15"/>
  <c r="H7" i="15"/>
  <c r="J6" i="15"/>
  <c r="I6" i="15"/>
  <c r="H6" i="15"/>
  <c r="J5" i="15"/>
  <c r="I5" i="15"/>
  <c r="H5" i="15"/>
  <c r="J4" i="15"/>
  <c r="I4" i="15"/>
  <c r="H4" i="15"/>
  <c r="J3" i="15"/>
  <c r="I3" i="15"/>
  <c r="H3" i="15"/>
  <c r="C66" i="15"/>
  <c r="B66" i="15"/>
  <c r="C65" i="15"/>
  <c r="B65" i="15"/>
  <c r="C64" i="15"/>
  <c r="B64" i="15"/>
  <c r="C63" i="15"/>
  <c r="B63" i="15"/>
  <c r="C62" i="15"/>
  <c r="B62" i="15"/>
  <c r="E12" i="7"/>
  <c r="E12" i="22" s="1"/>
  <c r="G11" i="23" s="1"/>
  <c r="N12" i="26"/>
  <c r="N11" i="26"/>
  <c r="N7" i="26"/>
  <c r="N3" i="26"/>
  <c r="S14" i="26"/>
  <c r="R14" i="26"/>
  <c r="Q14" i="26"/>
  <c r="M14" i="26"/>
  <c r="S13" i="26"/>
  <c r="R13" i="26"/>
  <c r="Q13" i="26"/>
  <c r="M13" i="26"/>
  <c r="L13" i="26"/>
  <c r="S12" i="26"/>
  <c r="R12" i="26"/>
  <c r="Q12" i="26"/>
  <c r="M12" i="26"/>
  <c r="S11" i="26"/>
  <c r="R11" i="26"/>
  <c r="Q11" i="26"/>
  <c r="M11" i="26"/>
  <c r="L11" i="26"/>
  <c r="S10" i="26"/>
  <c r="R10" i="26"/>
  <c r="Q10" i="26"/>
  <c r="M10" i="26"/>
  <c r="S9" i="26"/>
  <c r="R9" i="26"/>
  <c r="Q9" i="26"/>
  <c r="M9" i="26"/>
  <c r="L9" i="26"/>
  <c r="M8" i="26"/>
  <c r="G8" i="26"/>
  <c r="F8" i="26"/>
  <c r="E8" i="26"/>
  <c r="B8" i="26" s="1"/>
  <c r="A8" i="26"/>
  <c r="S7" i="26"/>
  <c r="R7" i="26"/>
  <c r="Q7" i="26"/>
  <c r="M7" i="26"/>
  <c r="L7" i="26"/>
  <c r="G7" i="26"/>
  <c r="F7" i="26"/>
  <c r="E7" i="26"/>
  <c r="A7" i="26"/>
  <c r="S6" i="26"/>
  <c r="R6" i="26"/>
  <c r="Q6" i="26"/>
  <c r="M6" i="26"/>
  <c r="G6" i="26"/>
  <c r="F6" i="26"/>
  <c r="E6" i="26"/>
  <c r="A6" i="26"/>
  <c r="S5" i="26"/>
  <c r="R5" i="26"/>
  <c r="Q5" i="26"/>
  <c r="M5" i="26"/>
  <c r="L5" i="26"/>
  <c r="A5" i="26"/>
  <c r="S4" i="26"/>
  <c r="R4" i="26"/>
  <c r="Q4" i="26"/>
  <c r="M4" i="26"/>
  <c r="G4" i="26"/>
  <c r="F4" i="26"/>
  <c r="E4" i="26"/>
  <c r="B4" i="26" s="1"/>
  <c r="A4" i="26"/>
  <c r="S3" i="26"/>
  <c r="R3" i="26"/>
  <c r="Q3" i="26"/>
  <c r="M3" i="26"/>
  <c r="L3" i="26"/>
  <c r="G3" i="26"/>
  <c r="F3" i="26"/>
  <c r="E3" i="26"/>
  <c r="A3" i="26"/>
  <c r="N14" i="26"/>
  <c r="N10" i="26"/>
  <c r="F100" i="25"/>
  <c r="E100" i="25"/>
  <c r="C100" i="25"/>
  <c r="B100" i="25"/>
  <c r="A100" i="25"/>
  <c r="F99" i="25"/>
  <c r="E99" i="25"/>
  <c r="C99" i="25"/>
  <c r="B99" i="25"/>
  <c r="A99" i="25"/>
  <c r="F98" i="25"/>
  <c r="E98" i="25"/>
  <c r="C98" i="25"/>
  <c r="B98" i="25"/>
  <c r="A98" i="25"/>
  <c r="F97" i="25"/>
  <c r="E97" i="25"/>
  <c r="C97" i="25"/>
  <c r="B97" i="25"/>
  <c r="A97" i="25"/>
  <c r="F96" i="25"/>
  <c r="E96" i="25"/>
  <c r="C96" i="25"/>
  <c r="B96" i="25"/>
  <c r="A96" i="25"/>
  <c r="F95" i="25"/>
  <c r="E95" i="25"/>
  <c r="C95" i="25"/>
  <c r="B95" i="25"/>
  <c r="A95" i="25"/>
  <c r="F94" i="25"/>
  <c r="E94" i="25"/>
  <c r="C94" i="25"/>
  <c r="B94" i="25"/>
  <c r="A94" i="25"/>
  <c r="F93" i="25"/>
  <c r="E93" i="25"/>
  <c r="C93" i="25"/>
  <c r="B93" i="25"/>
  <c r="A93" i="25"/>
  <c r="F92" i="25"/>
  <c r="E92" i="25"/>
  <c r="C92" i="25"/>
  <c r="B92" i="25"/>
  <c r="A92" i="25"/>
  <c r="F91" i="25"/>
  <c r="E91" i="25"/>
  <c r="C91" i="25"/>
  <c r="B91" i="25"/>
  <c r="A91" i="25"/>
  <c r="F90" i="25"/>
  <c r="E90" i="25"/>
  <c r="C90" i="25"/>
  <c r="B90" i="25"/>
  <c r="A90" i="25"/>
  <c r="F89" i="25"/>
  <c r="E89" i="25"/>
  <c r="C89" i="25"/>
  <c r="B89" i="25"/>
  <c r="A89" i="25"/>
  <c r="F88" i="25"/>
  <c r="E88" i="25"/>
  <c r="C88" i="25"/>
  <c r="B88" i="25"/>
  <c r="A88" i="25"/>
  <c r="F87" i="25"/>
  <c r="E87" i="25"/>
  <c r="C87" i="25"/>
  <c r="B87" i="25"/>
  <c r="A87" i="25"/>
  <c r="F86" i="25"/>
  <c r="E86" i="25"/>
  <c r="C86" i="25"/>
  <c r="B86" i="25"/>
  <c r="A86" i="25"/>
  <c r="F85" i="25"/>
  <c r="E85" i="25"/>
  <c r="C85" i="25"/>
  <c r="B85" i="25"/>
  <c r="A85" i="25"/>
  <c r="F84" i="25"/>
  <c r="E84" i="25"/>
  <c r="C84" i="25"/>
  <c r="B84" i="25"/>
  <c r="A84" i="25"/>
  <c r="F83" i="25"/>
  <c r="E83" i="25"/>
  <c r="C83" i="25"/>
  <c r="B83" i="25"/>
  <c r="A83" i="25"/>
  <c r="F82" i="25"/>
  <c r="E82" i="25"/>
  <c r="C82" i="25"/>
  <c r="B82" i="25"/>
  <c r="A82" i="25"/>
  <c r="F81" i="25"/>
  <c r="E81" i="25"/>
  <c r="C81" i="25"/>
  <c r="B81" i="25"/>
  <c r="A81" i="25"/>
  <c r="F80" i="25"/>
  <c r="E80" i="25"/>
  <c r="C80" i="25"/>
  <c r="B80" i="25"/>
  <c r="A80" i="25"/>
  <c r="F79" i="25"/>
  <c r="E79" i="25"/>
  <c r="C79" i="25"/>
  <c r="B79" i="25"/>
  <c r="A79" i="25"/>
  <c r="F78" i="25"/>
  <c r="E78" i="25"/>
  <c r="C78" i="25"/>
  <c r="B78" i="25"/>
  <c r="A78" i="25"/>
  <c r="F77" i="25"/>
  <c r="E77" i="25"/>
  <c r="C77" i="25"/>
  <c r="B77" i="25"/>
  <c r="A77" i="25"/>
  <c r="F76" i="25"/>
  <c r="E76" i="25"/>
  <c r="C76" i="25"/>
  <c r="B76" i="25"/>
  <c r="A76" i="25"/>
  <c r="F75" i="25"/>
  <c r="E75" i="25"/>
  <c r="C75" i="25"/>
  <c r="B75" i="25"/>
  <c r="A75" i="25"/>
  <c r="C74" i="25"/>
  <c r="B74" i="25"/>
  <c r="A74" i="25"/>
  <c r="F73" i="25"/>
  <c r="E73" i="25"/>
  <c r="C73" i="25"/>
  <c r="B73" i="25"/>
  <c r="A73" i="25"/>
  <c r="F72" i="25"/>
  <c r="E72" i="25"/>
  <c r="C72" i="25"/>
  <c r="B72" i="25"/>
  <c r="A72" i="25"/>
  <c r="F71" i="25"/>
  <c r="E71" i="25"/>
  <c r="C71" i="25"/>
  <c r="B71" i="25"/>
  <c r="A71" i="25"/>
  <c r="F70" i="25"/>
  <c r="E70" i="25"/>
  <c r="C70" i="25"/>
  <c r="B70" i="25"/>
  <c r="A70" i="25"/>
  <c r="F69" i="25"/>
  <c r="E69" i="25"/>
  <c r="C69" i="25"/>
  <c r="B69" i="25"/>
  <c r="A69" i="25"/>
  <c r="F68" i="25"/>
  <c r="E68" i="25"/>
  <c r="C68" i="25"/>
  <c r="B68" i="25"/>
  <c r="A68" i="25"/>
  <c r="F67" i="25"/>
  <c r="E67" i="25"/>
  <c r="C67" i="25"/>
  <c r="B67" i="25"/>
  <c r="A67" i="25"/>
  <c r="F66" i="25"/>
  <c r="E66" i="25"/>
  <c r="C66" i="25"/>
  <c r="B66" i="25"/>
  <c r="A66" i="25"/>
  <c r="F65" i="25"/>
  <c r="E65" i="25"/>
  <c r="C65" i="25"/>
  <c r="B65" i="25"/>
  <c r="A65" i="25"/>
  <c r="B57" i="25"/>
  <c r="A57" i="25"/>
  <c r="B56" i="25"/>
  <c r="A56" i="25"/>
  <c r="B55" i="25"/>
  <c r="A55" i="25"/>
  <c r="C54" i="25"/>
  <c r="A54" i="25"/>
  <c r="C53" i="25"/>
  <c r="A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B39" i="25"/>
  <c r="B38" i="25"/>
  <c r="B37" i="25"/>
  <c r="B36" i="25"/>
  <c r="B35" i="25"/>
  <c r="B34" i="25"/>
  <c r="B33" i="25"/>
  <c r="B32" i="25"/>
  <c r="B31" i="25"/>
  <c r="B30" i="25"/>
  <c r="B29" i="25"/>
  <c r="B28" i="25"/>
  <c r="B27" i="25"/>
  <c r="B26" i="25"/>
  <c r="B25" i="25"/>
  <c r="B24" i="25"/>
  <c r="B23" i="25"/>
  <c r="B22" i="25"/>
  <c r="C14" i="25"/>
  <c r="C13" i="25"/>
  <c r="C12" i="25"/>
  <c r="C11" i="25"/>
  <c r="C10" i="25"/>
  <c r="C9" i="25"/>
  <c r="C8" i="25"/>
  <c r="C7" i="25"/>
  <c r="C6" i="25"/>
  <c r="C5" i="25"/>
  <c r="C4" i="25"/>
  <c r="C3" i="25"/>
  <c r="D101" i="25"/>
  <c r="D58" i="25"/>
  <c r="D40" i="25"/>
  <c r="D15" i="25"/>
  <c r="F86" i="24"/>
  <c r="E86" i="24"/>
  <c r="D86" i="24"/>
  <c r="C86" i="24"/>
  <c r="B86" i="24"/>
  <c r="A86" i="24"/>
  <c r="F85" i="24"/>
  <c r="E85" i="24"/>
  <c r="D85" i="24"/>
  <c r="C85" i="24"/>
  <c r="B85" i="24"/>
  <c r="A85" i="24"/>
  <c r="F84" i="24"/>
  <c r="E84" i="24"/>
  <c r="D84" i="24"/>
  <c r="C84" i="24"/>
  <c r="B84" i="24"/>
  <c r="A84" i="24"/>
  <c r="F83" i="24"/>
  <c r="E83" i="24"/>
  <c r="D83" i="24"/>
  <c r="C83" i="24"/>
  <c r="B83" i="24"/>
  <c r="A83" i="24"/>
  <c r="F82" i="24"/>
  <c r="E82" i="24"/>
  <c r="D82" i="24"/>
  <c r="C82" i="24"/>
  <c r="B82" i="24"/>
  <c r="A82" i="24"/>
  <c r="F81" i="24"/>
  <c r="E81" i="24"/>
  <c r="D81" i="24"/>
  <c r="C81" i="24"/>
  <c r="B81" i="24"/>
  <c r="A81" i="24"/>
  <c r="F80" i="24"/>
  <c r="E80" i="24"/>
  <c r="D80" i="24"/>
  <c r="C80" i="24"/>
  <c r="B80" i="24"/>
  <c r="A80" i="24"/>
  <c r="F79" i="24"/>
  <c r="E79" i="24"/>
  <c r="D79" i="24"/>
  <c r="C79" i="24"/>
  <c r="B79" i="24"/>
  <c r="A79" i="24"/>
  <c r="F78" i="24"/>
  <c r="E78" i="24"/>
  <c r="D78" i="24"/>
  <c r="C78" i="24"/>
  <c r="B78" i="24"/>
  <c r="A78" i="24"/>
  <c r="F77" i="24"/>
  <c r="E77" i="24"/>
  <c r="D77" i="24"/>
  <c r="C77" i="24"/>
  <c r="B77" i="24"/>
  <c r="A77" i="24"/>
  <c r="F76" i="24"/>
  <c r="E76" i="24"/>
  <c r="D76" i="24"/>
  <c r="C76" i="24"/>
  <c r="B76" i="24"/>
  <c r="A76" i="24"/>
  <c r="F75" i="24"/>
  <c r="E75" i="24"/>
  <c r="D75" i="24"/>
  <c r="C75" i="24"/>
  <c r="B75" i="24"/>
  <c r="A75" i="24"/>
  <c r="F74" i="24"/>
  <c r="E74" i="24"/>
  <c r="D74" i="24"/>
  <c r="C74" i="24"/>
  <c r="B74" i="24"/>
  <c r="A74" i="24"/>
  <c r="F73" i="24"/>
  <c r="E73" i="24"/>
  <c r="D73" i="24"/>
  <c r="C73" i="24"/>
  <c r="B73" i="24"/>
  <c r="A73" i="24"/>
  <c r="F72" i="24"/>
  <c r="E72" i="24"/>
  <c r="D72" i="24"/>
  <c r="C72" i="24"/>
  <c r="B72" i="24"/>
  <c r="A72" i="24"/>
  <c r="F71" i="24"/>
  <c r="E71" i="24"/>
  <c r="D71" i="24"/>
  <c r="C71" i="24"/>
  <c r="B71" i="24"/>
  <c r="A71" i="24"/>
  <c r="F70" i="24"/>
  <c r="E70" i="24"/>
  <c r="D70" i="24"/>
  <c r="C70" i="24"/>
  <c r="B70" i="24"/>
  <c r="A70" i="24"/>
  <c r="F69" i="24"/>
  <c r="E69" i="24"/>
  <c r="D69" i="24"/>
  <c r="C69" i="24"/>
  <c r="B69" i="24"/>
  <c r="A69" i="24"/>
  <c r="F68" i="24"/>
  <c r="E68" i="24"/>
  <c r="D68" i="24"/>
  <c r="C68" i="24"/>
  <c r="B68" i="24"/>
  <c r="A68" i="24"/>
  <c r="F67" i="24"/>
  <c r="E67" i="24"/>
  <c r="D67" i="24"/>
  <c r="C67" i="24"/>
  <c r="B67" i="24"/>
  <c r="A67" i="24"/>
  <c r="F66" i="24"/>
  <c r="E66" i="24"/>
  <c r="D66" i="24"/>
  <c r="C66" i="24"/>
  <c r="B66" i="24"/>
  <c r="A66" i="24"/>
  <c r="F65" i="24"/>
  <c r="E65" i="24"/>
  <c r="D65" i="24"/>
  <c r="C65" i="24"/>
  <c r="B65" i="24"/>
  <c r="A65" i="24"/>
  <c r="F64" i="24"/>
  <c r="E64" i="24"/>
  <c r="D64" i="24"/>
  <c r="C64" i="24"/>
  <c r="B64" i="24"/>
  <c r="A64" i="24"/>
  <c r="F63" i="24"/>
  <c r="E63" i="24"/>
  <c r="D63" i="24"/>
  <c r="C63" i="24"/>
  <c r="B63" i="24"/>
  <c r="A63" i="24"/>
  <c r="F62" i="24"/>
  <c r="E62" i="24"/>
  <c r="D62" i="24"/>
  <c r="C62" i="24"/>
  <c r="B62" i="24"/>
  <c r="A62" i="24"/>
  <c r="F61" i="24"/>
  <c r="E61" i="24"/>
  <c r="D61" i="24"/>
  <c r="C61" i="24"/>
  <c r="B61" i="24"/>
  <c r="A61" i="24"/>
  <c r="C60" i="24"/>
  <c r="B60" i="24"/>
  <c r="A60" i="24"/>
  <c r="F59" i="24"/>
  <c r="E59" i="24"/>
  <c r="D59" i="24"/>
  <c r="C59" i="24"/>
  <c r="B59" i="24"/>
  <c r="A59" i="24"/>
  <c r="F58" i="24"/>
  <c r="E58" i="24"/>
  <c r="D58" i="24"/>
  <c r="C58" i="24"/>
  <c r="B58" i="24"/>
  <c r="A58" i="24"/>
  <c r="F57" i="24"/>
  <c r="E57" i="24"/>
  <c r="D57" i="24"/>
  <c r="C57" i="24"/>
  <c r="B57" i="24"/>
  <c r="A57" i="24"/>
  <c r="F56" i="24"/>
  <c r="E56" i="24"/>
  <c r="D56" i="24"/>
  <c r="C56" i="24"/>
  <c r="B56" i="24"/>
  <c r="A56" i="24"/>
  <c r="F55" i="24"/>
  <c r="E55" i="24"/>
  <c r="D55" i="24"/>
  <c r="C55" i="24"/>
  <c r="B55" i="24"/>
  <c r="A55" i="24"/>
  <c r="F54" i="24"/>
  <c r="E54" i="24"/>
  <c r="D54" i="24"/>
  <c r="C54" i="24"/>
  <c r="B54" i="24"/>
  <c r="A54" i="24"/>
  <c r="F53" i="24"/>
  <c r="E53" i="24"/>
  <c r="D53" i="24"/>
  <c r="C53" i="24"/>
  <c r="B53" i="24"/>
  <c r="A53" i="24"/>
  <c r="F52" i="24"/>
  <c r="E52" i="24"/>
  <c r="D52" i="24"/>
  <c r="C52" i="24"/>
  <c r="B52" i="24"/>
  <c r="A52" i="24"/>
  <c r="F51" i="24"/>
  <c r="E51" i="24"/>
  <c r="D51" i="24"/>
  <c r="C51" i="24"/>
  <c r="B51" i="24"/>
  <c r="A51" i="24"/>
  <c r="H37" i="23"/>
  <c r="G37" i="23"/>
  <c r="L37" i="23" s="1"/>
  <c r="F37" i="23"/>
  <c r="E37" i="23"/>
  <c r="D37" i="23"/>
  <c r="C37" i="23"/>
  <c r="B37" i="23"/>
  <c r="A37" i="23"/>
  <c r="A86" i="23" s="1"/>
  <c r="H36" i="23"/>
  <c r="G36" i="23"/>
  <c r="F36" i="23"/>
  <c r="E36" i="23"/>
  <c r="D36" i="23"/>
  <c r="C36" i="23"/>
  <c r="B36" i="23"/>
  <c r="A36" i="23"/>
  <c r="H35" i="23"/>
  <c r="G35" i="23"/>
  <c r="Q35" i="23" s="1"/>
  <c r="AO8" i="23" s="1"/>
  <c r="F35" i="23"/>
  <c r="E35" i="23"/>
  <c r="D35" i="23"/>
  <c r="C35" i="23"/>
  <c r="B35" i="23"/>
  <c r="A35" i="23"/>
  <c r="A84" i="23" s="1"/>
  <c r="H34" i="23"/>
  <c r="G34" i="23"/>
  <c r="F34" i="23"/>
  <c r="E34" i="23"/>
  <c r="D34" i="23"/>
  <c r="C34" i="23"/>
  <c r="B34" i="23"/>
  <c r="A34" i="23"/>
  <c r="H33" i="23"/>
  <c r="G33" i="23"/>
  <c r="F33" i="23"/>
  <c r="E33" i="23"/>
  <c r="D33" i="23"/>
  <c r="C33" i="23"/>
  <c r="B33" i="23"/>
  <c r="A33" i="23"/>
  <c r="A82" i="23" s="1"/>
  <c r="H32" i="23"/>
  <c r="G32" i="23"/>
  <c r="F32" i="23"/>
  <c r="E32" i="23"/>
  <c r="D32" i="23"/>
  <c r="C32" i="23"/>
  <c r="B32" i="23"/>
  <c r="A32" i="23"/>
  <c r="N32" i="23" s="1"/>
  <c r="AJ8" i="23" s="1"/>
  <c r="H31" i="23"/>
  <c r="G31" i="23"/>
  <c r="K31" i="23" s="1"/>
  <c r="F31" i="23"/>
  <c r="E31" i="23"/>
  <c r="D31" i="23"/>
  <c r="C31" i="23"/>
  <c r="B31" i="23"/>
  <c r="A31" i="23"/>
  <c r="A80" i="23" s="1"/>
  <c r="H30" i="23"/>
  <c r="G30" i="23"/>
  <c r="F30" i="23"/>
  <c r="E30" i="23"/>
  <c r="D30" i="23"/>
  <c r="C30" i="23"/>
  <c r="B30" i="23"/>
  <c r="A30" i="23"/>
  <c r="A79" i="23" s="1"/>
  <c r="H29" i="23"/>
  <c r="G29" i="23"/>
  <c r="F29" i="23"/>
  <c r="E29" i="23"/>
  <c r="D29" i="23"/>
  <c r="C29" i="23"/>
  <c r="B29" i="23"/>
  <c r="A29" i="23"/>
  <c r="A78" i="23" s="1"/>
  <c r="H28" i="23"/>
  <c r="G28" i="23"/>
  <c r="J28" i="23" s="1"/>
  <c r="F28" i="23"/>
  <c r="E28" i="23"/>
  <c r="D28" i="23"/>
  <c r="C28" i="23"/>
  <c r="B28" i="23"/>
  <c r="A28" i="23"/>
  <c r="A77" i="23" s="1"/>
  <c r="H27" i="23"/>
  <c r="G27" i="23"/>
  <c r="F27" i="23"/>
  <c r="E27" i="23"/>
  <c r="D27" i="23"/>
  <c r="C27" i="23"/>
  <c r="B27" i="23"/>
  <c r="A27" i="23"/>
  <c r="A76" i="23" s="1"/>
  <c r="H26" i="23"/>
  <c r="G26" i="23"/>
  <c r="L26" i="23" s="1"/>
  <c r="F26" i="23"/>
  <c r="E26" i="23"/>
  <c r="D26" i="23"/>
  <c r="C26" i="23"/>
  <c r="B26" i="23"/>
  <c r="A26" i="23"/>
  <c r="S26" i="23" s="1"/>
  <c r="AE3" i="23" s="1"/>
  <c r="H25" i="23"/>
  <c r="G25" i="23"/>
  <c r="F25" i="23"/>
  <c r="E25" i="23"/>
  <c r="D25" i="23"/>
  <c r="C25" i="23"/>
  <c r="B25" i="23"/>
  <c r="A25" i="23"/>
  <c r="H24" i="23"/>
  <c r="G24" i="23"/>
  <c r="K24" i="23" s="1"/>
  <c r="F24" i="23"/>
  <c r="E24" i="23"/>
  <c r="D24" i="23"/>
  <c r="C24" i="23"/>
  <c r="B24" i="23"/>
  <c r="A24" i="23"/>
  <c r="A74" i="23" s="1"/>
  <c r="H23" i="23"/>
  <c r="G23" i="23"/>
  <c r="M23" i="23" s="1"/>
  <c r="F23" i="23"/>
  <c r="E23" i="23"/>
  <c r="D23" i="23"/>
  <c r="C23" i="23"/>
  <c r="B23" i="23"/>
  <c r="A23" i="23"/>
  <c r="N23" i="23" s="1"/>
  <c r="H22" i="23"/>
  <c r="G22" i="23"/>
  <c r="F22" i="23"/>
  <c r="E22" i="23"/>
  <c r="D22" i="23"/>
  <c r="C22" i="23"/>
  <c r="B22" i="23"/>
  <c r="A22" i="23"/>
  <c r="H21" i="23"/>
  <c r="G21" i="23"/>
  <c r="F21" i="23"/>
  <c r="E21" i="23"/>
  <c r="D21" i="23"/>
  <c r="C21" i="23"/>
  <c r="B21" i="23"/>
  <c r="A21" i="23"/>
  <c r="H20" i="23"/>
  <c r="G20" i="23"/>
  <c r="F20" i="23"/>
  <c r="E20" i="23"/>
  <c r="D20" i="23"/>
  <c r="C20" i="23"/>
  <c r="B20" i="23"/>
  <c r="A20" i="23"/>
  <c r="H19" i="23"/>
  <c r="G19" i="23"/>
  <c r="F19" i="23"/>
  <c r="E19" i="23"/>
  <c r="D19" i="23"/>
  <c r="C19" i="23"/>
  <c r="B19" i="23"/>
  <c r="A19" i="23"/>
  <c r="A70" i="23" s="1"/>
  <c r="H18" i="23"/>
  <c r="G18" i="23"/>
  <c r="J18" i="23" s="1"/>
  <c r="F18" i="23"/>
  <c r="E18" i="23"/>
  <c r="D18" i="23"/>
  <c r="C18" i="23"/>
  <c r="B18" i="23"/>
  <c r="A18" i="23"/>
  <c r="A69" i="23" s="1"/>
  <c r="H17" i="23"/>
  <c r="G17" i="23"/>
  <c r="K17" i="23" s="1"/>
  <c r="F17" i="23"/>
  <c r="E17" i="23"/>
  <c r="D17" i="23"/>
  <c r="C17" i="23"/>
  <c r="B17" i="23"/>
  <c r="A17" i="23"/>
  <c r="N17" i="23" s="1"/>
  <c r="H16" i="23"/>
  <c r="G16" i="23"/>
  <c r="F16" i="23"/>
  <c r="E16" i="23"/>
  <c r="D16" i="23"/>
  <c r="C16" i="23"/>
  <c r="B16" i="23"/>
  <c r="A16" i="23"/>
  <c r="A67" i="23" s="1"/>
  <c r="H15" i="23"/>
  <c r="G15" i="23"/>
  <c r="K15" i="23" s="1"/>
  <c r="F15" i="23"/>
  <c r="E15" i="23"/>
  <c r="D15" i="23"/>
  <c r="C15" i="23"/>
  <c r="B15" i="23"/>
  <c r="A15" i="23"/>
  <c r="A66" i="23" s="1"/>
  <c r="H14" i="23"/>
  <c r="G14" i="23"/>
  <c r="F14" i="23"/>
  <c r="E14" i="23"/>
  <c r="D14" i="23"/>
  <c r="C14" i="23"/>
  <c r="B14" i="23"/>
  <c r="A14" i="23"/>
  <c r="N14" i="23" s="1"/>
  <c r="AJ7" i="23" s="1"/>
  <c r="H13" i="23"/>
  <c r="G13" i="23"/>
  <c r="L13" i="23" s="1"/>
  <c r="F13" i="23"/>
  <c r="E13" i="23"/>
  <c r="D13" i="23"/>
  <c r="C13" i="23"/>
  <c r="B13" i="23"/>
  <c r="A13" i="23"/>
  <c r="H12" i="23"/>
  <c r="G12" i="23"/>
  <c r="F12" i="23"/>
  <c r="E12" i="23"/>
  <c r="D12" i="23"/>
  <c r="C12" i="23"/>
  <c r="B12" i="23"/>
  <c r="A12" i="23"/>
  <c r="A63" i="23" s="1"/>
  <c r="H11" i="23"/>
  <c r="F11" i="23"/>
  <c r="E11" i="23"/>
  <c r="D11" i="23"/>
  <c r="C11" i="23"/>
  <c r="B11" i="23"/>
  <c r="A11" i="23"/>
  <c r="A62" i="23" s="1"/>
  <c r="H10" i="23"/>
  <c r="G10" i="23"/>
  <c r="M10" i="23" s="1"/>
  <c r="F10" i="23"/>
  <c r="E10" i="23"/>
  <c r="D10" i="23"/>
  <c r="C10" i="23"/>
  <c r="B10" i="23"/>
  <c r="A10" i="23"/>
  <c r="H9" i="23"/>
  <c r="G9" i="23"/>
  <c r="F9" i="23"/>
  <c r="E9" i="23"/>
  <c r="D9" i="23"/>
  <c r="C9" i="23"/>
  <c r="B9" i="23"/>
  <c r="A9" i="23"/>
  <c r="A60" i="23" s="1"/>
  <c r="H8" i="23"/>
  <c r="G8" i="23"/>
  <c r="J8" i="23" s="1"/>
  <c r="F8" i="23"/>
  <c r="E8" i="23"/>
  <c r="D8" i="23"/>
  <c r="C8" i="23"/>
  <c r="B8" i="23"/>
  <c r="A8" i="23"/>
  <c r="H7" i="23"/>
  <c r="G7" i="23"/>
  <c r="F7" i="23"/>
  <c r="E7" i="23"/>
  <c r="D7" i="23"/>
  <c r="C7" i="23"/>
  <c r="B7" i="23"/>
  <c r="A7" i="23"/>
  <c r="A58" i="23" s="1"/>
  <c r="H6" i="23"/>
  <c r="G6" i="23"/>
  <c r="L6" i="23" s="1"/>
  <c r="F6" i="23"/>
  <c r="E6" i="23"/>
  <c r="D6" i="23"/>
  <c r="C6" i="23"/>
  <c r="B6" i="23"/>
  <c r="A6" i="23"/>
  <c r="H5" i="23"/>
  <c r="G5" i="23"/>
  <c r="L5" i="23" s="1"/>
  <c r="F5" i="23"/>
  <c r="E5" i="23"/>
  <c r="D5" i="23"/>
  <c r="C5" i="23"/>
  <c r="B5" i="23"/>
  <c r="A5" i="23"/>
  <c r="H4" i="23"/>
  <c r="G4" i="23"/>
  <c r="K4" i="23" s="1"/>
  <c r="F4" i="23"/>
  <c r="E4" i="23"/>
  <c r="D4" i="23"/>
  <c r="C4" i="23"/>
  <c r="B4" i="23"/>
  <c r="A4" i="23"/>
  <c r="A55" i="23" s="1"/>
  <c r="H3" i="23"/>
  <c r="G3" i="23"/>
  <c r="F3" i="23"/>
  <c r="E3" i="23"/>
  <c r="D3" i="23"/>
  <c r="C3" i="23"/>
  <c r="B3" i="23"/>
  <c r="A3" i="23"/>
  <c r="A54" i="23" s="1"/>
  <c r="H2" i="23"/>
  <c r="G2" i="23"/>
  <c r="L2" i="23" s="1"/>
  <c r="F2" i="23"/>
  <c r="E2" i="23"/>
  <c r="D2" i="23"/>
  <c r="C2" i="23"/>
  <c r="B2" i="23"/>
  <c r="A2" i="23"/>
  <c r="S2" i="23" s="1"/>
  <c r="AE2" i="23" s="1"/>
  <c r="P35" i="23"/>
  <c r="AL8" i="23" s="1"/>
  <c r="O35" i="23"/>
  <c r="O32" i="23"/>
  <c r="M32" i="23"/>
  <c r="J31" i="23"/>
  <c r="O29" i="23"/>
  <c r="T26" i="23"/>
  <c r="AF3" i="23" s="1"/>
  <c r="K28" i="23"/>
  <c r="K26" i="23"/>
  <c r="O26" i="23"/>
  <c r="L24" i="23"/>
  <c r="O23" i="23"/>
  <c r="Q20" i="23"/>
  <c r="AN6" i="23" s="1"/>
  <c r="O20" i="23"/>
  <c r="M19" i="23"/>
  <c r="L17" i="23"/>
  <c r="J17" i="23"/>
  <c r="O17" i="23"/>
  <c r="L15" i="23"/>
  <c r="J15" i="23"/>
  <c r="P14" i="23"/>
  <c r="AK7" i="23" s="1"/>
  <c r="O14" i="23"/>
  <c r="M13" i="23"/>
  <c r="K13" i="23"/>
  <c r="O11" i="23"/>
  <c r="K8" i="23"/>
  <c r="O8" i="23"/>
  <c r="AN2" i="23" s="1"/>
  <c r="K6" i="23"/>
  <c r="A57" i="23"/>
  <c r="K5" i="23"/>
  <c r="O5" i="23"/>
  <c r="AL2" i="23" s="1"/>
  <c r="T2" i="23"/>
  <c r="AF2" i="23" s="1"/>
  <c r="AO2" i="23"/>
  <c r="M2" i="23"/>
  <c r="AN1" i="23"/>
  <c r="AK1" i="23"/>
  <c r="AG1" i="23"/>
  <c r="AF1" i="23"/>
  <c r="B5" i="22"/>
  <c r="C5" i="22"/>
  <c r="D5" i="22"/>
  <c r="E5" i="22"/>
  <c r="F5" i="22"/>
  <c r="G5" i="22"/>
  <c r="B6" i="22"/>
  <c r="C6" i="22"/>
  <c r="D6" i="22"/>
  <c r="E6" i="22"/>
  <c r="F6" i="22"/>
  <c r="G6" i="22"/>
  <c r="B7" i="22"/>
  <c r="C7" i="22"/>
  <c r="D7" i="22"/>
  <c r="E7" i="22"/>
  <c r="M15" i="22" s="1"/>
  <c r="F7" i="22"/>
  <c r="G7" i="22"/>
  <c r="B8" i="22"/>
  <c r="C8" i="22"/>
  <c r="D8" i="22"/>
  <c r="E8" i="22"/>
  <c r="F8" i="22"/>
  <c r="G8" i="22"/>
  <c r="O15" i="22" s="1"/>
  <c r="B9" i="22"/>
  <c r="C9" i="22"/>
  <c r="D9" i="22"/>
  <c r="E9" i="22"/>
  <c r="F9" i="22"/>
  <c r="G9" i="22"/>
  <c r="B10" i="22"/>
  <c r="C10" i="22"/>
  <c r="K5" i="22" s="1"/>
  <c r="D10" i="22"/>
  <c r="E10" i="22"/>
  <c r="F10" i="22"/>
  <c r="G10" i="22"/>
  <c r="B11" i="22"/>
  <c r="C11" i="22"/>
  <c r="D11" i="22"/>
  <c r="E11" i="22"/>
  <c r="F11" i="22"/>
  <c r="G11" i="22"/>
  <c r="B12" i="22"/>
  <c r="C12" i="22"/>
  <c r="D12" i="22"/>
  <c r="F12" i="22"/>
  <c r="G12" i="22"/>
  <c r="O5" i="22" s="1"/>
  <c r="B13" i="22"/>
  <c r="C13" i="22"/>
  <c r="D13" i="22"/>
  <c r="E13" i="22"/>
  <c r="F13" i="22"/>
  <c r="G13" i="22"/>
  <c r="B14" i="22"/>
  <c r="C14" i="22"/>
  <c r="K6" i="22" s="1"/>
  <c r="D14" i="22"/>
  <c r="E14" i="22"/>
  <c r="F14" i="22"/>
  <c r="G14" i="22"/>
  <c r="B15" i="22"/>
  <c r="C15" i="22"/>
  <c r="D15" i="22"/>
  <c r="E15" i="22"/>
  <c r="M17" i="22" s="1"/>
  <c r="F15" i="22"/>
  <c r="G15" i="22"/>
  <c r="B16" i="22"/>
  <c r="J6" i="22" s="1"/>
  <c r="C16" i="22"/>
  <c r="D16" i="22"/>
  <c r="E16" i="22"/>
  <c r="F16" i="22"/>
  <c r="G16" i="22"/>
  <c r="O6" i="22" s="1"/>
  <c r="B17" i="22"/>
  <c r="C17" i="22"/>
  <c r="D17" i="22"/>
  <c r="E17" i="22"/>
  <c r="F17" i="22"/>
  <c r="G17" i="22"/>
  <c r="B18" i="22"/>
  <c r="C18" i="22"/>
  <c r="D18" i="22"/>
  <c r="E18" i="22"/>
  <c r="F18" i="22"/>
  <c r="G18" i="22"/>
  <c r="B19" i="22"/>
  <c r="C19" i="22"/>
  <c r="D19" i="22"/>
  <c r="E19" i="22"/>
  <c r="M18" i="22" s="1"/>
  <c r="F19" i="22"/>
  <c r="G19" i="22"/>
  <c r="O7" i="22" s="1"/>
  <c r="B20" i="22"/>
  <c r="J18" i="22" s="1"/>
  <c r="C20" i="22"/>
  <c r="D20" i="22"/>
  <c r="E20" i="22"/>
  <c r="F20" i="22"/>
  <c r="G20" i="22"/>
  <c r="O18" i="22" s="1"/>
  <c r="B21" i="22"/>
  <c r="C21" i="22"/>
  <c r="D21" i="22"/>
  <c r="E21" i="22"/>
  <c r="F21" i="22"/>
  <c r="G21" i="22"/>
  <c r="B22" i="22"/>
  <c r="C22" i="22"/>
  <c r="K7" i="22" s="1"/>
  <c r="D22" i="22"/>
  <c r="E22" i="22"/>
  <c r="F22" i="22"/>
  <c r="G22" i="22"/>
  <c r="B23" i="22"/>
  <c r="C23" i="22"/>
  <c r="D23" i="22"/>
  <c r="E23" i="22"/>
  <c r="F23" i="22"/>
  <c r="G23" i="22"/>
  <c r="B24" i="22"/>
  <c r="C24" i="22"/>
  <c r="D24" i="22"/>
  <c r="E24" i="22"/>
  <c r="F24" i="22"/>
  <c r="N19" i="22" s="1"/>
  <c r="G24" i="22"/>
  <c r="O8" i="22" s="1"/>
  <c r="B25" i="22"/>
  <c r="C25" i="22"/>
  <c r="D25" i="22"/>
  <c r="E25" i="22"/>
  <c r="F25" i="22"/>
  <c r="G25" i="22"/>
  <c r="B26" i="22"/>
  <c r="C26" i="22"/>
  <c r="K8" i="22" s="1"/>
  <c r="D26" i="22"/>
  <c r="E26" i="22"/>
  <c r="M19" i="22" s="1"/>
  <c r="F26" i="22"/>
  <c r="N8" i="22" s="1"/>
  <c r="G26" i="22"/>
  <c r="B27" i="22"/>
  <c r="C27" i="22"/>
  <c r="D27" i="22"/>
  <c r="E27" i="22"/>
  <c r="F27" i="22"/>
  <c r="G27" i="22"/>
  <c r="B28" i="22"/>
  <c r="C28" i="22"/>
  <c r="D28" i="22"/>
  <c r="E28" i="22"/>
  <c r="F28" i="22"/>
  <c r="G28" i="22"/>
  <c r="B29" i="22"/>
  <c r="J20" i="22" s="1"/>
  <c r="C29" i="22"/>
  <c r="K9" i="22" s="1"/>
  <c r="D29" i="22"/>
  <c r="E29" i="22"/>
  <c r="F29" i="22"/>
  <c r="G29" i="22"/>
  <c r="B30" i="22"/>
  <c r="C30" i="22"/>
  <c r="D30" i="22"/>
  <c r="E30" i="22"/>
  <c r="F30" i="22"/>
  <c r="G30" i="22"/>
  <c r="B31" i="22"/>
  <c r="C31" i="22"/>
  <c r="D31" i="22"/>
  <c r="E31" i="22"/>
  <c r="M20" i="22" s="1"/>
  <c r="F31" i="22"/>
  <c r="G31" i="22"/>
  <c r="O9" i="22" s="1"/>
  <c r="B32" i="22"/>
  <c r="J9" i="22" s="1"/>
  <c r="C32" i="22"/>
  <c r="D32" i="22"/>
  <c r="E32" i="22"/>
  <c r="F32" i="22"/>
  <c r="G32" i="22"/>
  <c r="B33" i="22"/>
  <c r="C33" i="22"/>
  <c r="D33" i="22"/>
  <c r="E33" i="22"/>
  <c r="F33" i="22"/>
  <c r="G33" i="22"/>
  <c r="C4" i="22"/>
  <c r="D4" i="22"/>
  <c r="L15" i="22" s="1"/>
  <c r="E4" i="22"/>
  <c r="F4" i="22"/>
  <c r="G4" i="22"/>
  <c r="B4" i="22"/>
  <c r="J4" i="22" s="1"/>
  <c r="N9" i="22"/>
  <c r="L20" i="22"/>
  <c r="L19" i="22"/>
  <c r="J8" i="22"/>
  <c r="N7" i="22"/>
  <c r="O19" i="22"/>
  <c r="L18" i="22"/>
  <c r="J7" i="22"/>
  <c r="N17" i="22"/>
  <c r="L17" i="22"/>
  <c r="N6" i="22"/>
  <c r="L5" i="22"/>
  <c r="K16" i="22"/>
  <c r="J16" i="22"/>
  <c r="N5" i="22"/>
  <c r="L16" i="22"/>
  <c r="J5" i="22"/>
  <c r="M8" i="22"/>
  <c r="L8" i="22"/>
  <c r="L6" i="22"/>
  <c r="L4" i="22"/>
  <c r="O4" i="22"/>
  <c r="N4" i="22"/>
  <c r="H31" i="21"/>
  <c r="G31" i="21"/>
  <c r="F31" i="21"/>
  <c r="E31" i="21"/>
  <c r="D31" i="21"/>
  <c r="C31" i="21"/>
  <c r="C64" i="21" s="1"/>
  <c r="H30" i="21"/>
  <c r="G30" i="21"/>
  <c r="C63" i="21" s="1"/>
  <c r="F30" i="21"/>
  <c r="E30" i="21"/>
  <c r="D30" i="21"/>
  <c r="C30" i="21"/>
  <c r="H29" i="21"/>
  <c r="G29" i="21"/>
  <c r="F29" i="21"/>
  <c r="E29" i="21"/>
  <c r="D29" i="21"/>
  <c r="C29" i="21"/>
  <c r="D62" i="21" s="1"/>
  <c r="H28" i="21"/>
  <c r="G28" i="21"/>
  <c r="F28" i="21"/>
  <c r="E28" i="21"/>
  <c r="D28" i="21"/>
  <c r="C28" i="21"/>
  <c r="H27" i="21"/>
  <c r="G27" i="21"/>
  <c r="F27" i="21"/>
  <c r="E27" i="21"/>
  <c r="D27" i="21"/>
  <c r="C27" i="21"/>
  <c r="C60" i="21" s="1"/>
  <c r="H26" i="21"/>
  <c r="G26" i="21"/>
  <c r="F26" i="21"/>
  <c r="E26" i="21"/>
  <c r="D26" i="21"/>
  <c r="C26" i="21"/>
  <c r="H25" i="21"/>
  <c r="G25" i="21"/>
  <c r="F25" i="21"/>
  <c r="E25" i="21"/>
  <c r="D25" i="21"/>
  <c r="C25" i="21"/>
  <c r="H24" i="21"/>
  <c r="G24" i="21"/>
  <c r="F24" i="21"/>
  <c r="E24" i="21"/>
  <c r="D24" i="21"/>
  <c r="C24" i="21"/>
  <c r="H23" i="21"/>
  <c r="G23" i="21"/>
  <c r="F23" i="21"/>
  <c r="E23" i="21"/>
  <c r="D23" i="21"/>
  <c r="C23" i="21"/>
  <c r="H22" i="21"/>
  <c r="G22" i="21"/>
  <c r="F22" i="21"/>
  <c r="E22" i="21"/>
  <c r="D22" i="21"/>
  <c r="C22" i="21"/>
  <c r="H21" i="21"/>
  <c r="G21" i="21"/>
  <c r="F21" i="21"/>
  <c r="E21" i="21"/>
  <c r="D21" i="21"/>
  <c r="C21" i="21"/>
  <c r="H20" i="21"/>
  <c r="G20" i="21"/>
  <c r="F20" i="21"/>
  <c r="E20" i="21"/>
  <c r="D20" i="21"/>
  <c r="C20" i="21"/>
  <c r="H19" i="21"/>
  <c r="G19" i="21"/>
  <c r="F19" i="21"/>
  <c r="E19" i="21"/>
  <c r="D19" i="21"/>
  <c r="C19" i="21"/>
  <c r="H18" i="21"/>
  <c r="G18" i="21"/>
  <c r="F18" i="21"/>
  <c r="E18" i="21"/>
  <c r="D18" i="21"/>
  <c r="C18" i="21"/>
  <c r="H17" i="21"/>
  <c r="G17" i="21"/>
  <c r="F17" i="21"/>
  <c r="E17" i="21"/>
  <c r="D17" i="21"/>
  <c r="C17" i="21"/>
  <c r="H16" i="21"/>
  <c r="G16" i="21"/>
  <c r="F16" i="21"/>
  <c r="E16" i="21"/>
  <c r="D16" i="21"/>
  <c r="C16" i="21"/>
  <c r="H15" i="21"/>
  <c r="G15" i="21"/>
  <c r="F15" i="21"/>
  <c r="E15" i="21"/>
  <c r="D15" i="21"/>
  <c r="C15" i="21"/>
  <c r="H14" i="21"/>
  <c r="G14" i="21"/>
  <c r="F14" i="21"/>
  <c r="E14" i="21"/>
  <c r="D14" i="21"/>
  <c r="C14" i="21"/>
  <c r="H13" i="21"/>
  <c r="G13" i="21"/>
  <c r="F13" i="21"/>
  <c r="E13" i="21"/>
  <c r="D13" i="21"/>
  <c r="C13" i="21"/>
  <c r="H12" i="21"/>
  <c r="G12" i="21"/>
  <c r="F12" i="21"/>
  <c r="E12" i="21"/>
  <c r="D12" i="21"/>
  <c r="C12" i="21"/>
  <c r="H11" i="21"/>
  <c r="G11" i="21"/>
  <c r="F11" i="21"/>
  <c r="E11" i="21"/>
  <c r="D11" i="21"/>
  <c r="C11" i="21"/>
  <c r="H10" i="21"/>
  <c r="G10" i="21"/>
  <c r="F10" i="21"/>
  <c r="E10" i="21"/>
  <c r="D10" i="21"/>
  <c r="C10" i="21"/>
  <c r="H9" i="21"/>
  <c r="G9" i="21"/>
  <c r="F9" i="21"/>
  <c r="E9" i="21"/>
  <c r="D9" i="21"/>
  <c r="C9" i="21"/>
  <c r="H8" i="21"/>
  <c r="G8" i="21"/>
  <c r="F8" i="21"/>
  <c r="E8" i="21"/>
  <c r="D8" i="21"/>
  <c r="C8" i="21"/>
  <c r="H7" i="21"/>
  <c r="G7" i="21"/>
  <c r="F7" i="21"/>
  <c r="E7" i="21"/>
  <c r="D7" i="21"/>
  <c r="C7" i="21"/>
  <c r="H6" i="21"/>
  <c r="G6" i="21"/>
  <c r="F6" i="21"/>
  <c r="E6" i="21"/>
  <c r="D6" i="21"/>
  <c r="C6" i="21"/>
  <c r="H5" i="21"/>
  <c r="G5" i="21"/>
  <c r="F5" i="21"/>
  <c r="E5" i="21"/>
  <c r="D5" i="21"/>
  <c r="C5" i="21"/>
  <c r="H4" i="21"/>
  <c r="G4" i="21"/>
  <c r="F4" i="21"/>
  <c r="E4" i="21"/>
  <c r="D4" i="21"/>
  <c r="C4" i="21"/>
  <c r="H3" i="21"/>
  <c r="G3" i="21"/>
  <c r="F3" i="21"/>
  <c r="E3" i="21"/>
  <c r="D3" i="21"/>
  <c r="C3" i="21"/>
  <c r="H2" i="21"/>
  <c r="G2" i="21"/>
  <c r="F2" i="21"/>
  <c r="E2" i="21"/>
  <c r="D2" i="21"/>
  <c r="C2" i="21"/>
  <c r="D64" i="21"/>
  <c r="D63" i="21"/>
  <c r="P2" i="21"/>
  <c r="O2" i="21"/>
  <c r="N2" i="21"/>
  <c r="M2" i="21"/>
  <c r="L2" i="21"/>
  <c r="H1" i="21"/>
  <c r="G1" i="21"/>
  <c r="F1" i="21"/>
  <c r="E1" i="21"/>
  <c r="D1" i="21"/>
  <c r="C1" i="21"/>
  <c r="H31" i="20"/>
  <c r="G31" i="20"/>
  <c r="F31" i="20"/>
  <c r="E31" i="20"/>
  <c r="D31" i="20"/>
  <c r="C31" i="20"/>
  <c r="H30" i="20"/>
  <c r="G30" i="20"/>
  <c r="C63" i="20" s="1"/>
  <c r="F30" i="20"/>
  <c r="E30" i="20"/>
  <c r="D30" i="20"/>
  <c r="C30" i="20"/>
  <c r="H29" i="20"/>
  <c r="G29" i="20"/>
  <c r="F29" i="20"/>
  <c r="E29" i="20"/>
  <c r="D29" i="20"/>
  <c r="C29" i="20"/>
  <c r="H28" i="20"/>
  <c r="G28" i="20"/>
  <c r="F28" i="20"/>
  <c r="E28" i="20"/>
  <c r="D28" i="20"/>
  <c r="C28" i="20"/>
  <c r="H27" i="20"/>
  <c r="G27" i="20"/>
  <c r="F27" i="20"/>
  <c r="E27" i="20"/>
  <c r="D27" i="20"/>
  <c r="C27" i="20"/>
  <c r="H26" i="20"/>
  <c r="G26" i="20"/>
  <c r="O39" i="20" s="1"/>
  <c r="F26" i="20"/>
  <c r="E26" i="20"/>
  <c r="D26" i="20"/>
  <c r="C26" i="20"/>
  <c r="H25" i="20"/>
  <c r="G25" i="20"/>
  <c r="F25" i="20"/>
  <c r="E25" i="20"/>
  <c r="D58" i="20" s="1"/>
  <c r="D25" i="20"/>
  <c r="C25" i="20"/>
  <c r="H24" i="20"/>
  <c r="G24" i="20"/>
  <c r="F24" i="20"/>
  <c r="E24" i="20"/>
  <c r="D24" i="20"/>
  <c r="C24" i="20"/>
  <c r="D57" i="20" s="1"/>
  <c r="H23" i="20"/>
  <c r="G23" i="20"/>
  <c r="F23" i="20"/>
  <c r="E23" i="20"/>
  <c r="D23" i="20"/>
  <c r="C23" i="20"/>
  <c r="H22" i="20"/>
  <c r="G22" i="20"/>
  <c r="C55" i="20" s="1"/>
  <c r="F22" i="20"/>
  <c r="E22" i="20"/>
  <c r="D22" i="20"/>
  <c r="C22" i="20"/>
  <c r="H21" i="20"/>
  <c r="G21" i="20"/>
  <c r="F21" i="20"/>
  <c r="E21" i="20"/>
  <c r="D21" i="20"/>
  <c r="C21" i="20"/>
  <c r="H20" i="20"/>
  <c r="G20" i="20"/>
  <c r="F20" i="20"/>
  <c r="E20" i="20"/>
  <c r="D20" i="20"/>
  <c r="C20" i="20"/>
  <c r="N47" i="20" s="1"/>
  <c r="H19" i="20"/>
  <c r="G19" i="20"/>
  <c r="F19" i="20"/>
  <c r="E19" i="20"/>
  <c r="D19" i="20"/>
  <c r="C19" i="20"/>
  <c r="H18" i="20"/>
  <c r="G18" i="20"/>
  <c r="C51" i="20" s="1"/>
  <c r="F18" i="20"/>
  <c r="E18" i="20"/>
  <c r="D18" i="20"/>
  <c r="C18" i="20"/>
  <c r="H17" i="20"/>
  <c r="G17" i="20"/>
  <c r="F17" i="20"/>
  <c r="E17" i="20"/>
  <c r="D17" i="20"/>
  <c r="C17" i="20"/>
  <c r="H16" i="20"/>
  <c r="G16" i="20"/>
  <c r="F16" i="20"/>
  <c r="E16" i="20"/>
  <c r="D16" i="20"/>
  <c r="C16" i="20"/>
  <c r="C49" i="20" s="1"/>
  <c r="H15" i="20"/>
  <c r="G15" i="20"/>
  <c r="F15" i="20"/>
  <c r="E15" i="20"/>
  <c r="D15" i="20"/>
  <c r="C15" i="20"/>
  <c r="H14" i="20"/>
  <c r="G14" i="20"/>
  <c r="N37" i="20" s="1"/>
  <c r="F14" i="20"/>
  <c r="E14" i="20"/>
  <c r="D14" i="20"/>
  <c r="C14" i="20"/>
  <c r="H13" i="20"/>
  <c r="G13" i="20"/>
  <c r="F13" i="20"/>
  <c r="E13" i="20"/>
  <c r="D46" i="20" s="1"/>
  <c r="D13" i="20"/>
  <c r="C13" i="20"/>
  <c r="H12" i="20"/>
  <c r="G12" i="20"/>
  <c r="F12" i="20"/>
  <c r="E12" i="20"/>
  <c r="D12" i="20"/>
  <c r="C12" i="20"/>
  <c r="C45" i="20" s="1"/>
  <c r="H11" i="20"/>
  <c r="G11" i="20"/>
  <c r="F11" i="20"/>
  <c r="E11" i="20"/>
  <c r="D11" i="20"/>
  <c r="C11" i="20"/>
  <c r="H10" i="20"/>
  <c r="G10" i="20"/>
  <c r="D43" i="20" s="1"/>
  <c r="F10" i="20"/>
  <c r="E10" i="20"/>
  <c r="D10" i="20"/>
  <c r="C10" i="20"/>
  <c r="H9" i="20"/>
  <c r="G9" i="20"/>
  <c r="F9" i="20"/>
  <c r="E9" i="20"/>
  <c r="D42" i="20" s="1"/>
  <c r="D9" i="20"/>
  <c r="C9" i="20"/>
  <c r="H8" i="20"/>
  <c r="G8" i="20"/>
  <c r="F8" i="20"/>
  <c r="E8" i="20"/>
  <c r="D8" i="20"/>
  <c r="C8" i="20"/>
  <c r="D41" i="20" s="1"/>
  <c r="H7" i="20"/>
  <c r="G7" i="20"/>
  <c r="F7" i="20"/>
  <c r="E7" i="20"/>
  <c r="D7" i="20"/>
  <c r="C7" i="20"/>
  <c r="H6" i="20"/>
  <c r="G6" i="20"/>
  <c r="D39" i="20" s="1"/>
  <c r="F6" i="20"/>
  <c r="E6" i="20"/>
  <c r="D6" i="20"/>
  <c r="C6" i="20"/>
  <c r="H5" i="20"/>
  <c r="G5" i="20"/>
  <c r="F5" i="20"/>
  <c r="E5" i="20"/>
  <c r="D5" i="20"/>
  <c r="C5" i="20"/>
  <c r="H4" i="20"/>
  <c r="G4" i="20"/>
  <c r="F4" i="20"/>
  <c r="E4" i="20"/>
  <c r="D4" i="20"/>
  <c r="C4" i="20"/>
  <c r="D37" i="20" s="1"/>
  <c r="H3" i="20"/>
  <c r="G3" i="20"/>
  <c r="F3" i="20"/>
  <c r="E3" i="20"/>
  <c r="D3" i="20"/>
  <c r="C3" i="20"/>
  <c r="H2" i="20"/>
  <c r="G2" i="20"/>
  <c r="O35" i="20" s="1"/>
  <c r="F2" i="20"/>
  <c r="E2" i="20"/>
  <c r="D2" i="20"/>
  <c r="C2" i="20"/>
  <c r="H1" i="20"/>
  <c r="G1" i="20"/>
  <c r="F1" i="20"/>
  <c r="E1" i="20"/>
  <c r="D1" i="20"/>
  <c r="C1" i="20"/>
  <c r="D64" i="20"/>
  <c r="D62" i="20"/>
  <c r="D61" i="20"/>
  <c r="D60" i="20"/>
  <c r="D56" i="20"/>
  <c r="D54" i="20"/>
  <c r="D52" i="20"/>
  <c r="D50" i="20"/>
  <c r="D48" i="20"/>
  <c r="C44" i="20"/>
  <c r="D44" i="20"/>
  <c r="C43" i="20"/>
  <c r="C40" i="20"/>
  <c r="D40" i="20"/>
  <c r="C38" i="20"/>
  <c r="D38" i="20"/>
  <c r="D36" i="20"/>
  <c r="H31" i="19"/>
  <c r="G31" i="19"/>
  <c r="F31" i="19"/>
  <c r="E31" i="19"/>
  <c r="D64" i="19" s="1"/>
  <c r="D31" i="19"/>
  <c r="C31" i="19"/>
  <c r="H30" i="19"/>
  <c r="G30" i="19"/>
  <c r="F30" i="19"/>
  <c r="E30" i="19"/>
  <c r="D30" i="19"/>
  <c r="C30" i="19"/>
  <c r="C63" i="19" s="1"/>
  <c r="H29" i="19"/>
  <c r="G29" i="19"/>
  <c r="F29" i="19"/>
  <c r="E29" i="19"/>
  <c r="D29" i="19"/>
  <c r="C29" i="19"/>
  <c r="H28" i="19"/>
  <c r="G28" i="19"/>
  <c r="F28" i="19"/>
  <c r="E28" i="19"/>
  <c r="D28" i="19"/>
  <c r="C28" i="19"/>
  <c r="C61" i="19" s="1"/>
  <c r="H27" i="19"/>
  <c r="G27" i="19"/>
  <c r="F27" i="19"/>
  <c r="E27" i="19"/>
  <c r="D60" i="19" s="1"/>
  <c r="D27" i="19"/>
  <c r="C27" i="19"/>
  <c r="H26" i="19"/>
  <c r="G26" i="19"/>
  <c r="N48" i="19" s="1"/>
  <c r="F26" i="19"/>
  <c r="E26" i="19"/>
  <c r="D26" i="19"/>
  <c r="C26" i="19"/>
  <c r="O39" i="19" s="1"/>
  <c r="H25" i="19"/>
  <c r="G25" i="19"/>
  <c r="F25" i="19"/>
  <c r="E25" i="19"/>
  <c r="D58" i="19" s="1"/>
  <c r="D25" i="19"/>
  <c r="C25" i="19"/>
  <c r="H24" i="19"/>
  <c r="G24" i="19"/>
  <c r="F24" i="19"/>
  <c r="E24" i="19"/>
  <c r="D24" i="19"/>
  <c r="C24" i="19"/>
  <c r="D57" i="19" s="1"/>
  <c r="H23" i="19"/>
  <c r="G23" i="19"/>
  <c r="F23" i="19"/>
  <c r="E23" i="19"/>
  <c r="D23" i="19"/>
  <c r="C23" i="19"/>
  <c r="H22" i="19"/>
  <c r="G22" i="19"/>
  <c r="F22" i="19"/>
  <c r="E22" i="19"/>
  <c r="D22" i="19"/>
  <c r="C22" i="19"/>
  <c r="H21" i="19"/>
  <c r="G21" i="19"/>
  <c r="F21" i="19"/>
  <c r="E21" i="19"/>
  <c r="D54" i="19" s="1"/>
  <c r="D21" i="19"/>
  <c r="C21" i="19"/>
  <c r="H20" i="19"/>
  <c r="G20" i="19"/>
  <c r="F20" i="19"/>
  <c r="E20" i="19"/>
  <c r="D20" i="19"/>
  <c r="C20" i="19"/>
  <c r="O38" i="19" s="1"/>
  <c r="H19" i="19"/>
  <c r="G19" i="19"/>
  <c r="F19" i="19"/>
  <c r="E19" i="19"/>
  <c r="D19" i="19"/>
  <c r="C19" i="19"/>
  <c r="H18" i="19"/>
  <c r="G18" i="19"/>
  <c r="F18" i="19"/>
  <c r="E18" i="19"/>
  <c r="D18" i="19"/>
  <c r="C18" i="19"/>
  <c r="C51" i="19" s="1"/>
  <c r="H17" i="19"/>
  <c r="G17" i="19"/>
  <c r="F17" i="19"/>
  <c r="D50" i="19" s="1"/>
  <c r="E17" i="19"/>
  <c r="D17" i="19"/>
  <c r="C17" i="19"/>
  <c r="H16" i="19"/>
  <c r="G16" i="19"/>
  <c r="F16" i="19"/>
  <c r="E16" i="19"/>
  <c r="D16" i="19"/>
  <c r="C16" i="19"/>
  <c r="C49" i="19" s="1"/>
  <c r="H15" i="19"/>
  <c r="G15" i="19"/>
  <c r="F15" i="19"/>
  <c r="E15" i="19"/>
  <c r="D48" i="19" s="1"/>
  <c r="D15" i="19"/>
  <c r="C15" i="19"/>
  <c r="H14" i="19"/>
  <c r="G14" i="19"/>
  <c r="F14" i="19"/>
  <c r="E14" i="19"/>
  <c r="D14" i="19"/>
  <c r="C14" i="19"/>
  <c r="N37" i="19" s="1"/>
  <c r="H13" i="19"/>
  <c r="G13" i="19"/>
  <c r="F13" i="19"/>
  <c r="E13" i="19"/>
  <c r="D46" i="19" s="1"/>
  <c r="D13" i="19"/>
  <c r="C13" i="19"/>
  <c r="H12" i="19"/>
  <c r="G12" i="19"/>
  <c r="F12" i="19"/>
  <c r="E12" i="19"/>
  <c r="D12" i="19"/>
  <c r="C12" i="19"/>
  <c r="C45" i="19" s="1"/>
  <c r="H11" i="19"/>
  <c r="G11" i="19"/>
  <c r="F11" i="19"/>
  <c r="E11" i="19"/>
  <c r="D11" i="19"/>
  <c r="C11" i="19"/>
  <c r="H10" i="19"/>
  <c r="G10" i="19"/>
  <c r="F10" i="19"/>
  <c r="E10" i="19"/>
  <c r="D10" i="19"/>
  <c r="C10" i="19"/>
  <c r="C43" i="19" s="1"/>
  <c r="H9" i="19"/>
  <c r="G9" i="19"/>
  <c r="F9" i="19"/>
  <c r="E9" i="19"/>
  <c r="D42" i="19" s="1"/>
  <c r="D9" i="19"/>
  <c r="C9" i="19"/>
  <c r="H8" i="19"/>
  <c r="G8" i="19"/>
  <c r="F8" i="19"/>
  <c r="E8" i="19"/>
  <c r="D8" i="19"/>
  <c r="C8" i="19"/>
  <c r="D41" i="19" s="1"/>
  <c r="H7" i="19"/>
  <c r="G7" i="19"/>
  <c r="F7" i="19"/>
  <c r="E7" i="19"/>
  <c r="C40" i="19" s="1"/>
  <c r="D7" i="19"/>
  <c r="C7" i="19"/>
  <c r="H6" i="19"/>
  <c r="G6" i="19"/>
  <c r="D39" i="19" s="1"/>
  <c r="F6" i="19"/>
  <c r="E6" i="19"/>
  <c r="D6" i="19"/>
  <c r="C6" i="19"/>
  <c r="H5" i="19"/>
  <c r="G5" i="19"/>
  <c r="F5" i="19"/>
  <c r="D38" i="19" s="1"/>
  <c r="E5" i="19"/>
  <c r="D5" i="19"/>
  <c r="C5" i="19"/>
  <c r="H4" i="19"/>
  <c r="G4" i="19"/>
  <c r="F4" i="19"/>
  <c r="E4" i="19"/>
  <c r="D4" i="19"/>
  <c r="C4" i="19"/>
  <c r="D37" i="19" s="1"/>
  <c r="H3" i="19"/>
  <c r="G3" i="19"/>
  <c r="F3" i="19"/>
  <c r="E3" i="19"/>
  <c r="D3" i="19"/>
  <c r="C3" i="19"/>
  <c r="H2" i="19"/>
  <c r="G2" i="19"/>
  <c r="F2" i="19"/>
  <c r="E2" i="19"/>
  <c r="D2" i="19"/>
  <c r="C2" i="19"/>
  <c r="O35" i="19" s="1"/>
  <c r="H1" i="19"/>
  <c r="G1" i="19"/>
  <c r="F1" i="19"/>
  <c r="E1" i="19"/>
  <c r="D1" i="19"/>
  <c r="C1" i="19"/>
  <c r="D62" i="19"/>
  <c r="D56" i="19"/>
  <c r="C55" i="19"/>
  <c r="D52" i="19"/>
  <c r="O37" i="19"/>
  <c r="C44" i="19"/>
  <c r="D44" i="19"/>
  <c r="C38" i="19"/>
  <c r="D36" i="19"/>
  <c r="H31" i="18"/>
  <c r="G31" i="18"/>
  <c r="F31" i="18"/>
  <c r="E31" i="18"/>
  <c r="D31" i="18"/>
  <c r="C31" i="18"/>
  <c r="D64" i="18" s="1"/>
  <c r="H30" i="18"/>
  <c r="G30" i="18"/>
  <c r="F30" i="18"/>
  <c r="E30" i="18"/>
  <c r="D30" i="18"/>
  <c r="C30" i="18"/>
  <c r="H29" i="18"/>
  <c r="G29" i="18"/>
  <c r="D62" i="18" s="1"/>
  <c r="F29" i="18"/>
  <c r="E29" i="18"/>
  <c r="D29" i="18"/>
  <c r="C29" i="18"/>
  <c r="H28" i="18"/>
  <c r="G28" i="18"/>
  <c r="F28" i="18"/>
  <c r="E28" i="18"/>
  <c r="D61" i="18" s="1"/>
  <c r="D28" i="18"/>
  <c r="C28" i="18"/>
  <c r="H27" i="18"/>
  <c r="G27" i="18"/>
  <c r="F27" i="18"/>
  <c r="E27" i="18"/>
  <c r="D27" i="18"/>
  <c r="C27" i="18"/>
  <c r="N48" i="18" s="1"/>
  <c r="H26" i="18"/>
  <c r="G26" i="18"/>
  <c r="F26" i="18"/>
  <c r="E26" i="18"/>
  <c r="D26" i="18"/>
  <c r="C26" i="18"/>
  <c r="H25" i="18"/>
  <c r="G25" i="18"/>
  <c r="D58" i="18" s="1"/>
  <c r="F25" i="18"/>
  <c r="E25" i="18"/>
  <c r="D25" i="18"/>
  <c r="C25" i="18"/>
  <c r="H24" i="18"/>
  <c r="G24" i="18"/>
  <c r="F24" i="18"/>
  <c r="E24" i="18"/>
  <c r="D57" i="18" s="1"/>
  <c r="D24" i="18"/>
  <c r="C24" i="18"/>
  <c r="H23" i="18"/>
  <c r="G23" i="18"/>
  <c r="F23" i="18"/>
  <c r="E23" i="18"/>
  <c r="D23" i="18"/>
  <c r="C23" i="18"/>
  <c r="D56" i="18" s="1"/>
  <c r="H22" i="18"/>
  <c r="G22" i="18"/>
  <c r="F22" i="18"/>
  <c r="E22" i="18"/>
  <c r="D22" i="18"/>
  <c r="C22" i="18"/>
  <c r="H21" i="18"/>
  <c r="G21" i="18"/>
  <c r="D54" i="18" s="1"/>
  <c r="F21" i="18"/>
  <c r="E21" i="18"/>
  <c r="D21" i="18"/>
  <c r="C21" i="18"/>
  <c r="H20" i="18"/>
  <c r="G20" i="18"/>
  <c r="F20" i="18"/>
  <c r="E20" i="18"/>
  <c r="D53" i="18" s="1"/>
  <c r="D20" i="18"/>
  <c r="C20" i="18"/>
  <c r="H19" i="18"/>
  <c r="G19" i="18"/>
  <c r="F19" i="18"/>
  <c r="E19" i="18"/>
  <c r="D19" i="18"/>
  <c r="C19" i="18"/>
  <c r="D52" i="18" s="1"/>
  <c r="H18" i="18"/>
  <c r="G18" i="18"/>
  <c r="F18" i="18"/>
  <c r="E18" i="18"/>
  <c r="D18" i="18"/>
  <c r="C18" i="18"/>
  <c r="H17" i="18"/>
  <c r="G17" i="18"/>
  <c r="D50" i="18" s="1"/>
  <c r="F17" i="18"/>
  <c r="E17" i="18"/>
  <c r="D17" i="18"/>
  <c r="C17" i="18"/>
  <c r="H16" i="18"/>
  <c r="G16" i="18"/>
  <c r="F16" i="18"/>
  <c r="E16" i="18"/>
  <c r="D49" i="18" s="1"/>
  <c r="D16" i="18"/>
  <c r="C16" i="18"/>
  <c r="H15" i="18"/>
  <c r="G15" i="18"/>
  <c r="F15" i="18"/>
  <c r="E15" i="18"/>
  <c r="D15" i="18"/>
  <c r="C15" i="18"/>
  <c r="N37" i="18" s="1"/>
  <c r="H14" i="18"/>
  <c r="G14" i="18"/>
  <c r="F14" i="18"/>
  <c r="E14" i="18"/>
  <c r="D14" i="18"/>
  <c r="C14" i="18"/>
  <c r="H13" i="18"/>
  <c r="G13" i="18"/>
  <c r="C46" i="18" s="1"/>
  <c r="F13" i="18"/>
  <c r="E13" i="18"/>
  <c r="D13" i="18"/>
  <c r="C13" i="18"/>
  <c r="H12" i="18"/>
  <c r="G12" i="18"/>
  <c r="F12" i="18"/>
  <c r="E12" i="18"/>
  <c r="D45" i="18" s="1"/>
  <c r="D12" i="18"/>
  <c r="C12" i="18"/>
  <c r="H11" i="18"/>
  <c r="G11" i="18"/>
  <c r="F11" i="18"/>
  <c r="E11" i="18"/>
  <c r="D11" i="18"/>
  <c r="C11" i="18"/>
  <c r="D44" i="18" s="1"/>
  <c r="H10" i="18"/>
  <c r="G10" i="18"/>
  <c r="F10" i="18"/>
  <c r="E10" i="18"/>
  <c r="D10" i="18"/>
  <c r="C10" i="18"/>
  <c r="H9" i="18"/>
  <c r="G9" i="18"/>
  <c r="C42" i="18" s="1"/>
  <c r="F9" i="18"/>
  <c r="E9" i="18"/>
  <c r="D9" i="18"/>
  <c r="C9" i="18"/>
  <c r="H8" i="18"/>
  <c r="G8" i="18"/>
  <c r="F8" i="18"/>
  <c r="E8" i="18"/>
  <c r="N45" i="18" s="1"/>
  <c r="D8" i="18"/>
  <c r="C8" i="18"/>
  <c r="H7" i="18"/>
  <c r="G7" i="18"/>
  <c r="F7" i="18"/>
  <c r="E7" i="18"/>
  <c r="D7" i="18"/>
  <c r="C7" i="18"/>
  <c r="D40" i="18" s="1"/>
  <c r="H6" i="18"/>
  <c r="G6" i="18"/>
  <c r="F6" i="18"/>
  <c r="E6" i="18"/>
  <c r="D6" i="18"/>
  <c r="C6" i="18"/>
  <c r="H5" i="18"/>
  <c r="G5" i="18"/>
  <c r="F5" i="18"/>
  <c r="E5" i="18"/>
  <c r="D5" i="18"/>
  <c r="C5" i="18"/>
  <c r="H4" i="18"/>
  <c r="G4" i="18"/>
  <c r="F4" i="18"/>
  <c r="E4" i="18"/>
  <c r="C37" i="18" s="1"/>
  <c r="D4" i="18"/>
  <c r="C4" i="18"/>
  <c r="H3" i="18"/>
  <c r="G3" i="18"/>
  <c r="F3" i="18"/>
  <c r="E3" i="18"/>
  <c r="D3" i="18"/>
  <c r="C3" i="18"/>
  <c r="C36" i="18" s="1"/>
  <c r="H2" i="18"/>
  <c r="G2" i="18"/>
  <c r="F2" i="18"/>
  <c r="E2" i="18"/>
  <c r="D2" i="18"/>
  <c r="C2" i="18"/>
  <c r="H1" i="18"/>
  <c r="G1" i="18"/>
  <c r="F1" i="18"/>
  <c r="E1" i="18"/>
  <c r="D1" i="18"/>
  <c r="C1" i="18"/>
  <c r="C51" i="18"/>
  <c r="C45" i="18"/>
  <c r="C63" i="18"/>
  <c r="D63" i="18"/>
  <c r="D60" i="18"/>
  <c r="C59" i="18"/>
  <c r="D59" i="18"/>
  <c r="C55" i="18"/>
  <c r="D55" i="18"/>
  <c r="D51" i="18"/>
  <c r="D48" i="18"/>
  <c r="D47" i="18"/>
  <c r="C47" i="18"/>
  <c r="C43" i="18"/>
  <c r="C39" i="18"/>
  <c r="D39" i="18"/>
  <c r="D38" i="18"/>
  <c r="C5" i="3"/>
  <c r="E3" i="4" s="1"/>
  <c r="C100" i="14"/>
  <c r="B100" i="14"/>
  <c r="A100" i="14"/>
  <c r="C99" i="14"/>
  <c r="B99" i="14"/>
  <c r="A99" i="14"/>
  <c r="C98" i="14"/>
  <c r="B98" i="14"/>
  <c r="A98" i="14"/>
  <c r="C97" i="14"/>
  <c r="B97" i="14"/>
  <c r="A97" i="14"/>
  <c r="C96" i="14"/>
  <c r="B96" i="14"/>
  <c r="A96" i="14"/>
  <c r="C95" i="14"/>
  <c r="B95" i="14"/>
  <c r="A95" i="14"/>
  <c r="C94" i="14"/>
  <c r="B94" i="14"/>
  <c r="A94" i="14"/>
  <c r="C93" i="14"/>
  <c r="B93" i="14"/>
  <c r="A93" i="14"/>
  <c r="C92" i="14"/>
  <c r="B92" i="14"/>
  <c r="A92" i="14"/>
  <c r="C91" i="14"/>
  <c r="B91" i="14"/>
  <c r="A91" i="14"/>
  <c r="C90" i="14"/>
  <c r="B90" i="14"/>
  <c r="A90" i="14"/>
  <c r="C89" i="14"/>
  <c r="B89" i="14"/>
  <c r="A89" i="14"/>
  <c r="C88" i="14"/>
  <c r="B88" i="14"/>
  <c r="A88" i="14"/>
  <c r="C87" i="14"/>
  <c r="B87" i="14"/>
  <c r="A87" i="14"/>
  <c r="C86" i="14"/>
  <c r="B86" i="14"/>
  <c r="A86" i="14"/>
  <c r="C85" i="14"/>
  <c r="B85" i="14"/>
  <c r="A85" i="14"/>
  <c r="C84" i="14"/>
  <c r="B84" i="14"/>
  <c r="A84" i="14"/>
  <c r="C83" i="14"/>
  <c r="B83" i="14"/>
  <c r="A83" i="14"/>
  <c r="C82" i="14"/>
  <c r="B82" i="14"/>
  <c r="A82" i="14"/>
  <c r="C81" i="14"/>
  <c r="B81" i="14"/>
  <c r="A81" i="14"/>
  <c r="C80" i="14"/>
  <c r="B80" i="14"/>
  <c r="A80" i="14"/>
  <c r="C79" i="14"/>
  <c r="B79" i="14"/>
  <c r="A79" i="14"/>
  <c r="C78" i="14"/>
  <c r="B78" i="14"/>
  <c r="A78" i="14"/>
  <c r="C77" i="14"/>
  <c r="B77" i="14"/>
  <c r="A77" i="14"/>
  <c r="C76" i="14"/>
  <c r="B76" i="14"/>
  <c r="A76" i="14"/>
  <c r="C75" i="14"/>
  <c r="B75" i="14"/>
  <c r="A75" i="14"/>
  <c r="C74" i="14"/>
  <c r="B74" i="14"/>
  <c r="A74" i="14"/>
  <c r="C73" i="14"/>
  <c r="B73" i="14"/>
  <c r="A73" i="14"/>
  <c r="C72" i="14"/>
  <c r="B72" i="14"/>
  <c r="A72" i="14"/>
  <c r="C71" i="14"/>
  <c r="B71" i="14"/>
  <c r="A71" i="14"/>
  <c r="C70" i="14"/>
  <c r="B70" i="14"/>
  <c r="A70" i="14"/>
  <c r="C69" i="14"/>
  <c r="B69" i="14"/>
  <c r="A69" i="14"/>
  <c r="C68" i="14"/>
  <c r="B68" i="14"/>
  <c r="A68" i="14"/>
  <c r="C67" i="14"/>
  <c r="B67" i="14"/>
  <c r="A67" i="14"/>
  <c r="C66" i="14"/>
  <c r="B66" i="14"/>
  <c r="A66" i="14"/>
  <c r="C65" i="14"/>
  <c r="B65" i="14"/>
  <c r="A65" i="14"/>
  <c r="B57" i="14"/>
  <c r="A57" i="14"/>
  <c r="B56" i="14"/>
  <c r="A56" i="14"/>
  <c r="B55" i="14"/>
  <c r="A55" i="14"/>
  <c r="C54" i="14"/>
  <c r="A54" i="14"/>
  <c r="C53" i="14"/>
  <c r="A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C14" i="14"/>
  <c r="C13" i="14"/>
  <c r="C12" i="14"/>
  <c r="C11" i="14"/>
  <c r="C10" i="14"/>
  <c r="C9" i="14"/>
  <c r="C8" i="14"/>
  <c r="C7" i="14"/>
  <c r="C6" i="14"/>
  <c r="C5" i="14"/>
  <c r="C4" i="14"/>
  <c r="C3" i="14"/>
  <c r="D101" i="14"/>
  <c r="D58" i="14"/>
  <c r="D40" i="14"/>
  <c r="D15" i="14"/>
  <c r="C100" i="10"/>
  <c r="B100" i="10"/>
  <c r="A100" i="10"/>
  <c r="C99" i="10"/>
  <c r="B99" i="10"/>
  <c r="A99" i="10"/>
  <c r="C98" i="10"/>
  <c r="B98" i="10"/>
  <c r="A98" i="10"/>
  <c r="C97" i="10"/>
  <c r="B97" i="10"/>
  <c r="A97" i="10"/>
  <c r="C96" i="10"/>
  <c r="B96" i="10"/>
  <c r="A96" i="10"/>
  <c r="C95" i="10"/>
  <c r="B95" i="10"/>
  <c r="A95" i="10"/>
  <c r="C94" i="10"/>
  <c r="B94" i="10"/>
  <c r="A94" i="10"/>
  <c r="C93" i="10"/>
  <c r="B93" i="10"/>
  <c r="A93" i="10"/>
  <c r="C92" i="10"/>
  <c r="B92" i="10"/>
  <c r="A92" i="10"/>
  <c r="C91" i="10"/>
  <c r="B91" i="10"/>
  <c r="A91" i="10"/>
  <c r="C90" i="10"/>
  <c r="B90" i="10"/>
  <c r="A90" i="10"/>
  <c r="C89" i="10"/>
  <c r="B89" i="10"/>
  <c r="A89" i="10"/>
  <c r="C88" i="10"/>
  <c r="B88" i="10"/>
  <c r="A88" i="10"/>
  <c r="C87" i="10"/>
  <c r="B87" i="10"/>
  <c r="A87" i="10"/>
  <c r="C86" i="10"/>
  <c r="B86" i="10"/>
  <c r="A86" i="10"/>
  <c r="C85" i="10"/>
  <c r="B85" i="10"/>
  <c r="A85" i="10"/>
  <c r="C84" i="10"/>
  <c r="B84" i="10"/>
  <c r="A84" i="10"/>
  <c r="C83" i="10"/>
  <c r="B83" i="10"/>
  <c r="A83" i="10"/>
  <c r="C82" i="10"/>
  <c r="B82" i="10"/>
  <c r="A82" i="10"/>
  <c r="C81" i="10"/>
  <c r="B81" i="10"/>
  <c r="A81" i="10"/>
  <c r="C80" i="10"/>
  <c r="B80" i="10"/>
  <c r="A80" i="10"/>
  <c r="C79" i="10"/>
  <c r="B79" i="10"/>
  <c r="A79" i="10"/>
  <c r="C78" i="10"/>
  <c r="B78" i="10"/>
  <c r="A78" i="10"/>
  <c r="C77" i="10"/>
  <c r="B77" i="10"/>
  <c r="A77" i="10"/>
  <c r="C76" i="10"/>
  <c r="B76" i="10"/>
  <c r="A76" i="10"/>
  <c r="C75" i="10"/>
  <c r="B75" i="10"/>
  <c r="A75" i="10"/>
  <c r="C74" i="10"/>
  <c r="B74" i="10"/>
  <c r="A74" i="10"/>
  <c r="C73" i="10"/>
  <c r="B73" i="10"/>
  <c r="A73" i="10"/>
  <c r="C72" i="10"/>
  <c r="B72" i="10"/>
  <c r="A72" i="10"/>
  <c r="C71" i="10"/>
  <c r="B71" i="10"/>
  <c r="A71" i="10"/>
  <c r="C70" i="10"/>
  <c r="B70" i="10"/>
  <c r="A70" i="10"/>
  <c r="C69" i="10"/>
  <c r="B69" i="10"/>
  <c r="A69" i="10"/>
  <c r="C68" i="10"/>
  <c r="B68" i="10"/>
  <c r="A68" i="10"/>
  <c r="C67" i="10"/>
  <c r="B67" i="10"/>
  <c r="A67" i="10"/>
  <c r="C66" i="10"/>
  <c r="B66" i="10"/>
  <c r="A66" i="10"/>
  <c r="C65" i="10"/>
  <c r="B65" i="10"/>
  <c r="A65" i="10"/>
  <c r="B57" i="10"/>
  <c r="A57" i="10"/>
  <c r="B56" i="10"/>
  <c r="A56" i="10"/>
  <c r="B55" i="10"/>
  <c r="A55" i="10"/>
  <c r="C54" i="10"/>
  <c r="A54" i="10"/>
  <c r="C53" i="10"/>
  <c r="A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C14" i="10"/>
  <c r="C13" i="10"/>
  <c r="C12" i="10"/>
  <c r="C11" i="10"/>
  <c r="C10" i="10"/>
  <c r="C9" i="10"/>
  <c r="C8" i="10"/>
  <c r="C7" i="10"/>
  <c r="C6" i="10"/>
  <c r="C5" i="10"/>
  <c r="C4" i="10"/>
  <c r="C3" i="10"/>
  <c r="D101" i="10"/>
  <c r="D58" i="10"/>
  <c r="D40" i="10"/>
  <c r="D15" i="10"/>
  <c r="C100" i="6"/>
  <c r="B100" i="6"/>
  <c r="A100" i="6"/>
  <c r="C99" i="6"/>
  <c r="B99" i="6"/>
  <c r="A99" i="6"/>
  <c r="C98" i="6"/>
  <c r="B98" i="6"/>
  <c r="A98" i="6"/>
  <c r="C97" i="6"/>
  <c r="B97" i="6"/>
  <c r="A97" i="6"/>
  <c r="C96" i="6"/>
  <c r="B96" i="6"/>
  <c r="A96" i="6"/>
  <c r="C95" i="6"/>
  <c r="B95" i="6"/>
  <c r="A95" i="6"/>
  <c r="C94" i="6"/>
  <c r="B94" i="6"/>
  <c r="A94" i="6"/>
  <c r="C93" i="6"/>
  <c r="B93" i="6"/>
  <c r="A93" i="6"/>
  <c r="C92" i="6"/>
  <c r="B92" i="6"/>
  <c r="A92" i="6"/>
  <c r="C91" i="6"/>
  <c r="B91" i="6"/>
  <c r="A91" i="6"/>
  <c r="C90" i="6"/>
  <c r="B90" i="6"/>
  <c r="A90" i="6"/>
  <c r="C89" i="6"/>
  <c r="B89" i="6"/>
  <c r="A89" i="6"/>
  <c r="C88" i="6"/>
  <c r="B88" i="6"/>
  <c r="A88" i="6"/>
  <c r="C87" i="6"/>
  <c r="B87" i="6"/>
  <c r="A87" i="6"/>
  <c r="C86" i="6"/>
  <c r="B86" i="6"/>
  <c r="A86" i="6"/>
  <c r="C85" i="6"/>
  <c r="B85" i="6"/>
  <c r="A85" i="6"/>
  <c r="C84" i="6"/>
  <c r="B84" i="6"/>
  <c r="A84" i="6"/>
  <c r="C83" i="6"/>
  <c r="B83" i="6"/>
  <c r="A83" i="6"/>
  <c r="C82" i="6"/>
  <c r="B82" i="6"/>
  <c r="A82" i="6"/>
  <c r="C81" i="6"/>
  <c r="B81" i="6"/>
  <c r="A81" i="6"/>
  <c r="C80" i="6"/>
  <c r="B80" i="6"/>
  <c r="A80" i="6"/>
  <c r="C79" i="6"/>
  <c r="B79" i="6"/>
  <c r="A79" i="6"/>
  <c r="C78" i="6"/>
  <c r="B78" i="6"/>
  <c r="A78" i="6"/>
  <c r="C77" i="6"/>
  <c r="B77" i="6"/>
  <c r="A77" i="6"/>
  <c r="C76" i="6"/>
  <c r="B76" i="6"/>
  <c r="A76" i="6"/>
  <c r="C75" i="6"/>
  <c r="B75" i="6"/>
  <c r="A75" i="6"/>
  <c r="C74" i="6"/>
  <c r="B74" i="6"/>
  <c r="A74" i="6"/>
  <c r="C73" i="6"/>
  <c r="B73" i="6"/>
  <c r="A73" i="6"/>
  <c r="C72" i="6"/>
  <c r="B72" i="6"/>
  <c r="A72" i="6"/>
  <c r="C71" i="6"/>
  <c r="B71" i="6"/>
  <c r="A71" i="6"/>
  <c r="C70" i="6"/>
  <c r="B70" i="6"/>
  <c r="A70" i="6"/>
  <c r="C69" i="6"/>
  <c r="B69" i="6"/>
  <c r="A69" i="6"/>
  <c r="C68" i="6"/>
  <c r="B68" i="6"/>
  <c r="A68" i="6"/>
  <c r="C67" i="6"/>
  <c r="B67" i="6"/>
  <c r="A67" i="6"/>
  <c r="C66" i="6"/>
  <c r="B66" i="6"/>
  <c r="A66" i="6"/>
  <c r="C65" i="6"/>
  <c r="B65" i="6"/>
  <c r="A65" i="6"/>
  <c r="B57" i="6"/>
  <c r="A57" i="6"/>
  <c r="B56" i="6"/>
  <c r="A56" i="6"/>
  <c r="B55" i="6"/>
  <c r="A55" i="6"/>
  <c r="C54" i="6"/>
  <c r="A54" i="6"/>
  <c r="C53" i="6"/>
  <c r="A53" i="6"/>
  <c r="C52" i="6"/>
  <c r="B52" i="6"/>
  <c r="C51" i="6"/>
  <c r="B51" i="6"/>
  <c r="C50" i="6"/>
  <c r="B50" i="6"/>
  <c r="C49" i="6"/>
  <c r="B49" i="6"/>
  <c r="C48" i="6"/>
  <c r="B48" i="6"/>
  <c r="C47" i="6"/>
  <c r="B47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C14" i="6"/>
  <c r="C13" i="6"/>
  <c r="C12" i="6"/>
  <c r="C11" i="6"/>
  <c r="C10" i="6"/>
  <c r="C9" i="6"/>
  <c r="C8" i="6"/>
  <c r="C7" i="6"/>
  <c r="C6" i="6"/>
  <c r="C5" i="6"/>
  <c r="C4" i="6"/>
  <c r="C3" i="6"/>
  <c r="D101" i="6"/>
  <c r="D58" i="6"/>
  <c r="D40" i="6"/>
  <c r="D15" i="6"/>
  <c r="M14" i="17"/>
  <c r="M13" i="17"/>
  <c r="L13" i="17"/>
  <c r="M12" i="17"/>
  <c r="M11" i="17"/>
  <c r="L11" i="17"/>
  <c r="M10" i="17"/>
  <c r="M9" i="17"/>
  <c r="L9" i="17"/>
  <c r="M8" i="17"/>
  <c r="A8" i="17"/>
  <c r="M7" i="17"/>
  <c r="L7" i="17"/>
  <c r="A7" i="17"/>
  <c r="M6" i="17"/>
  <c r="A6" i="17"/>
  <c r="M5" i="17"/>
  <c r="L5" i="17"/>
  <c r="A5" i="17"/>
  <c r="M4" i="17"/>
  <c r="A4" i="17"/>
  <c r="M3" i="17"/>
  <c r="L3" i="17"/>
  <c r="A3" i="17"/>
  <c r="M14" i="16"/>
  <c r="M13" i="16"/>
  <c r="L13" i="16"/>
  <c r="M12" i="16"/>
  <c r="M11" i="16"/>
  <c r="L11" i="16"/>
  <c r="M10" i="16"/>
  <c r="M9" i="16"/>
  <c r="L9" i="16"/>
  <c r="M8" i="16"/>
  <c r="A8" i="16"/>
  <c r="M7" i="16"/>
  <c r="L7" i="16"/>
  <c r="A7" i="16"/>
  <c r="M6" i="16"/>
  <c r="A6" i="16"/>
  <c r="M5" i="16"/>
  <c r="L5" i="16"/>
  <c r="A5" i="16"/>
  <c r="M4" i="16"/>
  <c r="A4" i="16"/>
  <c r="M3" i="16"/>
  <c r="L3" i="16"/>
  <c r="A3" i="16"/>
  <c r="B4" i="3"/>
  <c r="D2" i="4" s="1"/>
  <c r="L13" i="15"/>
  <c r="M14" i="15"/>
  <c r="M13" i="15"/>
  <c r="L11" i="15"/>
  <c r="L9" i="15"/>
  <c r="L7" i="15"/>
  <c r="L5" i="15"/>
  <c r="M12" i="15"/>
  <c r="M11" i="15"/>
  <c r="M10" i="15"/>
  <c r="M9" i="15"/>
  <c r="M8" i="15"/>
  <c r="M7" i="15"/>
  <c r="M6" i="15"/>
  <c r="M5" i="15"/>
  <c r="M4" i="15"/>
  <c r="M3" i="15"/>
  <c r="L3" i="15"/>
  <c r="A4" i="15"/>
  <c r="A5" i="15"/>
  <c r="A6" i="15"/>
  <c r="A7" i="15"/>
  <c r="A8" i="15"/>
  <c r="A3" i="15"/>
  <c r="E29" i="11"/>
  <c r="E30" i="11"/>
  <c r="E35" i="12" s="1"/>
  <c r="E31" i="11"/>
  <c r="F35" i="12" s="1"/>
  <c r="E32" i="11"/>
  <c r="G35" i="12" s="1"/>
  <c r="E33" i="11"/>
  <c r="H35" i="12" s="1"/>
  <c r="F29" i="11"/>
  <c r="D36" i="12"/>
  <c r="F30" i="11"/>
  <c r="E36" i="12"/>
  <c r="F31" i="11"/>
  <c r="F36" i="12" s="1"/>
  <c r="F32" i="11"/>
  <c r="G36" i="12" s="1"/>
  <c r="F33" i="11"/>
  <c r="H36" i="12"/>
  <c r="G29" i="11"/>
  <c r="D37" i="12"/>
  <c r="G30" i="11"/>
  <c r="E37" i="12" s="1"/>
  <c r="G31" i="11"/>
  <c r="F37" i="12" s="1"/>
  <c r="G32" i="11"/>
  <c r="G37" i="12"/>
  <c r="G33" i="11"/>
  <c r="H37" i="12"/>
  <c r="B29" i="11"/>
  <c r="D32" i="12" s="1"/>
  <c r="B30" i="11"/>
  <c r="E32" i="12"/>
  <c r="B31" i="11"/>
  <c r="F32" i="12"/>
  <c r="B32" i="11"/>
  <c r="G32" i="12" s="1"/>
  <c r="B33" i="11"/>
  <c r="H32" i="12" s="1"/>
  <c r="Q32" i="12" s="1"/>
  <c r="AN8" i="12" s="1"/>
  <c r="R13" i="17" s="1"/>
  <c r="C29" i="11"/>
  <c r="D33" i="12"/>
  <c r="C30" i="11"/>
  <c r="E33" i="12"/>
  <c r="C31" i="11"/>
  <c r="F33" i="12" s="1"/>
  <c r="C32" i="11"/>
  <c r="G33" i="12" s="1"/>
  <c r="C33" i="11"/>
  <c r="H33" i="12"/>
  <c r="D29" i="11"/>
  <c r="D34" i="12"/>
  <c r="D30" i="11"/>
  <c r="E34" i="12" s="1"/>
  <c r="D31" i="11"/>
  <c r="F34" i="12" s="1"/>
  <c r="D32" i="11"/>
  <c r="G34" i="12"/>
  <c r="D33" i="11"/>
  <c r="H34" i="12"/>
  <c r="AJ8" i="12"/>
  <c r="E14" i="11"/>
  <c r="D17" i="12"/>
  <c r="E15" i="11"/>
  <c r="E17" i="12"/>
  <c r="E16" i="11"/>
  <c r="F17" i="12"/>
  <c r="E17" i="11"/>
  <c r="G17" i="12" s="1"/>
  <c r="E18" i="11"/>
  <c r="H17" i="12"/>
  <c r="F14" i="11"/>
  <c r="D18" i="12"/>
  <c r="F15" i="11"/>
  <c r="E18" i="12"/>
  <c r="F16" i="11"/>
  <c r="F18" i="12" s="1"/>
  <c r="F17" i="11"/>
  <c r="G18" i="12"/>
  <c r="F18" i="11"/>
  <c r="H18" i="12"/>
  <c r="G14" i="11"/>
  <c r="D19" i="12"/>
  <c r="G15" i="11"/>
  <c r="E19" i="12" s="1"/>
  <c r="G16" i="11"/>
  <c r="F19" i="12"/>
  <c r="G17" i="11"/>
  <c r="G19" i="12"/>
  <c r="G18" i="11"/>
  <c r="H19" i="12"/>
  <c r="B14" i="11"/>
  <c r="D14" i="12"/>
  <c r="B15" i="11"/>
  <c r="E14" i="12"/>
  <c r="B16" i="11"/>
  <c r="F14" i="12"/>
  <c r="B17" i="11"/>
  <c r="G14" i="12" s="1"/>
  <c r="B18" i="11"/>
  <c r="H14" i="12"/>
  <c r="C14" i="11"/>
  <c r="D15" i="12"/>
  <c r="C15" i="11"/>
  <c r="E15" i="12"/>
  <c r="C16" i="11"/>
  <c r="F15" i="12" s="1"/>
  <c r="C17" i="11"/>
  <c r="G15" i="12"/>
  <c r="C18" i="11"/>
  <c r="H15" i="12"/>
  <c r="D14" i="11"/>
  <c r="D16" i="12"/>
  <c r="D15" i="11"/>
  <c r="E16" i="12" s="1"/>
  <c r="D16" i="11"/>
  <c r="F16" i="12"/>
  <c r="D17" i="11"/>
  <c r="G16" i="12"/>
  <c r="D18" i="11"/>
  <c r="H16" i="12"/>
  <c r="AJ7" i="12"/>
  <c r="E19" i="11"/>
  <c r="D23" i="12"/>
  <c r="E20" i="11"/>
  <c r="E23" i="12"/>
  <c r="E21" i="11"/>
  <c r="F23" i="12" s="1"/>
  <c r="Q23" i="12" s="1"/>
  <c r="AO6" i="12" s="1"/>
  <c r="R10" i="17" s="1"/>
  <c r="E22" i="11"/>
  <c r="G23" i="12" s="1"/>
  <c r="E23" i="11"/>
  <c r="H23" i="12"/>
  <c r="F19" i="11"/>
  <c r="D24" i="12"/>
  <c r="F20" i="11"/>
  <c r="E24" i="12" s="1"/>
  <c r="F21" i="11"/>
  <c r="F24" i="12" s="1"/>
  <c r="F22" i="11"/>
  <c r="G24" i="12"/>
  <c r="F23" i="11"/>
  <c r="H24" i="12"/>
  <c r="B19" i="11"/>
  <c r="D20" i="12"/>
  <c r="Q20" i="12" s="1"/>
  <c r="AN6" i="12" s="1"/>
  <c r="R9" i="17" s="1"/>
  <c r="B20" i="11"/>
  <c r="E20" i="12"/>
  <c r="B21" i="11"/>
  <c r="F20" i="12"/>
  <c r="B22" i="11"/>
  <c r="G20" i="12" s="1"/>
  <c r="B23" i="11"/>
  <c r="H20" i="12"/>
  <c r="C19" i="11"/>
  <c r="D21" i="12"/>
  <c r="C20" i="11"/>
  <c r="E21" i="12"/>
  <c r="C21" i="11"/>
  <c r="F21" i="12" s="1"/>
  <c r="C22" i="11"/>
  <c r="G21" i="12"/>
  <c r="C23" i="11"/>
  <c r="H21" i="12"/>
  <c r="AJ6" i="12"/>
  <c r="E9" i="11"/>
  <c r="D11" i="12" s="1"/>
  <c r="E10" i="11"/>
  <c r="E11" i="12"/>
  <c r="E11" i="11"/>
  <c r="F11" i="12"/>
  <c r="E12" i="11"/>
  <c r="G11" i="12"/>
  <c r="E13" i="11"/>
  <c r="H11" i="12" s="1"/>
  <c r="F9" i="11"/>
  <c r="D12" i="12"/>
  <c r="F10" i="11"/>
  <c r="E12" i="12"/>
  <c r="F11" i="11"/>
  <c r="F12" i="12"/>
  <c r="F12" i="11"/>
  <c r="G12" i="12" s="1"/>
  <c r="F13" i="11"/>
  <c r="H12" i="12"/>
  <c r="G9" i="11"/>
  <c r="D13" i="12"/>
  <c r="G10" i="11"/>
  <c r="E13" i="12"/>
  <c r="G11" i="11"/>
  <c r="F13" i="12" s="1"/>
  <c r="G12" i="11"/>
  <c r="G13" i="12"/>
  <c r="G13" i="11"/>
  <c r="H13" i="12"/>
  <c r="B9" i="11"/>
  <c r="D8" i="12" s="1"/>
  <c r="B10" i="11"/>
  <c r="E8" i="12"/>
  <c r="B11" i="11"/>
  <c r="F8" i="12"/>
  <c r="B12" i="11"/>
  <c r="G8" i="12"/>
  <c r="B13" i="11"/>
  <c r="H8" i="12" s="1"/>
  <c r="C9" i="11"/>
  <c r="D9" i="12"/>
  <c r="C10" i="11"/>
  <c r="E9" i="12"/>
  <c r="C11" i="11"/>
  <c r="F9" i="12"/>
  <c r="C12" i="11"/>
  <c r="G9" i="12" s="1"/>
  <c r="C13" i="11"/>
  <c r="H9" i="12"/>
  <c r="D9" i="11"/>
  <c r="D10" i="12"/>
  <c r="D10" i="11"/>
  <c r="E10" i="12"/>
  <c r="D11" i="11"/>
  <c r="F10" i="12" s="1"/>
  <c r="D12" i="11"/>
  <c r="G10" i="12"/>
  <c r="D13" i="11"/>
  <c r="H10" i="12" s="1"/>
  <c r="AJ5" i="12"/>
  <c r="E24" i="11"/>
  <c r="D29" i="12"/>
  <c r="E25" i="11"/>
  <c r="E29" i="12"/>
  <c r="E26" i="11"/>
  <c r="F29" i="12"/>
  <c r="E27" i="11"/>
  <c r="G29" i="12" s="1"/>
  <c r="E28" i="11"/>
  <c r="H29" i="12" s="1"/>
  <c r="F24" i="11"/>
  <c r="D30" i="12"/>
  <c r="F25" i="11"/>
  <c r="E30" i="12"/>
  <c r="F26" i="11"/>
  <c r="F30" i="12" s="1"/>
  <c r="Q29" i="12" s="1"/>
  <c r="AO4" i="12" s="1"/>
  <c r="R6" i="17" s="1"/>
  <c r="F27" i="11"/>
  <c r="G30" i="12" s="1"/>
  <c r="F28" i="11"/>
  <c r="H30" i="12"/>
  <c r="G24" i="11"/>
  <c r="D31" i="12"/>
  <c r="G25" i="11"/>
  <c r="E31" i="12" s="1"/>
  <c r="G26" i="11"/>
  <c r="F31" i="12" s="1"/>
  <c r="G27" i="11"/>
  <c r="G31" i="12"/>
  <c r="G28" i="11"/>
  <c r="H31" i="12"/>
  <c r="B24" i="11"/>
  <c r="D26" i="12" s="1"/>
  <c r="B25" i="11"/>
  <c r="E26" i="12"/>
  <c r="B26" i="11"/>
  <c r="F26" i="12"/>
  <c r="B27" i="11"/>
  <c r="G26" i="12" s="1"/>
  <c r="B28" i="11"/>
  <c r="H26" i="12" s="1"/>
  <c r="C24" i="11"/>
  <c r="D27" i="12"/>
  <c r="C25" i="11"/>
  <c r="E27" i="12"/>
  <c r="C26" i="11"/>
  <c r="F27" i="12" s="1"/>
  <c r="Q26" i="12" s="1"/>
  <c r="AN4" i="12" s="1"/>
  <c r="R5" i="17" s="1"/>
  <c r="C27" i="11"/>
  <c r="G27" i="12" s="1"/>
  <c r="C28" i="11"/>
  <c r="H27" i="12"/>
  <c r="D24" i="11"/>
  <c r="D28" i="12"/>
  <c r="D25" i="11"/>
  <c r="E28" i="12" s="1"/>
  <c r="D26" i="11"/>
  <c r="F28" i="12" s="1"/>
  <c r="D27" i="11"/>
  <c r="G28" i="12"/>
  <c r="D28" i="11"/>
  <c r="H28" i="12"/>
  <c r="AJ4" i="12"/>
  <c r="E4" i="11"/>
  <c r="D5" i="12"/>
  <c r="E5" i="11"/>
  <c r="E5" i="12"/>
  <c r="E6" i="11"/>
  <c r="F5" i="12"/>
  <c r="E7" i="11"/>
  <c r="G5" i="12" s="1"/>
  <c r="E8" i="11"/>
  <c r="H5" i="12"/>
  <c r="F4" i="11"/>
  <c r="D6" i="12"/>
  <c r="F5" i="11"/>
  <c r="E6" i="12"/>
  <c r="F6" i="11"/>
  <c r="F6" i="12" s="1"/>
  <c r="F7" i="11"/>
  <c r="G6" i="12"/>
  <c r="F8" i="11"/>
  <c r="H6" i="12"/>
  <c r="G4" i="11"/>
  <c r="D7" i="12"/>
  <c r="G5" i="11"/>
  <c r="E7" i="12" s="1"/>
  <c r="G6" i="11"/>
  <c r="F7" i="12"/>
  <c r="G7" i="11"/>
  <c r="G7" i="12"/>
  <c r="G8" i="11"/>
  <c r="H7" i="12"/>
  <c r="B4" i="11"/>
  <c r="D2" i="12"/>
  <c r="B5" i="11"/>
  <c r="E2" i="12"/>
  <c r="B6" i="11"/>
  <c r="F2" i="12"/>
  <c r="B7" i="11"/>
  <c r="G2" i="12" s="1"/>
  <c r="B8" i="11"/>
  <c r="H2" i="12"/>
  <c r="C4" i="11"/>
  <c r="D3" i="12"/>
  <c r="C5" i="11"/>
  <c r="E3" i="12"/>
  <c r="C6" i="11"/>
  <c r="F3" i="12" s="1"/>
  <c r="C7" i="11"/>
  <c r="G3" i="12"/>
  <c r="C8" i="11"/>
  <c r="H3" i="12"/>
  <c r="D4" i="11"/>
  <c r="D4" i="12"/>
  <c r="D5" i="11"/>
  <c r="E4" i="12" s="1"/>
  <c r="D6" i="11"/>
  <c r="F4" i="12"/>
  <c r="D7" i="11"/>
  <c r="G4" i="12"/>
  <c r="D8" i="11"/>
  <c r="H4" i="12"/>
  <c r="AJ3" i="12"/>
  <c r="AO2" i="12"/>
  <c r="AN2" i="12"/>
  <c r="AL2" i="12"/>
  <c r="AK2" i="12"/>
  <c r="AN1" i="12"/>
  <c r="AK1" i="12"/>
  <c r="E29" i="7"/>
  <c r="D35" i="8" s="1"/>
  <c r="E30" i="7"/>
  <c r="E35" i="8"/>
  <c r="E31" i="7"/>
  <c r="F35" i="8"/>
  <c r="E32" i="7"/>
  <c r="G35" i="8" s="1"/>
  <c r="E33" i="7"/>
  <c r="H35" i="8" s="1"/>
  <c r="F29" i="7"/>
  <c r="D36" i="8"/>
  <c r="F30" i="7"/>
  <c r="E36" i="8"/>
  <c r="F31" i="7"/>
  <c r="F36" i="8" s="1"/>
  <c r="F32" i="7"/>
  <c r="G36" i="8" s="1"/>
  <c r="F33" i="7"/>
  <c r="H36" i="8"/>
  <c r="G29" i="7"/>
  <c r="D37" i="8"/>
  <c r="G30" i="7"/>
  <c r="E37" i="8" s="1"/>
  <c r="G31" i="7"/>
  <c r="F37" i="8" s="1"/>
  <c r="G32" i="7"/>
  <c r="G37" i="8"/>
  <c r="G33" i="7"/>
  <c r="H37" i="8"/>
  <c r="B29" i="7"/>
  <c r="D32" i="8" s="1"/>
  <c r="B30" i="7"/>
  <c r="E32" i="8"/>
  <c r="B31" i="7"/>
  <c r="F32" i="8"/>
  <c r="B32" i="7"/>
  <c r="G32" i="8" s="1"/>
  <c r="B33" i="7"/>
  <c r="H32" i="8" s="1"/>
  <c r="C29" i="7"/>
  <c r="D33" i="8"/>
  <c r="C30" i="7"/>
  <c r="E33" i="8"/>
  <c r="C31" i="7"/>
  <c r="F33" i="8" s="1"/>
  <c r="C32" i="7"/>
  <c r="G33" i="8" s="1"/>
  <c r="C33" i="7"/>
  <c r="H33" i="8"/>
  <c r="D29" i="7"/>
  <c r="D34" i="8"/>
  <c r="D30" i="7"/>
  <c r="E34" i="8" s="1"/>
  <c r="D31" i="7"/>
  <c r="F34" i="8" s="1"/>
  <c r="D32" i="7"/>
  <c r="G34" i="8"/>
  <c r="D33" i="7"/>
  <c r="H34" i="8"/>
  <c r="AJ8" i="8"/>
  <c r="E14" i="7"/>
  <c r="D17" i="8"/>
  <c r="E15" i="7"/>
  <c r="E17" i="8"/>
  <c r="E16" i="7"/>
  <c r="F17" i="8"/>
  <c r="E17" i="7"/>
  <c r="G17" i="8" s="1"/>
  <c r="E18" i="7"/>
  <c r="H17" i="8"/>
  <c r="F14" i="7"/>
  <c r="D18" i="8"/>
  <c r="F15" i="7"/>
  <c r="E18" i="8"/>
  <c r="F16" i="7"/>
  <c r="F18" i="8" s="1"/>
  <c r="F17" i="7"/>
  <c r="G18" i="8"/>
  <c r="F18" i="7"/>
  <c r="H18" i="8"/>
  <c r="G14" i="7"/>
  <c r="D19" i="8"/>
  <c r="G15" i="7"/>
  <c r="E19" i="8" s="1"/>
  <c r="G16" i="7"/>
  <c r="F19" i="8"/>
  <c r="G17" i="7"/>
  <c r="G19" i="8"/>
  <c r="G18" i="7"/>
  <c r="H19" i="8"/>
  <c r="Q17" i="8"/>
  <c r="AO7" i="8" s="1"/>
  <c r="R12" i="16" s="1"/>
  <c r="B14" i="7"/>
  <c r="D14" i="8"/>
  <c r="B15" i="7"/>
  <c r="E14" i="8"/>
  <c r="B16" i="7"/>
  <c r="F14" i="8"/>
  <c r="B17" i="7"/>
  <c r="G14" i="8" s="1"/>
  <c r="Q14" i="8" s="1"/>
  <c r="AN7" i="8" s="1"/>
  <c r="R11" i="16" s="1"/>
  <c r="B18" i="7"/>
  <c r="H14" i="8"/>
  <c r="C14" i="7"/>
  <c r="D15" i="8"/>
  <c r="C15" i="7"/>
  <c r="E15" i="8"/>
  <c r="C16" i="7"/>
  <c r="F15" i="8" s="1"/>
  <c r="C17" i="7"/>
  <c r="G15" i="8"/>
  <c r="C18" i="7"/>
  <c r="H15" i="8" s="1"/>
  <c r="D14" i="7"/>
  <c r="D16" i="8"/>
  <c r="D15" i="7"/>
  <c r="E16" i="8" s="1"/>
  <c r="D16" i="7"/>
  <c r="F16" i="8"/>
  <c r="D17" i="7"/>
  <c r="G16" i="8" s="1"/>
  <c r="D18" i="7"/>
  <c r="H16" i="8"/>
  <c r="AJ7" i="8"/>
  <c r="E19" i="7"/>
  <c r="D23" i="8"/>
  <c r="Q23" i="8" s="1"/>
  <c r="AO6" i="8" s="1"/>
  <c r="R10" i="16" s="1"/>
  <c r="E20" i="7"/>
  <c r="E23" i="8"/>
  <c r="E21" i="7"/>
  <c r="F23" i="8" s="1"/>
  <c r="E22" i="7"/>
  <c r="G23" i="8" s="1"/>
  <c r="E23" i="7"/>
  <c r="H23" i="8"/>
  <c r="F19" i="7"/>
  <c r="D24" i="8"/>
  <c r="F20" i="7"/>
  <c r="E24" i="8" s="1"/>
  <c r="F21" i="7"/>
  <c r="F24" i="8" s="1"/>
  <c r="F22" i="7"/>
  <c r="G24" i="8"/>
  <c r="F23" i="7"/>
  <c r="H24" i="8"/>
  <c r="B19" i="7"/>
  <c r="B20" i="7"/>
  <c r="E20" i="8"/>
  <c r="B21" i="7"/>
  <c r="F20" i="8"/>
  <c r="B22" i="7"/>
  <c r="G20" i="8" s="1"/>
  <c r="B23" i="7"/>
  <c r="H20" i="8" s="1"/>
  <c r="C19" i="7"/>
  <c r="D21" i="8"/>
  <c r="C20" i="7"/>
  <c r="E21" i="8"/>
  <c r="C21" i="7"/>
  <c r="F21" i="8" s="1"/>
  <c r="C22" i="7"/>
  <c r="G21" i="8" s="1"/>
  <c r="C23" i="7"/>
  <c r="H21" i="8"/>
  <c r="AJ6" i="8"/>
  <c r="E9" i="7"/>
  <c r="E10" i="7"/>
  <c r="E11" i="8"/>
  <c r="E11" i="7"/>
  <c r="F11" i="8"/>
  <c r="E13" i="7"/>
  <c r="H11" i="8" s="1"/>
  <c r="F9" i="7"/>
  <c r="D12" i="8"/>
  <c r="F10" i="7"/>
  <c r="E12" i="8"/>
  <c r="F11" i="7"/>
  <c r="F12" i="8"/>
  <c r="F12" i="7"/>
  <c r="G12" i="8" s="1"/>
  <c r="F13" i="7"/>
  <c r="H12" i="8"/>
  <c r="G9" i="7"/>
  <c r="D13" i="8"/>
  <c r="G10" i="7"/>
  <c r="E13" i="8"/>
  <c r="G11" i="7"/>
  <c r="F13" i="8" s="1"/>
  <c r="G12" i="7"/>
  <c r="G13" i="8"/>
  <c r="G13" i="7"/>
  <c r="H13" i="8"/>
  <c r="B9" i="7"/>
  <c r="B10" i="7"/>
  <c r="E8" i="8"/>
  <c r="B11" i="7"/>
  <c r="F8" i="8"/>
  <c r="B12" i="7"/>
  <c r="G8" i="8"/>
  <c r="B13" i="7"/>
  <c r="H8" i="8" s="1"/>
  <c r="C9" i="7"/>
  <c r="D9" i="8"/>
  <c r="C10" i="7"/>
  <c r="E9" i="8"/>
  <c r="C11" i="7"/>
  <c r="F9" i="8"/>
  <c r="C12" i="7"/>
  <c r="G9" i="8" s="1"/>
  <c r="C13" i="7"/>
  <c r="H9" i="8"/>
  <c r="D9" i="7"/>
  <c r="D10" i="8"/>
  <c r="D10" i="7"/>
  <c r="E10" i="8"/>
  <c r="D11" i="7"/>
  <c r="F10" i="8" s="1"/>
  <c r="D12" i="7"/>
  <c r="G10" i="8"/>
  <c r="D13" i="7"/>
  <c r="H10" i="8"/>
  <c r="AJ5" i="8"/>
  <c r="E24" i="7"/>
  <c r="E25" i="7"/>
  <c r="E29" i="8"/>
  <c r="E26" i="7"/>
  <c r="F29" i="8"/>
  <c r="E27" i="7"/>
  <c r="G29" i="8" s="1"/>
  <c r="E28" i="7"/>
  <c r="H29" i="8" s="1"/>
  <c r="F24" i="7"/>
  <c r="D30" i="8"/>
  <c r="F25" i="7"/>
  <c r="E30" i="8"/>
  <c r="F26" i="7"/>
  <c r="F30" i="8" s="1"/>
  <c r="F27" i="7"/>
  <c r="G30" i="8" s="1"/>
  <c r="F28" i="7"/>
  <c r="H30" i="8"/>
  <c r="G24" i="7"/>
  <c r="D31" i="8"/>
  <c r="G25" i="7"/>
  <c r="E31" i="8" s="1"/>
  <c r="G26" i="7"/>
  <c r="F31" i="8" s="1"/>
  <c r="G27" i="7"/>
  <c r="G31" i="8"/>
  <c r="G28" i="7"/>
  <c r="H31" i="8"/>
  <c r="B24" i="7"/>
  <c r="B25" i="7"/>
  <c r="E26" i="8"/>
  <c r="B26" i="7"/>
  <c r="F26" i="8"/>
  <c r="B27" i="7"/>
  <c r="G26" i="8" s="1"/>
  <c r="B28" i="7"/>
  <c r="H26" i="8" s="1"/>
  <c r="C24" i="7"/>
  <c r="D27" i="8"/>
  <c r="C25" i="7"/>
  <c r="E27" i="8"/>
  <c r="C26" i="7"/>
  <c r="F27" i="8" s="1"/>
  <c r="C27" i="7"/>
  <c r="G27" i="8" s="1"/>
  <c r="C28" i="7"/>
  <c r="H27" i="8" s="1"/>
  <c r="D24" i="7"/>
  <c r="D28" i="8"/>
  <c r="D25" i="7"/>
  <c r="E28" i="8" s="1"/>
  <c r="D26" i="7"/>
  <c r="F28" i="8" s="1"/>
  <c r="D27" i="7"/>
  <c r="G28" i="8" s="1"/>
  <c r="E77" i="9" s="1"/>
  <c r="E91" i="10" s="1"/>
  <c r="D28" i="7"/>
  <c r="H28" i="8"/>
  <c r="AJ4" i="8"/>
  <c r="E4" i="7"/>
  <c r="D5" i="8"/>
  <c r="E5" i="7"/>
  <c r="E5" i="8"/>
  <c r="E6" i="7"/>
  <c r="F5" i="8"/>
  <c r="E7" i="7"/>
  <c r="G5" i="8" s="1"/>
  <c r="E8" i="7"/>
  <c r="H5" i="8"/>
  <c r="F4" i="7"/>
  <c r="D6" i="8"/>
  <c r="F5" i="7"/>
  <c r="E6" i="8"/>
  <c r="F6" i="7"/>
  <c r="F6" i="8" s="1"/>
  <c r="F7" i="7"/>
  <c r="G6" i="8"/>
  <c r="F8" i="7"/>
  <c r="H6" i="8"/>
  <c r="G4" i="7"/>
  <c r="D7" i="8"/>
  <c r="G5" i="7"/>
  <c r="E7" i="8" s="1"/>
  <c r="G6" i="7"/>
  <c r="F7" i="8" s="1"/>
  <c r="G7" i="7"/>
  <c r="G7" i="8"/>
  <c r="G8" i="7"/>
  <c r="H7" i="8"/>
  <c r="B4" i="7"/>
  <c r="D2" i="8"/>
  <c r="B5" i="7"/>
  <c r="E2" i="8"/>
  <c r="B6" i="7"/>
  <c r="F2" i="8"/>
  <c r="B7" i="7"/>
  <c r="G2" i="8" s="1"/>
  <c r="B8" i="7"/>
  <c r="H2" i="8" s="1"/>
  <c r="C4" i="7"/>
  <c r="D3" i="8"/>
  <c r="C5" i="7"/>
  <c r="E3" i="8"/>
  <c r="C6" i="7"/>
  <c r="F3" i="8" s="1"/>
  <c r="C7" i="7"/>
  <c r="G3" i="8"/>
  <c r="C8" i="7"/>
  <c r="H3" i="8"/>
  <c r="D4" i="7"/>
  <c r="D4" i="8"/>
  <c r="D5" i="7"/>
  <c r="E4" i="8" s="1"/>
  <c r="D6" i="7"/>
  <c r="F4" i="8" s="1"/>
  <c r="D7" i="7"/>
  <c r="G4" i="8"/>
  <c r="D8" i="7"/>
  <c r="H4" i="8"/>
  <c r="AJ3" i="8"/>
  <c r="AO2" i="8"/>
  <c r="AN2" i="8"/>
  <c r="AL2" i="8"/>
  <c r="AK2" i="8"/>
  <c r="AN1" i="8"/>
  <c r="AK1" i="8"/>
  <c r="O35" i="12"/>
  <c r="N35" i="12"/>
  <c r="O32" i="12"/>
  <c r="N32" i="12"/>
  <c r="O29" i="12"/>
  <c r="N29" i="12"/>
  <c r="O26" i="12"/>
  <c r="N26" i="12"/>
  <c r="O23" i="12"/>
  <c r="N23" i="12"/>
  <c r="O20" i="12"/>
  <c r="N20" i="12"/>
  <c r="O17" i="12"/>
  <c r="N17" i="12"/>
  <c r="O14" i="12"/>
  <c r="N14" i="12"/>
  <c r="O11" i="12"/>
  <c r="N11" i="12"/>
  <c r="O8" i="12"/>
  <c r="N8" i="12"/>
  <c r="O5" i="12"/>
  <c r="N5" i="12"/>
  <c r="O2" i="12"/>
  <c r="N2" i="12"/>
  <c r="O35" i="8"/>
  <c r="N35" i="8"/>
  <c r="O32" i="8"/>
  <c r="N32" i="8"/>
  <c r="O29" i="8"/>
  <c r="N29" i="8"/>
  <c r="O26" i="8"/>
  <c r="N26" i="8"/>
  <c r="O23" i="8"/>
  <c r="N23" i="8"/>
  <c r="O20" i="8"/>
  <c r="N20" i="8"/>
  <c r="O17" i="8"/>
  <c r="N17" i="8"/>
  <c r="O14" i="8"/>
  <c r="N14" i="8"/>
  <c r="O11" i="8"/>
  <c r="N11" i="8"/>
  <c r="O8" i="8"/>
  <c r="N8" i="8"/>
  <c r="O5" i="8"/>
  <c r="N5" i="8"/>
  <c r="O2" i="8"/>
  <c r="N2" i="8"/>
  <c r="B9" i="3"/>
  <c r="B10" i="3"/>
  <c r="E8" i="4" s="1"/>
  <c r="B11" i="3"/>
  <c r="F8" i="4"/>
  <c r="B12" i="3"/>
  <c r="G8" i="4" s="1"/>
  <c r="B13" i="3"/>
  <c r="H8" i="4" s="1"/>
  <c r="C9" i="3"/>
  <c r="D9" i="4" s="1"/>
  <c r="C10" i="3"/>
  <c r="E9" i="4"/>
  <c r="C11" i="3"/>
  <c r="F9" i="4" s="1"/>
  <c r="C12" i="3"/>
  <c r="G9" i="4" s="1"/>
  <c r="C13" i="3"/>
  <c r="H9" i="4"/>
  <c r="E58" i="5" s="1"/>
  <c r="E72" i="6" s="1"/>
  <c r="D9" i="3"/>
  <c r="M37" i="15" s="1"/>
  <c r="D10" i="4"/>
  <c r="D10" i="3"/>
  <c r="E10" i="4" s="1"/>
  <c r="D11" i="3"/>
  <c r="F10" i="4" s="1"/>
  <c r="D12" i="3"/>
  <c r="G10" i="4" s="1"/>
  <c r="D13" i="3"/>
  <c r="H10" i="4"/>
  <c r="B5" i="3"/>
  <c r="E2" i="4" s="1"/>
  <c r="D51" i="5" s="1"/>
  <c r="F65" i="6" s="1"/>
  <c r="B6" i="3"/>
  <c r="F2" i="4" s="1"/>
  <c r="B7" i="3"/>
  <c r="G2" i="4" s="1"/>
  <c r="L2" i="4" s="1"/>
  <c r="B8" i="3"/>
  <c r="H2" i="4" s="1"/>
  <c r="C4" i="3"/>
  <c r="C6" i="3"/>
  <c r="F3" i="4" s="1"/>
  <c r="C7" i="3"/>
  <c r="G3" i="4" s="1"/>
  <c r="C8" i="3"/>
  <c r="H3" i="4" s="1"/>
  <c r="D4" i="3"/>
  <c r="D4" i="4"/>
  <c r="D5" i="3"/>
  <c r="E4" i="4" s="1"/>
  <c r="D6" i="3"/>
  <c r="F4" i="4"/>
  <c r="D7" i="3"/>
  <c r="G4" i="4" s="1"/>
  <c r="D8" i="3"/>
  <c r="H4" i="4" s="1"/>
  <c r="AN2" i="4"/>
  <c r="E29" i="3"/>
  <c r="N41" i="15" s="1"/>
  <c r="D35" i="4"/>
  <c r="E30" i="3"/>
  <c r="E35" i="4" s="1"/>
  <c r="E31" i="3"/>
  <c r="F35" i="4" s="1"/>
  <c r="E32" i="3"/>
  <c r="G35" i="4" s="1"/>
  <c r="E33" i="3"/>
  <c r="H35" i="4" s="1"/>
  <c r="E84" i="5" s="1"/>
  <c r="E98" i="6" s="1"/>
  <c r="F29" i="3"/>
  <c r="O41" i="15" s="1"/>
  <c r="F30" i="3"/>
  <c r="E36" i="4" s="1"/>
  <c r="F31" i="3"/>
  <c r="F36" i="4" s="1"/>
  <c r="F32" i="3"/>
  <c r="G36" i="4"/>
  <c r="F33" i="3"/>
  <c r="H36" i="4" s="1"/>
  <c r="G29" i="3"/>
  <c r="G30" i="3"/>
  <c r="E37" i="4" s="1"/>
  <c r="G31" i="3"/>
  <c r="F37" i="4"/>
  <c r="G32" i="3"/>
  <c r="G37" i="4" s="1"/>
  <c r="G33" i="3"/>
  <c r="H37" i="4" s="1"/>
  <c r="E24" i="3"/>
  <c r="D29" i="4" s="1"/>
  <c r="E25" i="3"/>
  <c r="E29" i="4" s="1"/>
  <c r="E26" i="3"/>
  <c r="F29" i="4" s="1"/>
  <c r="E27" i="3"/>
  <c r="G29" i="4" s="1"/>
  <c r="E28" i="3"/>
  <c r="H29" i="4"/>
  <c r="F24" i="3"/>
  <c r="F25" i="3"/>
  <c r="E30" i="4" s="1"/>
  <c r="F26" i="3"/>
  <c r="F30" i="4" s="1"/>
  <c r="F27" i="3"/>
  <c r="G30" i="4" s="1"/>
  <c r="F28" i="3"/>
  <c r="H30" i="4" s="1"/>
  <c r="G24" i="3"/>
  <c r="P40" i="15" s="1"/>
  <c r="G25" i="3"/>
  <c r="E31" i="4" s="1"/>
  <c r="G26" i="3"/>
  <c r="F31" i="4" s="1"/>
  <c r="G27" i="3"/>
  <c r="G31" i="4" s="1"/>
  <c r="G28" i="3"/>
  <c r="H31" i="4" s="1"/>
  <c r="E19" i="3"/>
  <c r="D23" i="4" s="1"/>
  <c r="E20" i="3"/>
  <c r="E23" i="4" s="1"/>
  <c r="E21" i="3"/>
  <c r="F23" i="4" s="1"/>
  <c r="E22" i="3"/>
  <c r="G23" i="4" s="1"/>
  <c r="E23" i="3"/>
  <c r="H23" i="4"/>
  <c r="F72" i="5" s="1"/>
  <c r="F19" i="3"/>
  <c r="F20" i="3"/>
  <c r="E24" i="4" s="1"/>
  <c r="F21" i="3"/>
  <c r="F24" i="4" s="1"/>
  <c r="F22" i="3"/>
  <c r="G24" i="4" s="1"/>
  <c r="F23" i="3"/>
  <c r="H24" i="4" s="1"/>
  <c r="E14" i="3"/>
  <c r="D17" i="4" s="1"/>
  <c r="E15" i="3"/>
  <c r="E17" i="4" s="1"/>
  <c r="E16" i="3"/>
  <c r="F17" i="4" s="1"/>
  <c r="E17" i="3"/>
  <c r="G17" i="4" s="1"/>
  <c r="E18" i="3"/>
  <c r="H17" i="4" s="1"/>
  <c r="J17" i="4" s="1"/>
  <c r="F14" i="3"/>
  <c r="D18" i="4" s="1"/>
  <c r="F15" i="3"/>
  <c r="E18" i="4" s="1"/>
  <c r="F16" i="3"/>
  <c r="F18" i="4" s="1"/>
  <c r="F17" i="3"/>
  <c r="G18" i="4"/>
  <c r="L18" i="4" s="1"/>
  <c r="F18" i="3"/>
  <c r="H18" i="4"/>
  <c r="G14" i="3"/>
  <c r="D19" i="4" s="1"/>
  <c r="G15" i="3"/>
  <c r="E19" i="4" s="1"/>
  <c r="G16" i="3"/>
  <c r="F19" i="4" s="1"/>
  <c r="G17" i="3"/>
  <c r="G19" i="4" s="1"/>
  <c r="G18" i="3"/>
  <c r="O6" i="3" s="1"/>
  <c r="G38" i="15" s="1"/>
  <c r="E9" i="3"/>
  <c r="D11" i="4" s="1"/>
  <c r="E10" i="3"/>
  <c r="E11" i="4" s="1"/>
  <c r="E11" i="3"/>
  <c r="F11" i="4" s="1"/>
  <c r="E12" i="3"/>
  <c r="G11" i="4" s="1"/>
  <c r="E13" i="3"/>
  <c r="H11" i="4" s="1"/>
  <c r="F9" i="3"/>
  <c r="F10" i="3"/>
  <c r="E12" i="4" s="1"/>
  <c r="F11" i="3"/>
  <c r="F12" i="4" s="1"/>
  <c r="F12" i="3"/>
  <c r="G12" i="4" s="1"/>
  <c r="F13" i="3"/>
  <c r="H12" i="4" s="1"/>
  <c r="G9" i="3"/>
  <c r="O16" i="3" s="1"/>
  <c r="P37" i="15" s="1"/>
  <c r="G10" i="3"/>
  <c r="E13" i="4" s="1"/>
  <c r="G11" i="3"/>
  <c r="F13" i="4" s="1"/>
  <c r="G12" i="3"/>
  <c r="G13" i="4"/>
  <c r="G13" i="3"/>
  <c r="H13" i="4"/>
  <c r="E4" i="3"/>
  <c r="D5" i="4"/>
  <c r="K5" i="4" s="1"/>
  <c r="E5" i="3"/>
  <c r="E5" i="4" s="1"/>
  <c r="E6" i="3"/>
  <c r="F5" i="4" s="1"/>
  <c r="E7" i="3"/>
  <c r="G5" i="4" s="1"/>
  <c r="E8" i="3"/>
  <c r="H5" i="4" s="1"/>
  <c r="F4" i="3"/>
  <c r="O36" i="15" s="1"/>
  <c r="D6" i="4"/>
  <c r="E55" i="5" s="1"/>
  <c r="E69" i="6" s="1"/>
  <c r="F5" i="3"/>
  <c r="E6" i="4"/>
  <c r="F6" i="3"/>
  <c r="F6" i="4" s="1"/>
  <c r="F7" i="3"/>
  <c r="G6" i="4" s="1"/>
  <c r="F8" i="3"/>
  <c r="H6" i="4" s="1"/>
  <c r="G4" i="3"/>
  <c r="D7" i="4" s="1"/>
  <c r="G5" i="3"/>
  <c r="E7" i="4" s="1"/>
  <c r="F56" i="5" s="1"/>
  <c r="G6" i="3"/>
  <c r="F7" i="4"/>
  <c r="D56" i="5" s="1"/>
  <c r="F70" i="6" s="1"/>
  <c r="G7" i="3"/>
  <c r="G7" i="4" s="1"/>
  <c r="G8" i="3"/>
  <c r="H7" i="4" s="1"/>
  <c r="AO2" i="4"/>
  <c r="B29" i="3"/>
  <c r="D32" i="4"/>
  <c r="B30" i="3"/>
  <c r="E32" i="4" s="1"/>
  <c r="B31" i="3"/>
  <c r="F32" i="4" s="1"/>
  <c r="B32" i="3"/>
  <c r="G32" i="4" s="1"/>
  <c r="B33" i="3"/>
  <c r="H32" i="4" s="1"/>
  <c r="C29" i="3"/>
  <c r="D33" i="4" s="1"/>
  <c r="C30" i="3"/>
  <c r="E33" i="4" s="1"/>
  <c r="C31" i="3"/>
  <c r="K9" i="3" s="1"/>
  <c r="C41" i="15" s="1"/>
  <c r="C32" i="3"/>
  <c r="G33" i="4" s="1"/>
  <c r="C33" i="3"/>
  <c r="H33" i="4" s="1"/>
  <c r="D29" i="3"/>
  <c r="D34" i="4" s="1"/>
  <c r="D30" i="3"/>
  <c r="E34" i="4"/>
  <c r="D31" i="3"/>
  <c r="L9" i="3" s="1"/>
  <c r="D41" i="15" s="1"/>
  <c r="D32" i="3"/>
  <c r="G34" i="4" s="1"/>
  <c r="D33" i="3"/>
  <c r="H34" i="4" s="1"/>
  <c r="B24" i="3"/>
  <c r="D26" i="4" s="1"/>
  <c r="B25" i="3"/>
  <c r="E26" i="4"/>
  <c r="B26" i="3"/>
  <c r="F26" i="4"/>
  <c r="J26" i="4" s="1"/>
  <c r="B27" i="3"/>
  <c r="G26" i="4"/>
  <c r="B28" i="3"/>
  <c r="H26" i="4" s="1"/>
  <c r="C24" i="3"/>
  <c r="L40" i="15" s="1"/>
  <c r="C25" i="3"/>
  <c r="E27" i="4"/>
  <c r="C26" i="3"/>
  <c r="K19" i="3" s="1"/>
  <c r="C27" i="3"/>
  <c r="G27" i="4" s="1"/>
  <c r="C28" i="3"/>
  <c r="H27" i="4" s="1"/>
  <c r="D24" i="3"/>
  <c r="D25" i="3"/>
  <c r="E28" i="4"/>
  <c r="D26" i="3"/>
  <c r="F28" i="4" s="1"/>
  <c r="D27" i="3"/>
  <c r="G28" i="4" s="1"/>
  <c r="D28" i="3"/>
  <c r="H28" i="4" s="1"/>
  <c r="B19" i="3"/>
  <c r="B20" i="3"/>
  <c r="E20" i="4"/>
  <c r="B21" i="3"/>
  <c r="F20" i="4" s="1"/>
  <c r="B22" i="3"/>
  <c r="G20" i="4"/>
  <c r="B23" i="3"/>
  <c r="H20" i="4"/>
  <c r="C19" i="3"/>
  <c r="D21" i="4"/>
  <c r="C20" i="3"/>
  <c r="E21" i="4" s="1"/>
  <c r="C21" i="3"/>
  <c r="K7" i="3" s="1"/>
  <c r="C39" i="15" s="1"/>
  <c r="C22" i="3"/>
  <c r="G21" i="4" s="1"/>
  <c r="C23" i="3"/>
  <c r="H21" i="4" s="1"/>
  <c r="B14" i="3"/>
  <c r="D14" i="4"/>
  <c r="B15" i="3"/>
  <c r="J6" i="3" s="1"/>
  <c r="B38" i="15" s="1"/>
  <c r="B16" i="3"/>
  <c r="F14" i="4" s="1"/>
  <c r="B17" i="3"/>
  <c r="G14" i="4" s="1"/>
  <c r="B18" i="3"/>
  <c r="H14" i="4" s="1"/>
  <c r="C14" i="3"/>
  <c r="L38" i="15" s="1"/>
  <c r="D15" i="4"/>
  <c r="C15" i="3"/>
  <c r="E15" i="4" s="1"/>
  <c r="C16" i="3"/>
  <c r="F15" i="4" s="1"/>
  <c r="C17" i="3"/>
  <c r="G15" i="4" s="1"/>
  <c r="C18" i="3"/>
  <c r="H15" i="4" s="1"/>
  <c r="D14" i="3"/>
  <c r="D16" i="4"/>
  <c r="D15" i="3"/>
  <c r="E16" i="4" s="1"/>
  <c r="F65" i="5" s="1"/>
  <c r="D16" i="3"/>
  <c r="F16" i="4" s="1"/>
  <c r="D17" i="3"/>
  <c r="G16" i="4" s="1"/>
  <c r="D18" i="3"/>
  <c r="H16" i="4" s="1"/>
  <c r="AL2" i="4"/>
  <c r="AK2" i="4"/>
  <c r="AJ8" i="4"/>
  <c r="AJ4" i="4"/>
  <c r="AJ6" i="4"/>
  <c r="AJ7" i="4"/>
  <c r="AJ5" i="4"/>
  <c r="AJ3" i="4"/>
  <c r="AN1" i="4"/>
  <c r="AK1" i="4"/>
  <c r="B5" i="4"/>
  <c r="O5" i="4"/>
  <c r="B8" i="4"/>
  <c r="O8" i="4"/>
  <c r="B11" i="4"/>
  <c r="O11" i="4"/>
  <c r="B14" i="4"/>
  <c r="O14" i="4"/>
  <c r="B17" i="4"/>
  <c r="O17" i="4"/>
  <c r="B20" i="4"/>
  <c r="O20" i="4"/>
  <c r="B23" i="4"/>
  <c r="O23" i="4"/>
  <c r="B26" i="4"/>
  <c r="O26" i="4"/>
  <c r="B29" i="4"/>
  <c r="O29" i="4"/>
  <c r="B32" i="4"/>
  <c r="O32" i="4"/>
  <c r="B35" i="4"/>
  <c r="O35" i="4"/>
  <c r="B2" i="4"/>
  <c r="O2" i="4"/>
  <c r="A32" i="4"/>
  <c r="N32" i="4"/>
  <c r="A26" i="4"/>
  <c r="N26" i="4"/>
  <c r="A20" i="4"/>
  <c r="N20" i="4"/>
  <c r="A14" i="4"/>
  <c r="N14" i="4"/>
  <c r="A8" i="4"/>
  <c r="N8" i="4"/>
  <c r="A2" i="4"/>
  <c r="N2" i="4"/>
  <c r="AG1" i="4"/>
  <c r="AF1" i="4"/>
  <c r="A35" i="4"/>
  <c r="N35" i="4"/>
  <c r="A29" i="4"/>
  <c r="N29" i="4"/>
  <c r="A23" i="4"/>
  <c r="N23" i="4"/>
  <c r="A17" i="4"/>
  <c r="N17" i="4"/>
  <c r="A11" i="4"/>
  <c r="N11" i="4"/>
  <c r="A5" i="4"/>
  <c r="N5" i="4"/>
  <c r="E86" i="13"/>
  <c r="E100" i="14" s="1"/>
  <c r="E85" i="13"/>
  <c r="E99" i="14" s="1"/>
  <c r="E83" i="13"/>
  <c r="E97" i="14" s="1"/>
  <c r="E82" i="13"/>
  <c r="E96" i="14" s="1"/>
  <c r="E81" i="13"/>
  <c r="E95" i="14" s="1"/>
  <c r="A51" i="13"/>
  <c r="A52" i="13"/>
  <c r="A53" i="13"/>
  <c r="A54" i="13"/>
  <c r="D51" i="13"/>
  <c r="F65" i="14" s="1"/>
  <c r="D52" i="13"/>
  <c r="F66" i="14" s="1"/>
  <c r="D53" i="13"/>
  <c r="F67" i="14" s="1"/>
  <c r="D54" i="13"/>
  <c r="F68" i="14" s="1"/>
  <c r="D55" i="13"/>
  <c r="F69" i="14" s="1"/>
  <c r="D56" i="13"/>
  <c r="F70" i="14" s="1"/>
  <c r="D57" i="13"/>
  <c r="F71" i="14" s="1"/>
  <c r="D58" i="13"/>
  <c r="F72" i="14" s="1"/>
  <c r="D59" i="13"/>
  <c r="F73" i="14" s="1"/>
  <c r="D60" i="13"/>
  <c r="F74" i="14" s="1"/>
  <c r="D61" i="13"/>
  <c r="F75" i="14" s="1"/>
  <c r="D62" i="13"/>
  <c r="F76" i="14" s="1"/>
  <c r="D63" i="13"/>
  <c r="F77" i="14" s="1"/>
  <c r="D64" i="13"/>
  <c r="F78" i="14" s="1"/>
  <c r="D65" i="13"/>
  <c r="F79" i="14" s="1"/>
  <c r="D66" i="13"/>
  <c r="F80" i="14" s="1"/>
  <c r="D67" i="13"/>
  <c r="F81" i="14" s="1"/>
  <c r="D68" i="13"/>
  <c r="F82" i="14" s="1"/>
  <c r="D69" i="13"/>
  <c r="F83" i="14" s="1"/>
  <c r="D70" i="13"/>
  <c r="F84" i="14" s="1"/>
  <c r="D19" i="11"/>
  <c r="D22" i="12" s="1"/>
  <c r="D20" i="11"/>
  <c r="E22" i="12"/>
  <c r="D21" i="11"/>
  <c r="F22" i="12"/>
  <c r="D22" i="11"/>
  <c r="G22" i="12" s="1"/>
  <c r="D23" i="11"/>
  <c r="H22" i="12" s="1"/>
  <c r="D72" i="13"/>
  <c r="F86" i="14" s="1"/>
  <c r="D73" i="13"/>
  <c r="F87" i="14" s="1"/>
  <c r="G19" i="11"/>
  <c r="D25" i="12" s="1"/>
  <c r="G20" i="11"/>
  <c r="E25" i="12"/>
  <c r="G21" i="11"/>
  <c r="F25" i="12" s="1"/>
  <c r="G22" i="11"/>
  <c r="G25" i="12" s="1"/>
  <c r="G23" i="11"/>
  <c r="H25" i="12" s="1"/>
  <c r="D75" i="13"/>
  <c r="F89" i="14" s="1"/>
  <c r="D76" i="13"/>
  <c r="F90" i="14" s="1"/>
  <c r="D77" i="13"/>
  <c r="F91" i="14" s="1"/>
  <c r="D78" i="13"/>
  <c r="F92" i="14" s="1"/>
  <c r="D79" i="13"/>
  <c r="F93" i="14" s="1"/>
  <c r="D80" i="13"/>
  <c r="F94" i="14" s="1"/>
  <c r="D81" i="13"/>
  <c r="F95" i="14" s="1"/>
  <c r="D82" i="13"/>
  <c r="F96" i="14" s="1"/>
  <c r="D83" i="13"/>
  <c r="F97" i="14" s="1"/>
  <c r="D85" i="13"/>
  <c r="F99" i="14" s="1"/>
  <c r="D86" i="13"/>
  <c r="F100" i="14" s="1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B81" i="13"/>
  <c r="B82" i="13"/>
  <c r="B83" i="13"/>
  <c r="B84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5" i="13"/>
  <c r="B86" i="13"/>
  <c r="E80" i="13"/>
  <c r="E94" i="14" s="1"/>
  <c r="E79" i="13"/>
  <c r="E93" i="14" s="1"/>
  <c r="E78" i="13"/>
  <c r="E92" i="14" s="1"/>
  <c r="E77" i="13"/>
  <c r="E91" i="14" s="1"/>
  <c r="E76" i="13"/>
  <c r="E90" i="14" s="1"/>
  <c r="E75" i="13"/>
  <c r="E89" i="14" s="1"/>
  <c r="E73" i="13"/>
  <c r="E87" i="14" s="1"/>
  <c r="E72" i="13"/>
  <c r="E86" i="14" s="1"/>
  <c r="E70" i="13"/>
  <c r="E84" i="14" s="1"/>
  <c r="E69" i="13"/>
  <c r="E83" i="14" s="1"/>
  <c r="E68" i="13"/>
  <c r="E82" i="14" s="1"/>
  <c r="E67" i="13"/>
  <c r="E81" i="14" s="1"/>
  <c r="E66" i="13"/>
  <c r="E80" i="14" s="1"/>
  <c r="E65" i="13"/>
  <c r="E79" i="14" s="1"/>
  <c r="E64" i="13"/>
  <c r="E78" i="14" s="1"/>
  <c r="E63" i="13"/>
  <c r="E77" i="14" s="1"/>
  <c r="E62" i="13"/>
  <c r="E76" i="14" s="1"/>
  <c r="E61" i="13"/>
  <c r="E75" i="14" s="1"/>
  <c r="E60" i="13"/>
  <c r="E74" i="14" s="1"/>
  <c r="E59" i="13"/>
  <c r="E73" i="14" s="1"/>
  <c r="E58" i="13"/>
  <c r="E72" i="14" s="1"/>
  <c r="E57" i="13"/>
  <c r="E71" i="14" s="1"/>
  <c r="E56" i="13"/>
  <c r="E70" i="14" s="1"/>
  <c r="E55" i="13"/>
  <c r="E69" i="14" s="1"/>
  <c r="E54" i="13"/>
  <c r="E68" i="14" s="1"/>
  <c r="E53" i="13"/>
  <c r="E67" i="14" s="1"/>
  <c r="E52" i="13"/>
  <c r="E66" i="14" s="1"/>
  <c r="E51" i="13"/>
  <c r="E65" i="14" s="1"/>
  <c r="F86" i="13"/>
  <c r="F85" i="13"/>
  <c r="F83" i="13"/>
  <c r="F82" i="13"/>
  <c r="F81" i="13"/>
  <c r="F80" i="13"/>
  <c r="F79" i="13"/>
  <c r="F78" i="13"/>
  <c r="F77" i="13"/>
  <c r="F76" i="13"/>
  <c r="F75" i="13"/>
  <c r="F73" i="13"/>
  <c r="F72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C37" i="12"/>
  <c r="B37" i="12"/>
  <c r="A37" i="12"/>
  <c r="C36" i="12"/>
  <c r="B36" i="12"/>
  <c r="A36" i="12"/>
  <c r="C35" i="12"/>
  <c r="B35" i="12"/>
  <c r="A35" i="12"/>
  <c r="C34" i="12"/>
  <c r="B34" i="12"/>
  <c r="A34" i="12"/>
  <c r="C33" i="12"/>
  <c r="B33" i="12"/>
  <c r="A33" i="12"/>
  <c r="C32" i="12"/>
  <c r="B32" i="12"/>
  <c r="A32" i="12"/>
  <c r="C31" i="12"/>
  <c r="B31" i="12"/>
  <c r="A31" i="12"/>
  <c r="C30" i="12"/>
  <c r="B30" i="12"/>
  <c r="A30" i="12"/>
  <c r="C29" i="12"/>
  <c r="B29" i="12"/>
  <c r="A29" i="12"/>
  <c r="C28" i="12"/>
  <c r="B28" i="12"/>
  <c r="A28" i="12"/>
  <c r="C27" i="12"/>
  <c r="B27" i="12"/>
  <c r="A27" i="12"/>
  <c r="C26" i="12"/>
  <c r="B26" i="12"/>
  <c r="A26" i="12"/>
  <c r="C25" i="12"/>
  <c r="B25" i="12"/>
  <c r="A25" i="12"/>
  <c r="C24" i="12"/>
  <c r="B24" i="12"/>
  <c r="A24" i="12"/>
  <c r="C23" i="12"/>
  <c r="B23" i="12"/>
  <c r="A23" i="12"/>
  <c r="C22" i="12"/>
  <c r="B22" i="12"/>
  <c r="A22" i="12"/>
  <c r="C21" i="12"/>
  <c r="B21" i="12"/>
  <c r="A21" i="12"/>
  <c r="C20" i="12"/>
  <c r="B20" i="12"/>
  <c r="A20" i="12"/>
  <c r="C19" i="12"/>
  <c r="B19" i="12"/>
  <c r="A19" i="12"/>
  <c r="C18" i="12"/>
  <c r="B18" i="12"/>
  <c r="A18" i="12"/>
  <c r="C17" i="12"/>
  <c r="B17" i="12"/>
  <c r="A17" i="12"/>
  <c r="C16" i="12"/>
  <c r="B16" i="12"/>
  <c r="A16" i="12"/>
  <c r="C15" i="12"/>
  <c r="B15" i="12"/>
  <c r="A15" i="12"/>
  <c r="C14" i="12"/>
  <c r="B14" i="12"/>
  <c r="A14" i="12"/>
  <c r="C13" i="12"/>
  <c r="B13" i="12"/>
  <c r="A13" i="12"/>
  <c r="C12" i="12"/>
  <c r="B12" i="12"/>
  <c r="A12" i="12"/>
  <c r="C11" i="12"/>
  <c r="B11" i="12"/>
  <c r="A11" i="12"/>
  <c r="C10" i="12"/>
  <c r="B10" i="12"/>
  <c r="A10" i="12"/>
  <c r="C9" i="12"/>
  <c r="B9" i="12"/>
  <c r="A9" i="12"/>
  <c r="C8" i="12"/>
  <c r="B8" i="12"/>
  <c r="A8" i="12"/>
  <c r="C7" i="12"/>
  <c r="B7" i="12"/>
  <c r="A7" i="12"/>
  <c r="C6" i="12"/>
  <c r="B6" i="12"/>
  <c r="A6" i="12"/>
  <c r="C5" i="12"/>
  <c r="B5" i="12"/>
  <c r="A5" i="12"/>
  <c r="C4" i="12"/>
  <c r="B4" i="12"/>
  <c r="A4" i="12"/>
  <c r="C3" i="12"/>
  <c r="B3" i="12"/>
  <c r="A3" i="12"/>
  <c r="C2" i="12"/>
  <c r="B2" i="12"/>
  <c r="A2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M37" i="12"/>
  <c r="L37" i="12"/>
  <c r="K37" i="12"/>
  <c r="J37" i="12"/>
  <c r="M36" i="12"/>
  <c r="L36" i="12"/>
  <c r="K36" i="12"/>
  <c r="J36" i="12"/>
  <c r="M34" i="12"/>
  <c r="L34" i="12"/>
  <c r="K34" i="12"/>
  <c r="J34" i="12"/>
  <c r="M33" i="12"/>
  <c r="L33" i="12"/>
  <c r="K33" i="12"/>
  <c r="J33" i="12"/>
  <c r="S32" i="12"/>
  <c r="R32" i="12"/>
  <c r="S13" i="17" s="1"/>
  <c r="M32" i="12"/>
  <c r="L32" i="12"/>
  <c r="K32" i="12"/>
  <c r="J32" i="12"/>
  <c r="M31" i="12"/>
  <c r="L31" i="12"/>
  <c r="K31" i="12"/>
  <c r="J31" i="12"/>
  <c r="M30" i="12"/>
  <c r="L30" i="12"/>
  <c r="K30" i="12"/>
  <c r="J30" i="12"/>
  <c r="R29" i="12"/>
  <c r="S6" i="17" s="1"/>
  <c r="M29" i="12"/>
  <c r="L29" i="12"/>
  <c r="K29" i="12"/>
  <c r="J29" i="12"/>
  <c r="M28" i="12"/>
  <c r="L28" i="12"/>
  <c r="K28" i="12"/>
  <c r="J28" i="12"/>
  <c r="M27" i="12"/>
  <c r="L27" i="12"/>
  <c r="K27" i="12"/>
  <c r="J27" i="12"/>
  <c r="V26" i="12"/>
  <c r="G4" i="17" s="1"/>
  <c r="U26" i="12"/>
  <c r="AG3" i="12" s="1"/>
  <c r="F4" i="17" s="1"/>
  <c r="T26" i="12"/>
  <c r="S26" i="12"/>
  <c r="R26" i="12"/>
  <c r="S5" i="17" s="1"/>
  <c r="M26" i="12"/>
  <c r="L26" i="12"/>
  <c r="K26" i="12"/>
  <c r="J26" i="12"/>
  <c r="M24" i="12"/>
  <c r="L24" i="12"/>
  <c r="K24" i="12"/>
  <c r="J24" i="12"/>
  <c r="R23" i="12"/>
  <c r="S10" i="17" s="1"/>
  <c r="M23" i="12"/>
  <c r="L23" i="12"/>
  <c r="K23" i="12"/>
  <c r="J23" i="12"/>
  <c r="K22" i="12"/>
  <c r="M21" i="12"/>
  <c r="L21" i="12"/>
  <c r="K21" i="12"/>
  <c r="J21" i="12"/>
  <c r="V20" i="12"/>
  <c r="G6" i="17" s="1"/>
  <c r="U20" i="12"/>
  <c r="T20" i="12"/>
  <c r="AF5" i="12" s="1"/>
  <c r="E6" i="17" s="1"/>
  <c r="S20" i="12"/>
  <c r="R20" i="12"/>
  <c r="S9" i="17" s="1"/>
  <c r="M20" i="12"/>
  <c r="L20" i="12"/>
  <c r="K20" i="12"/>
  <c r="J20" i="12"/>
  <c r="M19" i="12"/>
  <c r="L19" i="12"/>
  <c r="K19" i="12"/>
  <c r="J19" i="12"/>
  <c r="M18" i="12"/>
  <c r="L18" i="12"/>
  <c r="K18" i="12"/>
  <c r="J18" i="12"/>
  <c r="R17" i="12"/>
  <c r="S12" i="17" s="1"/>
  <c r="M17" i="12"/>
  <c r="L17" i="12"/>
  <c r="K17" i="12"/>
  <c r="J17" i="12"/>
  <c r="M16" i="12"/>
  <c r="L16" i="12"/>
  <c r="K16" i="12"/>
  <c r="J16" i="12"/>
  <c r="M15" i="12"/>
  <c r="L15" i="12"/>
  <c r="K15" i="12"/>
  <c r="J15" i="12"/>
  <c r="V14" i="12"/>
  <c r="G7" i="17" s="1"/>
  <c r="U14" i="12"/>
  <c r="T14" i="12"/>
  <c r="AF6" i="12" s="1"/>
  <c r="E7" i="17" s="1"/>
  <c r="S14" i="12"/>
  <c r="R14" i="12"/>
  <c r="S11" i="17" s="1"/>
  <c r="M14" i="12"/>
  <c r="L14" i="12"/>
  <c r="K14" i="12"/>
  <c r="J14" i="12"/>
  <c r="M13" i="12"/>
  <c r="L13" i="12"/>
  <c r="K13" i="12"/>
  <c r="J13" i="12"/>
  <c r="M12" i="12"/>
  <c r="L12" i="12"/>
  <c r="K12" i="12"/>
  <c r="J12" i="12"/>
  <c r="R11" i="12"/>
  <c r="S8" i="17" s="1"/>
  <c r="M11" i="12"/>
  <c r="L11" i="12"/>
  <c r="K11" i="12"/>
  <c r="J11" i="12"/>
  <c r="M10" i="12"/>
  <c r="L10" i="12"/>
  <c r="K10" i="12"/>
  <c r="J10" i="12"/>
  <c r="M9" i="12"/>
  <c r="L9" i="12"/>
  <c r="K9" i="12"/>
  <c r="J9" i="12"/>
  <c r="V8" i="12"/>
  <c r="G5" i="17" s="1"/>
  <c r="U8" i="12"/>
  <c r="T8" i="12"/>
  <c r="AF4" i="12" s="1"/>
  <c r="E5" i="17" s="1"/>
  <c r="S8" i="12"/>
  <c r="R8" i="12"/>
  <c r="S7" i="17" s="1"/>
  <c r="M8" i="12"/>
  <c r="L8" i="12"/>
  <c r="K8" i="12"/>
  <c r="J8" i="12"/>
  <c r="AE7" i="12"/>
  <c r="M7" i="12"/>
  <c r="L7" i="12"/>
  <c r="K7" i="12"/>
  <c r="J7" i="12"/>
  <c r="AG6" i="12"/>
  <c r="F7" i="17" s="1"/>
  <c r="AE6" i="12"/>
  <c r="M6" i="12"/>
  <c r="L6" i="12"/>
  <c r="K6" i="12"/>
  <c r="J6" i="12"/>
  <c r="AG5" i="12"/>
  <c r="F6" i="17" s="1"/>
  <c r="AE5" i="12"/>
  <c r="R5" i="12"/>
  <c r="S4" i="17" s="1"/>
  <c r="M5" i="12"/>
  <c r="L5" i="12"/>
  <c r="K5" i="12"/>
  <c r="J5" i="12"/>
  <c r="AG4" i="12"/>
  <c r="F5" i="17" s="1"/>
  <c r="AE4" i="12"/>
  <c r="X4" i="12" a="1"/>
  <c r="X4" i="12" s="1"/>
  <c r="M4" i="12"/>
  <c r="L4" i="12"/>
  <c r="K4" i="12"/>
  <c r="J4" i="12"/>
  <c r="AF3" i="12"/>
  <c r="E4" i="17" s="1"/>
  <c r="AE3" i="12"/>
  <c r="M3" i="12"/>
  <c r="L3" i="12"/>
  <c r="K3" i="12"/>
  <c r="J3" i="12"/>
  <c r="U2" i="12"/>
  <c r="AG2" i="12" s="1"/>
  <c r="F3" i="17" s="1"/>
  <c r="T2" i="12"/>
  <c r="AF2" i="12"/>
  <c r="E3" i="17" s="1"/>
  <c r="B3" i="17" s="1"/>
  <c r="S2" i="12"/>
  <c r="AE2" i="12"/>
  <c r="X2" i="12" a="1"/>
  <c r="X2" i="12"/>
  <c r="V2" i="12"/>
  <c r="G3" i="17" s="1"/>
  <c r="R2" i="12"/>
  <c r="S3" i="17" s="1"/>
  <c r="M2" i="12"/>
  <c r="L2" i="12"/>
  <c r="K2" i="12"/>
  <c r="J2" i="12"/>
  <c r="AG1" i="12"/>
  <c r="AF1" i="12"/>
  <c r="O20" i="11"/>
  <c r="N20" i="11"/>
  <c r="M20" i="11"/>
  <c r="L20" i="11"/>
  <c r="K20" i="11"/>
  <c r="J20" i="11"/>
  <c r="O19" i="11"/>
  <c r="N19" i="11"/>
  <c r="M19" i="11"/>
  <c r="L19" i="11"/>
  <c r="K19" i="11"/>
  <c r="J19" i="11"/>
  <c r="N18" i="11"/>
  <c r="M18" i="11"/>
  <c r="L18" i="11"/>
  <c r="K18" i="11"/>
  <c r="J18" i="11"/>
  <c r="O17" i="11"/>
  <c r="N17" i="11"/>
  <c r="M17" i="11"/>
  <c r="L17" i="11"/>
  <c r="K17" i="11"/>
  <c r="J17" i="11"/>
  <c r="O16" i="11"/>
  <c r="N16" i="11"/>
  <c r="M16" i="11"/>
  <c r="L16" i="11"/>
  <c r="K16" i="11"/>
  <c r="J16" i="11"/>
  <c r="O15" i="11"/>
  <c r="N15" i="11"/>
  <c r="M15" i="11"/>
  <c r="L15" i="11"/>
  <c r="K15" i="11"/>
  <c r="J15" i="11"/>
  <c r="O9" i="11"/>
  <c r="N9" i="11"/>
  <c r="M9" i="11"/>
  <c r="L9" i="11"/>
  <c r="K9" i="11"/>
  <c r="J9" i="11"/>
  <c r="O8" i="11"/>
  <c r="N8" i="11"/>
  <c r="M8" i="11"/>
  <c r="L8" i="11"/>
  <c r="K8" i="11"/>
  <c r="J8" i="11"/>
  <c r="O7" i="11"/>
  <c r="N7" i="11"/>
  <c r="M7" i="11"/>
  <c r="L7" i="11"/>
  <c r="K7" i="11"/>
  <c r="J7" i="11"/>
  <c r="O6" i="11"/>
  <c r="N6" i="11"/>
  <c r="M6" i="11"/>
  <c r="L6" i="11"/>
  <c r="K6" i="11"/>
  <c r="J6" i="11"/>
  <c r="O5" i="11"/>
  <c r="N5" i="11"/>
  <c r="M5" i="11"/>
  <c r="L5" i="11"/>
  <c r="K5" i="11"/>
  <c r="J5" i="11"/>
  <c r="O4" i="11"/>
  <c r="N4" i="11"/>
  <c r="M4" i="11"/>
  <c r="L4" i="11"/>
  <c r="K4" i="11"/>
  <c r="J4" i="11"/>
  <c r="E86" i="9"/>
  <c r="E100" i="10" s="1"/>
  <c r="E85" i="9"/>
  <c r="E99" i="10" s="1"/>
  <c r="E84" i="9"/>
  <c r="E98" i="10" s="1"/>
  <c r="E83" i="9"/>
  <c r="E97" i="10" s="1"/>
  <c r="E82" i="9"/>
  <c r="E96" i="10" s="1"/>
  <c r="E81" i="9"/>
  <c r="E95" i="10" s="1"/>
  <c r="A51" i="9"/>
  <c r="A52" i="9"/>
  <c r="A53" i="9"/>
  <c r="A54" i="9"/>
  <c r="D52" i="9"/>
  <c r="F66" i="10" s="1"/>
  <c r="D54" i="9"/>
  <c r="F68" i="10" s="1"/>
  <c r="D55" i="9"/>
  <c r="F69" i="10" s="1"/>
  <c r="D56" i="9"/>
  <c r="F70" i="10" s="1"/>
  <c r="D58" i="9"/>
  <c r="F72" i="10" s="1"/>
  <c r="D59" i="9"/>
  <c r="F73" i="10" s="1"/>
  <c r="D61" i="9"/>
  <c r="F75" i="10" s="1"/>
  <c r="D62" i="9"/>
  <c r="F76" i="10" s="1"/>
  <c r="D63" i="9"/>
  <c r="F77" i="10" s="1"/>
  <c r="D64" i="9"/>
  <c r="F78" i="10" s="1"/>
  <c r="D65" i="9"/>
  <c r="F79" i="10" s="1"/>
  <c r="D66" i="9"/>
  <c r="F80" i="10" s="1"/>
  <c r="D67" i="9"/>
  <c r="F81" i="10" s="1"/>
  <c r="D68" i="9"/>
  <c r="F82" i="10" s="1"/>
  <c r="D70" i="9"/>
  <c r="F84" i="10" s="1"/>
  <c r="D19" i="7"/>
  <c r="D22" i="8"/>
  <c r="D20" i="7"/>
  <c r="D21" i="7"/>
  <c r="F22" i="8"/>
  <c r="D22" i="7"/>
  <c r="G22" i="8"/>
  <c r="D23" i="7"/>
  <c r="H22" i="8"/>
  <c r="D72" i="9"/>
  <c r="F86" i="10" s="1"/>
  <c r="D73" i="9"/>
  <c r="F87" i="10" s="1"/>
  <c r="G19" i="7"/>
  <c r="D25" i="8" s="1"/>
  <c r="G20" i="7"/>
  <c r="E25" i="8" s="1"/>
  <c r="E74" i="9" s="1"/>
  <c r="E88" i="10" s="1"/>
  <c r="G21" i="7"/>
  <c r="F25" i="8"/>
  <c r="D74" i="9" s="1"/>
  <c r="F88" i="10" s="1"/>
  <c r="G22" i="7"/>
  <c r="G25" i="8"/>
  <c r="G23" i="7"/>
  <c r="H25" i="8" s="1"/>
  <c r="D77" i="9"/>
  <c r="F91" i="10" s="1"/>
  <c r="D79" i="9"/>
  <c r="F93" i="10" s="1"/>
  <c r="D80" i="9"/>
  <c r="F94" i="10" s="1"/>
  <c r="D81" i="9"/>
  <c r="F95" i="10" s="1"/>
  <c r="D82" i="9"/>
  <c r="F96" i="10" s="1"/>
  <c r="D83" i="9"/>
  <c r="F97" i="10" s="1"/>
  <c r="D84" i="9"/>
  <c r="F98" i="10" s="1"/>
  <c r="D85" i="9"/>
  <c r="F99" i="10" s="1"/>
  <c r="D86" i="9"/>
  <c r="F100" i="10" s="1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B81" i="9"/>
  <c r="B82" i="9"/>
  <c r="B83" i="9"/>
  <c r="B84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5" i="9"/>
  <c r="B86" i="9"/>
  <c r="E80" i="9"/>
  <c r="E94" i="10" s="1"/>
  <c r="E79" i="9"/>
  <c r="E93" i="10" s="1"/>
  <c r="E73" i="9"/>
  <c r="E87" i="10" s="1"/>
  <c r="E72" i="9"/>
  <c r="E86" i="10" s="1"/>
  <c r="E70" i="9"/>
  <c r="E84" i="10" s="1"/>
  <c r="E68" i="9"/>
  <c r="E82" i="10" s="1"/>
  <c r="E67" i="9"/>
  <c r="E81" i="10" s="1"/>
  <c r="E66" i="9"/>
  <c r="E80" i="10" s="1"/>
  <c r="E65" i="9"/>
  <c r="E79" i="10" s="1"/>
  <c r="E64" i="9"/>
  <c r="E78" i="10" s="1"/>
  <c r="E63" i="9"/>
  <c r="E77" i="10" s="1"/>
  <c r="E62" i="9"/>
  <c r="E76" i="10" s="1"/>
  <c r="E61" i="9"/>
  <c r="E75" i="10" s="1"/>
  <c r="E59" i="9"/>
  <c r="E73" i="10" s="1"/>
  <c r="E58" i="9"/>
  <c r="E72" i="10" s="1"/>
  <c r="E55" i="9"/>
  <c r="E69" i="10" s="1"/>
  <c r="E54" i="9"/>
  <c r="E68" i="10" s="1"/>
  <c r="E53" i="9"/>
  <c r="E67" i="10" s="1"/>
  <c r="E52" i="9"/>
  <c r="E66" i="10" s="1"/>
  <c r="E51" i="9"/>
  <c r="E65" i="10" s="1"/>
  <c r="F86" i="9"/>
  <c r="F85" i="9"/>
  <c r="F84" i="9"/>
  <c r="F83" i="9"/>
  <c r="F82" i="9"/>
  <c r="F81" i="9"/>
  <c r="F80" i="9"/>
  <c r="F79" i="9"/>
  <c r="F73" i="9"/>
  <c r="F72" i="9"/>
  <c r="F70" i="9"/>
  <c r="F68" i="9"/>
  <c r="F67" i="9"/>
  <c r="F66" i="9"/>
  <c r="F65" i="9"/>
  <c r="F64" i="9"/>
  <c r="F63" i="9"/>
  <c r="F62" i="9"/>
  <c r="F61" i="9"/>
  <c r="F59" i="9"/>
  <c r="F58" i="9"/>
  <c r="F56" i="9"/>
  <c r="F55" i="9"/>
  <c r="F54" i="9"/>
  <c r="F52" i="9"/>
  <c r="F51" i="9"/>
  <c r="C37" i="8"/>
  <c r="B37" i="8"/>
  <c r="A37" i="8"/>
  <c r="C36" i="8"/>
  <c r="B36" i="8"/>
  <c r="A36" i="8"/>
  <c r="C35" i="8"/>
  <c r="B35" i="8"/>
  <c r="A35" i="8"/>
  <c r="C34" i="8"/>
  <c r="B34" i="8"/>
  <c r="A34" i="8"/>
  <c r="C33" i="8"/>
  <c r="B33" i="8"/>
  <c r="A33" i="8"/>
  <c r="C32" i="8"/>
  <c r="B32" i="8"/>
  <c r="A32" i="8"/>
  <c r="C31" i="8"/>
  <c r="B31" i="8"/>
  <c r="A31" i="8"/>
  <c r="C30" i="8"/>
  <c r="B30" i="8"/>
  <c r="A30" i="8"/>
  <c r="C29" i="8"/>
  <c r="B29" i="8"/>
  <c r="A29" i="8"/>
  <c r="C28" i="8"/>
  <c r="B28" i="8"/>
  <c r="A28" i="8"/>
  <c r="C27" i="8"/>
  <c r="B27" i="8"/>
  <c r="A27" i="8"/>
  <c r="C26" i="8"/>
  <c r="B26" i="8"/>
  <c r="A26" i="8"/>
  <c r="C25" i="8"/>
  <c r="B25" i="8"/>
  <c r="A25" i="8"/>
  <c r="C24" i="8"/>
  <c r="B24" i="8"/>
  <c r="A24" i="8"/>
  <c r="C23" i="8"/>
  <c r="B23" i="8"/>
  <c r="A23" i="8"/>
  <c r="C22" i="8"/>
  <c r="B22" i="8"/>
  <c r="A22" i="8"/>
  <c r="C21" i="8"/>
  <c r="B21" i="8"/>
  <c r="A21" i="8"/>
  <c r="C20" i="8"/>
  <c r="B20" i="8"/>
  <c r="A20" i="8"/>
  <c r="C19" i="8"/>
  <c r="B19" i="8"/>
  <c r="A19" i="8"/>
  <c r="C18" i="8"/>
  <c r="B18" i="8"/>
  <c r="A18" i="8"/>
  <c r="C17" i="8"/>
  <c r="B17" i="8"/>
  <c r="A17" i="8"/>
  <c r="C16" i="8"/>
  <c r="B16" i="8"/>
  <c r="A16" i="8"/>
  <c r="C15" i="8"/>
  <c r="B15" i="8"/>
  <c r="A15" i="8"/>
  <c r="C14" i="8"/>
  <c r="B14" i="8"/>
  <c r="A14" i="8"/>
  <c r="C13" i="8"/>
  <c r="B13" i="8"/>
  <c r="A13" i="8"/>
  <c r="C12" i="8"/>
  <c r="B12" i="8"/>
  <c r="A12" i="8"/>
  <c r="C11" i="8"/>
  <c r="B11" i="8"/>
  <c r="A11" i="8"/>
  <c r="C10" i="8"/>
  <c r="B10" i="8"/>
  <c r="A10" i="8"/>
  <c r="C9" i="8"/>
  <c r="B9" i="8"/>
  <c r="A9" i="8"/>
  <c r="C8" i="8"/>
  <c r="B8" i="8"/>
  <c r="A8" i="8"/>
  <c r="C7" i="8"/>
  <c r="B7" i="8"/>
  <c r="A7" i="8"/>
  <c r="C6" i="8"/>
  <c r="B6" i="8"/>
  <c r="A6" i="8"/>
  <c r="C5" i="8"/>
  <c r="B5" i="8"/>
  <c r="A5" i="8"/>
  <c r="C4" i="8"/>
  <c r="B4" i="8"/>
  <c r="A4" i="8"/>
  <c r="C3" i="8"/>
  <c r="B3" i="8"/>
  <c r="A3" i="8"/>
  <c r="C2" i="8"/>
  <c r="B2" i="8"/>
  <c r="A2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M37" i="8"/>
  <c r="L37" i="8"/>
  <c r="K37" i="8"/>
  <c r="J37" i="8"/>
  <c r="M36" i="8"/>
  <c r="L36" i="8"/>
  <c r="K36" i="8"/>
  <c r="J36" i="8"/>
  <c r="R35" i="8"/>
  <c r="S14" i="16" s="1"/>
  <c r="M35" i="8"/>
  <c r="L35" i="8"/>
  <c r="K35" i="8"/>
  <c r="J35" i="8"/>
  <c r="M34" i="8"/>
  <c r="L34" i="8"/>
  <c r="K34" i="8"/>
  <c r="J34" i="8"/>
  <c r="M33" i="8"/>
  <c r="L33" i="8"/>
  <c r="K33" i="8"/>
  <c r="J33" i="8"/>
  <c r="V32" i="8"/>
  <c r="G8" i="16" s="1"/>
  <c r="U32" i="8"/>
  <c r="T32" i="8"/>
  <c r="S32" i="8"/>
  <c r="R32" i="8"/>
  <c r="S13" i="16" s="1"/>
  <c r="M32" i="8"/>
  <c r="L32" i="8"/>
  <c r="K32" i="8"/>
  <c r="J32" i="8"/>
  <c r="M31" i="8"/>
  <c r="L31" i="8"/>
  <c r="K31" i="8"/>
  <c r="J31" i="8"/>
  <c r="M30" i="8"/>
  <c r="L30" i="8"/>
  <c r="K30" i="8"/>
  <c r="J30" i="8"/>
  <c r="M28" i="8"/>
  <c r="M27" i="8"/>
  <c r="L27" i="8"/>
  <c r="S26" i="8"/>
  <c r="J25" i="8"/>
  <c r="M24" i="8"/>
  <c r="L24" i="8"/>
  <c r="K24" i="8"/>
  <c r="J24" i="8"/>
  <c r="R23" i="8"/>
  <c r="S10" i="16" s="1"/>
  <c r="M23" i="8"/>
  <c r="L23" i="8"/>
  <c r="K23" i="8"/>
  <c r="J23" i="8"/>
  <c r="M21" i="8"/>
  <c r="L21" i="8"/>
  <c r="K21" i="8"/>
  <c r="J21" i="8"/>
  <c r="S20" i="8"/>
  <c r="M19" i="8"/>
  <c r="L19" i="8"/>
  <c r="K19" i="8"/>
  <c r="J19" i="8"/>
  <c r="M18" i="8"/>
  <c r="L18" i="8"/>
  <c r="K18" i="8"/>
  <c r="J18" i="8"/>
  <c r="R17" i="8"/>
  <c r="S12" i="16" s="1"/>
  <c r="M17" i="8"/>
  <c r="L17" i="8"/>
  <c r="K17" i="8"/>
  <c r="J17" i="8"/>
  <c r="M16" i="8"/>
  <c r="L16" i="8"/>
  <c r="K16" i="8"/>
  <c r="J16" i="8"/>
  <c r="M15" i="8"/>
  <c r="L15" i="8"/>
  <c r="K15" i="8"/>
  <c r="J15" i="8"/>
  <c r="V14" i="8"/>
  <c r="G7" i="16" s="1"/>
  <c r="U14" i="8"/>
  <c r="T14" i="8"/>
  <c r="S14" i="8"/>
  <c r="R14" i="8"/>
  <c r="S11" i="16" s="1"/>
  <c r="M14" i="8"/>
  <c r="L14" i="8"/>
  <c r="K14" i="8"/>
  <c r="J14" i="8"/>
  <c r="M13" i="8"/>
  <c r="L13" i="8"/>
  <c r="K13" i="8"/>
  <c r="J13" i="8"/>
  <c r="M12" i="8"/>
  <c r="L12" i="8"/>
  <c r="K12" i="8"/>
  <c r="J12" i="8"/>
  <c r="M10" i="8"/>
  <c r="L10" i="8"/>
  <c r="K10" i="8"/>
  <c r="J10" i="8"/>
  <c r="M9" i="8"/>
  <c r="L9" i="8"/>
  <c r="K9" i="8"/>
  <c r="J9" i="8"/>
  <c r="S8" i="8"/>
  <c r="AG7" i="8"/>
  <c r="F8" i="16" s="1"/>
  <c r="AF7" i="8"/>
  <c r="E8" i="16" s="1"/>
  <c r="AE7" i="8"/>
  <c r="K7" i="8"/>
  <c r="AG6" i="8"/>
  <c r="F7" i="16" s="1"/>
  <c r="AF6" i="8"/>
  <c r="E7" i="16" s="1"/>
  <c r="AE6" i="8"/>
  <c r="M6" i="8"/>
  <c r="L6" i="8"/>
  <c r="K6" i="8"/>
  <c r="J6" i="8"/>
  <c r="AE5" i="8"/>
  <c r="R5" i="8"/>
  <c r="S4" i="16" s="1"/>
  <c r="M5" i="8"/>
  <c r="L5" i="8"/>
  <c r="K5" i="8"/>
  <c r="J5" i="8"/>
  <c r="AE4" i="8"/>
  <c r="X4" i="8" a="1"/>
  <c r="X4" i="8" s="1"/>
  <c r="L4" i="8"/>
  <c r="K4" i="8"/>
  <c r="AE3" i="8"/>
  <c r="M3" i="8"/>
  <c r="L3" i="8"/>
  <c r="K3" i="8"/>
  <c r="J3" i="8"/>
  <c r="T2" i="8"/>
  <c r="AF2" i="8"/>
  <c r="E3" i="16" s="1"/>
  <c r="S2" i="8"/>
  <c r="AE2" i="8"/>
  <c r="R2" i="8"/>
  <c r="S3" i="16" s="1"/>
  <c r="M2" i="8"/>
  <c r="L2" i="8"/>
  <c r="K2" i="8"/>
  <c r="AG1" i="8"/>
  <c r="AF1" i="8"/>
  <c r="N18" i="7"/>
  <c r="N17" i="7"/>
  <c r="N16" i="7"/>
  <c r="N7" i="7"/>
  <c r="N5" i="7"/>
  <c r="N6" i="7"/>
  <c r="O20" i="7"/>
  <c r="N20" i="7"/>
  <c r="M20" i="7"/>
  <c r="L20" i="7"/>
  <c r="K20" i="7"/>
  <c r="J20" i="7"/>
  <c r="O19" i="7"/>
  <c r="N19" i="7"/>
  <c r="M19" i="7"/>
  <c r="L19" i="7"/>
  <c r="K19" i="7"/>
  <c r="J19" i="7"/>
  <c r="M18" i="7"/>
  <c r="L18" i="7"/>
  <c r="K18" i="7"/>
  <c r="J18" i="7"/>
  <c r="O17" i="7"/>
  <c r="M17" i="7"/>
  <c r="L17" i="7"/>
  <c r="K17" i="7"/>
  <c r="J17" i="7"/>
  <c r="O16" i="7"/>
  <c r="L16" i="7"/>
  <c r="K16" i="7"/>
  <c r="J16" i="7"/>
  <c r="O15" i="7"/>
  <c r="N15" i="7"/>
  <c r="M15" i="7"/>
  <c r="L15" i="7"/>
  <c r="K15" i="7"/>
  <c r="J15" i="7"/>
  <c r="O9" i="7"/>
  <c r="N9" i="7"/>
  <c r="M9" i="7"/>
  <c r="L9" i="7"/>
  <c r="K9" i="7"/>
  <c r="J9" i="7"/>
  <c r="O8" i="7"/>
  <c r="N8" i="7"/>
  <c r="M8" i="7"/>
  <c r="L8" i="7"/>
  <c r="K8" i="7"/>
  <c r="J8" i="7"/>
  <c r="M7" i="7"/>
  <c r="K7" i="7"/>
  <c r="J7" i="7"/>
  <c r="O6" i="7"/>
  <c r="M6" i="7"/>
  <c r="L6" i="7"/>
  <c r="K6" i="7"/>
  <c r="J6" i="7"/>
  <c r="O5" i="7"/>
  <c r="L5" i="7"/>
  <c r="K5" i="7"/>
  <c r="J5" i="7"/>
  <c r="O4" i="7"/>
  <c r="N4" i="7"/>
  <c r="M4" i="7"/>
  <c r="L4" i="7"/>
  <c r="K4" i="7"/>
  <c r="J4" i="7"/>
  <c r="M10" i="4"/>
  <c r="M18" i="4"/>
  <c r="S32" i="4"/>
  <c r="AE7" i="4"/>
  <c r="S26" i="4"/>
  <c r="AE3" i="4"/>
  <c r="S20" i="4"/>
  <c r="AE5" i="4"/>
  <c r="S14" i="4"/>
  <c r="AE6" i="4"/>
  <c r="S8" i="4"/>
  <c r="AE4" i="4"/>
  <c r="S2" i="4"/>
  <c r="AE2" i="4"/>
  <c r="A3" i="4"/>
  <c r="B3" i="4"/>
  <c r="C3" i="4"/>
  <c r="A54" i="4"/>
  <c r="A4" i="4"/>
  <c r="B4" i="4"/>
  <c r="C4" i="4"/>
  <c r="A55" i="4"/>
  <c r="C5" i="4"/>
  <c r="A56" i="4"/>
  <c r="A6" i="4"/>
  <c r="B6" i="4"/>
  <c r="C6" i="4"/>
  <c r="A57" i="4"/>
  <c r="A7" i="4"/>
  <c r="B7" i="4"/>
  <c r="C7" i="4"/>
  <c r="A58" i="4"/>
  <c r="C8" i="4"/>
  <c r="A59" i="4"/>
  <c r="A9" i="4"/>
  <c r="B9" i="4"/>
  <c r="C9" i="4"/>
  <c r="A60" i="4"/>
  <c r="A10" i="4"/>
  <c r="B10" i="4"/>
  <c r="C10" i="4"/>
  <c r="A61" i="4"/>
  <c r="C11" i="4"/>
  <c r="A62" i="4"/>
  <c r="A12" i="4"/>
  <c r="B12" i="4"/>
  <c r="C12" i="4"/>
  <c r="A63" i="4"/>
  <c r="A13" i="4"/>
  <c r="B13" i="4"/>
  <c r="C13" i="4"/>
  <c r="A64" i="4"/>
  <c r="C14" i="4"/>
  <c r="A65" i="4"/>
  <c r="A15" i="4"/>
  <c r="B15" i="4"/>
  <c r="C15" i="4"/>
  <c r="A66" i="4"/>
  <c r="A16" i="4"/>
  <c r="B16" i="4"/>
  <c r="C16" i="4"/>
  <c r="A67" i="4"/>
  <c r="C17" i="4"/>
  <c r="A68" i="4"/>
  <c r="A18" i="4"/>
  <c r="B18" i="4"/>
  <c r="C18" i="4"/>
  <c r="A69" i="4"/>
  <c r="A19" i="4"/>
  <c r="B19" i="4"/>
  <c r="C19" i="4"/>
  <c r="A70" i="4"/>
  <c r="C20" i="4"/>
  <c r="A71" i="4"/>
  <c r="A21" i="4"/>
  <c r="B21" i="4"/>
  <c r="C21" i="4"/>
  <c r="A72" i="4"/>
  <c r="A22" i="4"/>
  <c r="B22" i="4"/>
  <c r="C22" i="4"/>
  <c r="C23" i="4"/>
  <c r="A73" i="4"/>
  <c r="A24" i="4"/>
  <c r="B24" i="4"/>
  <c r="C24" i="4"/>
  <c r="A74" i="4"/>
  <c r="A25" i="4"/>
  <c r="B25" i="4"/>
  <c r="C25" i="4"/>
  <c r="C26" i="4"/>
  <c r="A75" i="4"/>
  <c r="A27" i="4"/>
  <c r="B27" i="4"/>
  <c r="C27" i="4"/>
  <c r="A76" i="4"/>
  <c r="A28" i="4"/>
  <c r="B28" i="4"/>
  <c r="C28" i="4"/>
  <c r="A77" i="4"/>
  <c r="C29" i="4"/>
  <c r="A78" i="4"/>
  <c r="A30" i="4"/>
  <c r="B30" i="4"/>
  <c r="C30" i="4"/>
  <c r="A79" i="4"/>
  <c r="A31" i="4"/>
  <c r="B31" i="4"/>
  <c r="C31" i="4"/>
  <c r="A80" i="4"/>
  <c r="C32" i="4"/>
  <c r="A81" i="4"/>
  <c r="A33" i="4"/>
  <c r="B33" i="4"/>
  <c r="C33" i="4"/>
  <c r="A82" i="4"/>
  <c r="A34" i="4"/>
  <c r="B34" i="4"/>
  <c r="C34" i="4"/>
  <c r="A83" i="4"/>
  <c r="C35" i="4"/>
  <c r="A84" i="4"/>
  <c r="A36" i="4"/>
  <c r="B36" i="4"/>
  <c r="C36" i="4"/>
  <c r="A85" i="4"/>
  <c r="A37" i="4"/>
  <c r="B37" i="4"/>
  <c r="C37" i="4"/>
  <c r="A86" i="4"/>
  <c r="C2" i="4"/>
  <c r="A53" i="4"/>
  <c r="D19" i="3"/>
  <c r="D22" i="4" s="1"/>
  <c r="D20" i="3"/>
  <c r="E22" i="4" s="1"/>
  <c r="D21" i="3"/>
  <c r="L7" i="3" s="1"/>
  <c r="D39" i="15" s="1"/>
  <c r="D22" i="3"/>
  <c r="G22" i="4" s="1"/>
  <c r="D23" i="3"/>
  <c r="H22" i="4" s="1"/>
  <c r="G19" i="3"/>
  <c r="D25" i="4" s="1"/>
  <c r="G20" i="3"/>
  <c r="E25" i="4" s="1"/>
  <c r="G21" i="3"/>
  <c r="F25" i="4"/>
  <c r="G22" i="3"/>
  <c r="G25" i="4"/>
  <c r="G23" i="3"/>
  <c r="H25" i="4"/>
  <c r="E59" i="5"/>
  <c r="E73" i="6" s="1"/>
  <c r="E72" i="5"/>
  <c r="E86" i="6" s="1"/>
  <c r="A51" i="5"/>
  <c r="C51" i="5"/>
  <c r="A52" i="5"/>
  <c r="D59" i="5"/>
  <c r="F73" i="6" s="1"/>
  <c r="D67" i="5"/>
  <c r="F81" i="6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M20" i="3"/>
  <c r="N20" i="3"/>
  <c r="O20" i="3"/>
  <c r="O19" i="3"/>
  <c r="J19" i="3"/>
  <c r="O18" i="3"/>
  <c r="M18" i="3"/>
  <c r="K17" i="3"/>
  <c r="N17" i="3"/>
  <c r="K16" i="3"/>
  <c r="L16" i="3"/>
  <c r="M16" i="3"/>
  <c r="M15" i="3"/>
  <c r="N15" i="3"/>
  <c r="O15" i="3"/>
  <c r="N9" i="3"/>
  <c r="F41" i="15" s="1"/>
  <c r="O9" i="3"/>
  <c r="G41" i="15" s="1"/>
  <c r="K8" i="3"/>
  <c r="C40" i="15" s="1"/>
  <c r="J8" i="3"/>
  <c r="B40" i="15" s="1"/>
  <c r="O7" i="3"/>
  <c r="O5" i="3"/>
  <c r="G37" i="15" s="1"/>
  <c r="M7" i="3"/>
  <c r="E39" i="15" s="1"/>
  <c r="J7" i="3"/>
  <c r="B39" i="15" s="1"/>
  <c r="L6" i="3"/>
  <c r="D38" i="15" s="1"/>
  <c r="N6" i="3"/>
  <c r="F38" i="15" s="1"/>
  <c r="K5" i="3"/>
  <c r="L5" i="3"/>
  <c r="D37" i="15" s="1"/>
  <c r="J5" i="3"/>
  <c r="B37" i="15" s="1"/>
  <c r="M4" i="3"/>
  <c r="E36" i="15" s="1"/>
  <c r="N4" i="3"/>
  <c r="F36" i="15" s="1"/>
  <c r="F59" i="5"/>
  <c r="J5" i="4"/>
  <c r="J10" i="4"/>
  <c r="L10" i="4"/>
  <c r="J18" i="4"/>
  <c r="J23" i="4"/>
  <c r="B53" i="8"/>
  <c r="C54" i="8"/>
  <c r="E56" i="8"/>
  <c r="F57" i="8"/>
  <c r="I60" i="8"/>
  <c r="J61" i="8"/>
  <c r="L63" i="8"/>
  <c r="M64" i="8"/>
  <c r="N65" i="8"/>
  <c r="O66" i="8"/>
  <c r="P67" i="8"/>
  <c r="Q68" i="8"/>
  <c r="R69" i="8"/>
  <c r="S70" i="8"/>
  <c r="U72" i="8"/>
  <c r="V73" i="8"/>
  <c r="W74" i="8"/>
  <c r="AB79" i="8"/>
  <c r="AC80" i="8"/>
  <c r="AD81" i="8"/>
  <c r="AE82" i="8"/>
  <c r="AF83" i="8"/>
  <c r="AG84" i="8"/>
  <c r="AH85" i="8"/>
  <c r="AI86" i="8"/>
  <c r="B54" i="8"/>
  <c r="B89" i="8" s="1"/>
  <c r="B56" i="8"/>
  <c r="B91" i="8" s="1"/>
  <c r="C56" i="8"/>
  <c r="C91" i="8" s="1"/>
  <c r="B57" i="8"/>
  <c r="B92" i="8" s="1"/>
  <c r="C57" i="8"/>
  <c r="C92" i="8" s="1"/>
  <c r="E57" i="8"/>
  <c r="E92" i="8" s="1"/>
  <c r="B60" i="8"/>
  <c r="B95" i="8"/>
  <c r="C60" i="8"/>
  <c r="C95" i="8" s="1"/>
  <c r="E60" i="8"/>
  <c r="E95" i="8" s="1"/>
  <c r="F60" i="8"/>
  <c r="F95" i="8" s="1"/>
  <c r="B61" i="8"/>
  <c r="B96" i="8" s="1"/>
  <c r="C61" i="8"/>
  <c r="C96" i="8"/>
  <c r="E61" i="8"/>
  <c r="E96" i="8" s="1"/>
  <c r="F61" i="8"/>
  <c r="F96" i="8" s="1"/>
  <c r="I61" i="8"/>
  <c r="I96" i="8" s="1"/>
  <c r="B63" i="8"/>
  <c r="B98" i="8"/>
  <c r="C63" i="8"/>
  <c r="C98" i="8" s="1"/>
  <c r="E63" i="8"/>
  <c r="E98" i="8" s="1"/>
  <c r="F63" i="8"/>
  <c r="F98" i="8" s="1"/>
  <c r="I63" i="8"/>
  <c r="I98" i="8" s="1"/>
  <c r="J63" i="8"/>
  <c r="J98" i="8"/>
  <c r="B64" i="8"/>
  <c r="B99" i="8" s="1"/>
  <c r="C64" i="8"/>
  <c r="C99" i="8" s="1"/>
  <c r="E64" i="8"/>
  <c r="E99" i="8" s="1"/>
  <c r="F64" i="8"/>
  <c r="F99" i="8" s="1"/>
  <c r="I64" i="8"/>
  <c r="I99" i="8" s="1"/>
  <c r="J64" i="8"/>
  <c r="J99" i="8" s="1"/>
  <c r="L64" i="8"/>
  <c r="L99" i="8" s="1"/>
  <c r="B65" i="8"/>
  <c r="B100" i="8" s="1"/>
  <c r="C65" i="8"/>
  <c r="C100" i="8" s="1"/>
  <c r="E65" i="8"/>
  <c r="E100" i="8"/>
  <c r="F65" i="8"/>
  <c r="F100" i="8" s="1"/>
  <c r="I65" i="8"/>
  <c r="I100" i="8" s="1"/>
  <c r="J65" i="8"/>
  <c r="J100" i="8" s="1"/>
  <c r="L65" i="8"/>
  <c r="L100" i="8" s="1"/>
  <c r="M65" i="8"/>
  <c r="M100" i="8"/>
  <c r="B66" i="8"/>
  <c r="B101" i="8" s="1"/>
  <c r="C66" i="8"/>
  <c r="C101" i="8" s="1"/>
  <c r="E66" i="8"/>
  <c r="E101" i="8" s="1"/>
  <c r="F66" i="8"/>
  <c r="F101" i="8" s="1"/>
  <c r="I66" i="8"/>
  <c r="I101" i="8"/>
  <c r="J66" i="8"/>
  <c r="J101" i="8" s="1"/>
  <c r="L66" i="8"/>
  <c r="L101" i="8" s="1"/>
  <c r="M66" i="8"/>
  <c r="M101" i="8" s="1"/>
  <c r="N66" i="8"/>
  <c r="N101" i="8" s="1"/>
  <c r="B67" i="8"/>
  <c r="B102" i="8"/>
  <c r="C67" i="8"/>
  <c r="C102" i="8" s="1"/>
  <c r="E67" i="8"/>
  <c r="E102" i="8" s="1"/>
  <c r="F67" i="8"/>
  <c r="F102" i="8" s="1"/>
  <c r="I67" i="8"/>
  <c r="I102" i="8" s="1"/>
  <c r="J67" i="8"/>
  <c r="J102" i="8" s="1"/>
  <c r="L67" i="8"/>
  <c r="L102" i="8"/>
  <c r="M67" i="8"/>
  <c r="M102" i="8" s="1"/>
  <c r="N67" i="8"/>
  <c r="N102" i="8" s="1"/>
  <c r="O67" i="8"/>
  <c r="O102" i="8" s="1"/>
  <c r="B68" i="8"/>
  <c r="B103" i="8" s="1"/>
  <c r="C68" i="8"/>
  <c r="C103" i="8" s="1"/>
  <c r="E68" i="8"/>
  <c r="E103" i="8" s="1"/>
  <c r="F68" i="8"/>
  <c r="F103" i="8"/>
  <c r="I68" i="8"/>
  <c r="I103" i="8" s="1"/>
  <c r="J68" i="8"/>
  <c r="J103" i="8" s="1"/>
  <c r="L68" i="8"/>
  <c r="L103" i="8" s="1"/>
  <c r="M68" i="8"/>
  <c r="M103" i="8" s="1"/>
  <c r="N68" i="8"/>
  <c r="N103" i="8"/>
  <c r="O68" i="8"/>
  <c r="O103" i="8" s="1"/>
  <c r="P68" i="8"/>
  <c r="P103" i="8" s="1"/>
  <c r="B69" i="8"/>
  <c r="B104" i="8" s="1"/>
  <c r="C69" i="8"/>
  <c r="C104" i="8" s="1"/>
  <c r="E69" i="8"/>
  <c r="E104" i="8"/>
  <c r="F69" i="8"/>
  <c r="F104" i="8" s="1"/>
  <c r="I69" i="8"/>
  <c r="I104" i="8" s="1"/>
  <c r="J69" i="8"/>
  <c r="J104" i="8" s="1"/>
  <c r="L69" i="8"/>
  <c r="L104" i="8" s="1"/>
  <c r="M69" i="8"/>
  <c r="M104" i="8" s="1"/>
  <c r="N69" i="8"/>
  <c r="N104" i="8" s="1"/>
  <c r="O69" i="8"/>
  <c r="O104" i="8"/>
  <c r="P69" i="8"/>
  <c r="P104" i="8" s="1"/>
  <c r="Q69" i="8"/>
  <c r="Q104" i="8" s="1"/>
  <c r="B70" i="8"/>
  <c r="B105" i="8" s="1"/>
  <c r="C70" i="8"/>
  <c r="C105" i="8" s="1"/>
  <c r="E70" i="8"/>
  <c r="E105" i="8"/>
  <c r="F70" i="8"/>
  <c r="F105" i="8" s="1"/>
  <c r="I70" i="8"/>
  <c r="I105" i="8" s="1"/>
  <c r="J70" i="8"/>
  <c r="J105" i="8" s="1"/>
  <c r="L70" i="8"/>
  <c r="L105" i="8" s="1"/>
  <c r="M70" i="8"/>
  <c r="M105" i="8" s="1"/>
  <c r="N70" i="8"/>
  <c r="N105" i="8" s="1"/>
  <c r="O70" i="8"/>
  <c r="O105" i="8"/>
  <c r="P70" i="8"/>
  <c r="P105" i="8" s="1"/>
  <c r="Q70" i="8"/>
  <c r="Q105" i="8" s="1"/>
  <c r="R70" i="8"/>
  <c r="R105" i="8" s="1"/>
  <c r="B72" i="8"/>
  <c r="B107" i="8" s="1"/>
  <c r="C72" i="8"/>
  <c r="C107" i="8" s="1"/>
  <c r="E72" i="8"/>
  <c r="E107" i="8" s="1"/>
  <c r="F72" i="8"/>
  <c r="F107" i="8" s="1"/>
  <c r="I72" i="8"/>
  <c r="I107" i="8" s="1"/>
  <c r="J72" i="8"/>
  <c r="J107" i="8" s="1"/>
  <c r="L72" i="8"/>
  <c r="L107" i="8"/>
  <c r="M72" i="8"/>
  <c r="M107" i="8" s="1"/>
  <c r="N72" i="8"/>
  <c r="N107" i="8" s="1"/>
  <c r="O72" i="8"/>
  <c r="O107" i="8" s="1"/>
  <c r="P72" i="8"/>
  <c r="P107" i="8" s="1"/>
  <c r="Q72" i="8"/>
  <c r="Q107" i="8" s="1"/>
  <c r="R72" i="8"/>
  <c r="R107" i="8" s="1"/>
  <c r="S72" i="8"/>
  <c r="S107" i="8" s="1"/>
  <c r="B73" i="8"/>
  <c r="B108" i="8" s="1"/>
  <c r="C73" i="8"/>
  <c r="C108" i="8" s="1"/>
  <c r="E73" i="8"/>
  <c r="E108" i="8" s="1"/>
  <c r="F73" i="8"/>
  <c r="F108" i="8" s="1"/>
  <c r="I73" i="8"/>
  <c r="I108" i="8"/>
  <c r="J73" i="8"/>
  <c r="J108" i="8" s="1"/>
  <c r="L73" i="8"/>
  <c r="L108" i="8" s="1"/>
  <c r="M73" i="8"/>
  <c r="M108" i="8" s="1"/>
  <c r="N73" i="8"/>
  <c r="N108" i="8" s="1"/>
  <c r="O73" i="8"/>
  <c r="O108" i="8"/>
  <c r="P73" i="8"/>
  <c r="P108" i="8" s="1"/>
  <c r="Q73" i="8"/>
  <c r="Q108" i="8"/>
  <c r="R73" i="8"/>
  <c r="R108" i="8" s="1"/>
  <c r="S73" i="8"/>
  <c r="S108" i="8" s="1"/>
  <c r="U73" i="8"/>
  <c r="U108" i="8" s="1"/>
  <c r="B74" i="8"/>
  <c r="B109" i="8" s="1"/>
  <c r="C74" i="8"/>
  <c r="C109" i="8" s="1"/>
  <c r="E74" i="8"/>
  <c r="E109" i="8"/>
  <c r="F74" i="8"/>
  <c r="F109" i="8" s="1"/>
  <c r="I74" i="8"/>
  <c r="I109" i="8" s="1"/>
  <c r="J74" i="8"/>
  <c r="J109" i="8" s="1"/>
  <c r="L74" i="8"/>
  <c r="L109" i="8" s="1"/>
  <c r="M74" i="8"/>
  <c r="M109" i="8"/>
  <c r="N74" i="8"/>
  <c r="N109" i="8" s="1"/>
  <c r="O74" i="8"/>
  <c r="O109" i="8" s="1"/>
  <c r="P74" i="8"/>
  <c r="P109" i="8" s="1"/>
  <c r="Q74" i="8"/>
  <c r="Q109" i="8" s="1"/>
  <c r="R74" i="8"/>
  <c r="R109" i="8" s="1"/>
  <c r="S74" i="8"/>
  <c r="S109" i="8" s="1"/>
  <c r="U74" i="8"/>
  <c r="U109" i="8"/>
  <c r="V74" i="8"/>
  <c r="V109" i="8" s="1"/>
  <c r="B79" i="8"/>
  <c r="B114" i="8"/>
  <c r="C79" i="8"/>
  <c r="C114" i="8" s="1"/>
  <c r="E79" i="8"/>
  <c r="E114" i="8" s="1"/>
  <c r="F79" i="8"/>
  <c r="F114" i="8" s="1"/>
  <c r="I79" i="8"/>
  <c r="I114" i="8" s="1"/>
  <c r="J79" i="8"/>
  <c r="J114" i="8"/>
  <c r="L79" i="8"/>
  <c r="L114" i="8" s="1"/>
  <c r="M79" i="8"/>
  <c r="M114" i="8" s="1"/>
  <c r="N79" i="8"/>
  <c r="N114" i="8" s="1"/>
  <c r="O79" i="8"/>
  <c r="O114" i="8" s="1"/>
  <c r="P79" i="8"/>
  <c r="P114" i="8" s="1"/>
  <c r="Q79" i="8"/>
  <c r="Q114" i="8" s="1"/>
  <c r="R79" i="8"/>
  <c r="R114" i="8"/>
  <c r="S79" i="8"/>
  <c r="S114" i="8" s="1"/>
  <c r="U79" i="8"/>
  <c r="U114" i="8" s="1"/>
  <c r="V79" i="8"/>
  <c r="V114" i="8" s="1"/>
  <c r="W79" i="8"/>
  <c r="W114" i="8" s="1"/>
  <c r="B80" i="8"/>
  <c r="B115" i="8" s="1"/>
  <c r="C80" i="8"/>
  <c r="C115" i="8" s="1"/>
  <c r="E80" i="8"/>
  <c r="E115" i="8" s="1"/>
  <c r="F80" i="8"/>
  <c r="F115" i="8" s="1"/>
  <c r="I80" i="8"/>
  <c r="I115" i="8" s="1"/>
  <c r="J80" i="8"/>
  <c r="J115" i="8" s="1"/>
  <c r="L80" i="8"/>
  <c r="L115" i="8" s="1"/>
  <c r="M80" i="8"/>
  <c r="M115" i="8" s="1"/>
  <c r="N80" i="8"/>
  <c r="N115" i="8"/>
  <c r="O80" i="8"/>
  <c r="O115" i="8" s="1"/>
  <c r="P80" i="8"/>
  <c r="P115" i="8"/>
  <c r="Q80" i="8"/>
  <c r="Q115" i="8" s="1"/>
  <c r="R80" i="8"/>
  <c r="R115" i="8" s="1"/>
  <c r="S80" i="8"/>
  <c r="S115" i="8" s="1"/>
  <c r="U80" i="8"/>
  <c r="U115" i="8" s="1"/>
  <c r="V80" i="8"/>
  <c r="V115" i="8" s="1"/>
  <c r="W80" i="8"/>
  <c r="W115" i="8" s="1"/>
  <c r="AB80" i="8"/>
  <c r="AB115" i="8" s="1"/>
  <c r="B81" i="8"/>
  <c r="B116" i="8" s="1"/>
  <c r="C81" i="8"/>
  <c r="C116" i="8"/>
  <c r="E81" i="8"/>
  <c r="E116" i="8"/>
  <c r="F81" i="8"/>
  <c r="F116" i="8" s="1"/>
  <c r="I81" i="8"/>
  <c r="I116" i="8" s="1"/>
  <c r="J81" i="8"/>
  <c r="J116" i="8" s="1"/>
  <c r="L81" i="8"/>
  <c r="L116" i="8" s="1"/>
  <c r="M81" i="8"/>
  <c r="M116" i="8"/>
  <c r="N81" i="8"/>
  <c r="N116" i="8" s="1"/>
  <c r="O81" i="8"/>
  <c r="O116" i="8" s="1"/>
  <c r="P81" i="8"/>
  <c r="P116" i="8" s="1"/>
  <c r="Q81" i="8"/>
  <c r="Q116" i="8" s="1"/>
  <c r="R81" i="8"/>
  <c r="R116" i="8" s="1"/>
  <c r="S81" i="8"/>
  <c r="S116" i="8"/>
  <c r="U81" i="8"/>
  <c r="U116" i="8"/>
  <c r="V81" i="8"/>
  <c r="V116" i="8" s="1"/>
  <c r="W81" i="8"/>
  <c r="W116" i="8" s="1"/>
  <c r="AB81" i="8"/>
  <c r="AB116" i="8" s="1"/>
  <c r="AC81" i="8"/>
  <c r="AC116" i="8"/>
  <c r="B82" i="8"/>
  <c r="B117" i="8" s="1"/>
  <c r="C82" i="8"/>
  <c r="C117" i="8" s="1"/>
  <c r="E82" i="8"/>
  <c r="E117" i="8" s="1"/>
  <c r="F82" i="8"/>
  <c r="F117" i="8" s="1"/>
  <c r="I82" i="8"/>
  <c r="I117" i="8"/>
  <c r="J82" i="8"/>
  <c r="J117" i="8" s="1"/>
  <c r="L82" i="8"/>
  <c r="L117" i="8" s="1"/>
  <c r="M82" i="8"/>
  <c r="M117" i="8" s="1"/>
  <c r="N82" i="8"/>
  <c r="N117" i="8" s="1"/>
  <c r="O82" i="8"/>
  <c r="O117" i="8"/>
  <c r="P82" i="8"/>
  <c r="P117" i="8" s="1"/>
  <c r="Q82" i="8"/>
  <c r="Q117" i="8"/>
  <c r="R82" i="8"/>
  <c r="R117" i="8" s="1"/>
  <c r="S82" i="8"/>
  <c r="S117" i="8" s="1"/>
  <c r="U82" i="8"/>
  <c r="U117" i="8" s="1"/>
  <c r="V82" i="8"/>
  <c r="V117" i="8" s="1"/>
  <c r="W82" i="8"/>
  <c r="W117" i="8"/>
  <c r="AB82" i="8"/>
  <c r="AB117" i="8" s="1"/>
  <c r="AC82" i="8"/>
  <c r="AC117" i="8" s="1"/>
  <c r="AD82" i="8"/>
  <c r="AD117" i="8" s="1"/>
  <c r="B83" i="8"/>
  <c r="B118" i="8"/>
  <c r="C83" i="8"/>
  <c r="C118" i="8" s="1"/>
  <c r="E83" i="8"/>
  <c r="E118" i="8" s="1"/>
  <c r="F83" i="8"/>
  <c r="F118" i="8" s="1"/>
  <c r="I83" i="8"/>
  <c r="I118" i="8" s="1"/>
  <c r="J83" i="8"/>
  <c r="J118" i="8"/>
  <c r="L83" i="8"/>
  <c r="L118" i="8"/>
  <c r="M83" i="8"/>
  <c r="M118" i="8" s="1"/>
  <c r="N83" i="8"/>
  <c r="N118" i="8" s="1"/>
  <c r="O83" i="8"/>
  <c r="O118" i="8" s="1"/>
  <c r="P83" i="8"/>
  <c r="P118" i="8" s="1"/>
  <c r="Q83" i="8"/>
  <c r="Q118" i="8" s="1"/>
  <c r="R83" i="8"/>
  <c r="R118" i="8"/>
  <c r="S83" i="8"/>
  <c r="S118" i="8" s="1"/>
  <c r="U83" i="8"/>
  <c r="U118" i="8" s="1"/>
  <c r="V83" i="8"/>
  <c r="V118" i="8" s="1"/>
  <c r="W83" i="8"/>
  <c r="W118" i="8" s="1"/>
  <c r="AB83" i="8"/>
  <c r="AB118" i="8"/>
  <c r="AC83" i="8"/>
  <c r="AC118" i="8" s="1"/>
  <c r="AD83" i="8"/>
  <c r="AD118" i="8" s="1"/>
  <c r="AE83" i="8"/>
  <c r="AE118" i="8" s="1"/>
  <c r="B84" i="8"/>
  <c r="B119" i="8" s="1"/>
  <c r="C84" i="8"/>
  <c r="C119" i="8" s="1"/>
  <c r="E84" i="8"/>
  <c r="E119" i="8" s="1"/>
  <c r="F84" i="8"/>
  <c r="F119" i="8"/>
  <c r="I84" i="8"/>
  <c r="I119" i="8" s="1"/>
  <c r="J84" i="8"/>
  <c r="J119" i="8" s="1"/>
  <c r="L84" i="8"/>
  <c r="L119" i="8"/>
  <c r="M84" i="8"/>
  <c r="M119" i="8" s="1"/>
  <c r="N84" i="8"/>
  <c r="N119" i="8"/>
  <c r="O84" i="8"/>
  <c r="O119" i="8" s="1"/>
  <c r="P84" i="8"/>
  <c r="P119" i="8" s="1"/>
  <c r="Q84" i="8"/>
  <c r="Q119" i="8" s="1"/>
  <c r="R84" i="8"/>
  <c r="R119" i="8" s="1"/>
  <c r="S84" i="8"/>
  <c r="S119" i="8" s="1"/>
  <c r="U84" i="8"/>
  <c r="U119" i="8" s="1"/>
  <c r="V84" i="8"/>
  <c r="V119" i="8"/>
  <c r="W84" i="8"/>
  <c r="W119" i="8" s="1"/>
  <c r="AB84" i="8"/>
  <c r="AB119" i="8"/>
  <c r="AC84" i="8"/>
  <c r="AC119" i="8" s="1"/>
  <c r="AD84" i="8"/>
  <c r="AD119" i="8"/>
  <c r="AE84" i="8"/>
  <c r="AE119" i="8" s="1"/>
  <c r="AF84" i="8"/>
  <c r="AF119" i="8" s="1"/>
  <c r="B85" i="8"/>
  <c r="B120" i="8" s="1"/>
  <c r="C85" i="8"/>
  <c r="C120" i="8" s="1"/>
  <c r="E85" i="8"/>
  <c r="E120" i="8" s="1"/>
  <c r="F85" i="8"/>
  <c r="F120" i="8" s="1"/>
  <c r="I85" i="8"/>
  <c r="I120" i="8" s="1"/>
  <c r="J85" i="8"/>
  <c r="J120" i="8" s="1"/>
  <c r="L85" i="8"/>
  <c r="L120" i="8" s="1"/>
  <c r="M85" i="8"/>
  <c r="M120" i="8"/>
  <c r="N85" i="8"/>
  <c r="N120" i="8" s="1"/>
  <c r="O85" i="8"/>
  <c r="O120" i="8"/>
  <c r="P85" i="8"/>
  <c r="P120" i="8" s="1"/>
  <c r="Q85" i="8"/>
  <c r="Q120" i="8" s="1"/>
  <c r="R85" i="8"/>
  <c r="R120" i="8" s="1"/>
  <c r="S85" i="8"/>
  <c r="S120" i="8" s="1"/>
  <c r="U85" i="8"/>
  <c r="U120" i="8" s="1"/>
  <c r="V85" i="8"/>
  <c r="V120" i="8" s="1"/>
  <c r="W85" i="8"/>
  <c r="W120" i="8"/>
  <c r="AB85" i="8"/>
  <c r="AB120" i="8" s="1"/>
  <c r="AC85" i="8"/>
  <c r="AC120" i="8"/>
  <c r="AD85" i="8"/>
  <c r="AD120" i="8" s="1"/>
  <c r="AE85" i="8"/>
  <c r="AE120" i="8"/>
  <c r="AF85" i="8"/>
  <c r="AF120" i="8" s="1"/>
  <c r="AG85" i="8"/>
  <c r="AG120" i="8" s="1"/>
  <c r="B86" i="8"/>
  <c r="B121" i="8"/>
  <c r="C86" i="8"/>
  <c r="C121" i="8" s="1"/>
  <c r="E86" i="8"/>
  <c r="E121" i="8"/>
  <c r="F86" i="8"/>
  <c r="F121" i="8"/>
  <c r="I86" i="8"/>
  <c r="I121" i="8"/>
  <c r="J86" i="8"/>
  <c r="J121" i="8"/>
  <c r="L86" i="8"/>
  <c r="L121" i="8"/>
  <c r="M86" i="8"/>
  <c r="M121" i="8"/>
  <c r="N86" i="8"/>
  <c r="N121" i="8"/>
  <c r="O86" i="8"/>
  <c r="O121" i="8" s="1"/>
  <c r="P86" i="8"/>
  <c r="P121" i="8"/>
  <c r="Q86" i="8"/>
  <c r="Q121" i="8"/>
  <c r="R86" i="8"/>
  <c r="R121" i="8"/>
  <c r="S86" i="8"/>
  <c r="U86" i="8"/>
  <c r="U121" i="8" s="1"/>
  <c r="V86" i="8"/>
  <c r="V121" i="8"/>
  <c r="W86" i="8"/>
  <c r="W121" i="8" s="1"/>
  <c r="AB86" i="8"/>
  <c r="AB121" i="8"/>
  <c r="AC86" i="8"/>
  <c r="AC121" i="8"/>
  <c r="AD86" i="8"/>
  <c r="AD121" i="8"/>
  <c r="AE86" i="8"/>
  <c r="AE121" i="8" s="1"/>
  <c r="AF86" i="8"/>
  <c r="AF121" i="8"/>
  <c r="AG86" i="8"/>
  <c r="AG121" i="8"/>
  <c r="AH86" i="8"/>
  <c r="AH121" i="8"/>
  <c r="B42" i="12"/>
  <c r="B53" i="12"/>
  <c r="C54" i="12"/>
  <c r="D55" i="12"/>
  <c r="E56" i="12"/>
  <c r="F57" i="12"/>
  <c r="G58" i="12"/>
  <c r="H59" i="12"/>
  <c r="I60" i="12"/>
  <c r="J61" i="12"/>
  <c r="K62" i="12"/>
  <c r="L63" i="12"/>
  <c r="M64" i="12"/>
  <c r="N65" i="12"/>
  <c r="O66" i="12"/>
  <c r="P67" i="12"/>
  <c r="Q68" i="12"/>
  <c r="R69" i="12"/>
  <c r="S70" i="12"/>
  <c r="T71" i="12"/>
  <c r="U72" i="12"/>
  <c r="V73" i="12"/>
  <c r="W74" i="12"/>
  <c r="X75" i="12"/>
  <c r="Y76" i="12"/>
  <c r="Z77" i="12"/>
  <c r="AA78" i="12"/>
  <c r="AB79" i="12"/>
  <c r="AC80" i="12"/>
  <c r="AD81" i="12"/>
  <c r="AE82" i="12"/>
  <c r="AF83" i="12"/>
  <c r="AH85" i="12"/>
  <c r="AI86" i="12"/>
  <c r="B54" i="12"/>
  <c r="B89" i="12" s="1"/>
  <c r="B55" i="12"/>
  <c r="B90" i="12"/>
  <c r="C55" i="12"/>
  <c r="C90" i="12" s="1"/>
  <c r="B56" i="12"/>
  <c r="B91" i="12"/>
  <c r="C56" i="12"/>
  <c r="C91" i="12"/>
  <c r="D56" i="12"/>
  <c r="D91" i="12"/>
  <c r="B57" i="12"/>
  <c r="B92" i="12" s="1"/>
  <c r="C57" i="12"/>
  <c r="C92" i="12"/>
  <c r="D57" i="12"/>
  <c r="D92" i="12"/>
  <c r="E57" i="12"/>
  <c r="E92" i="12" s="1"/>
  <c r="B58" i="12"/>
  <c r="B93" i="12" s="1"/>
  <c r="C58" i="12"/>
  <c r="C93" i="12"/>
  <c r="D58" i="12"/>
  <c r="D93" i="12" s="1"/>
  <c r="E58" i="12"/>
  <c r="E93" i="12"/>
  <c r="F58" i="12"/>
  <c r="F93" i="12" s="1"/>
  <c r="B59" i="12"/>
  <c r="B94" i="12"/>
  <c r="C59" i="12"/>
  <c r="C94" i="12"/>
  <c r="D59" i="12"/>
  <c r="D94" i="12"/>
  <c r="E59" i="12"/>
  <c r="E94" i="12" s="1"/>
  <c r="F59" i="12"/>
  <c r="F94" i="12"/>
  <c r="G59" i="12"/>
  <c r="G94" i="12"/>
  <c r="B60" i="12"/>
  <c r="B95" i="12" s="1"/>
  <c r="C60" i="12"/>
  <c r="C95" i="12"/>
  <c r="D60" i="12"/>
  <c r="D95" i="12"/>
  <c r="E60" i="12"/>
  <c r="E95" i="12"/>
  <c r="F60" i="12"/>
  <c r="F95" i="12" s="1"/>
  <c r="G60" i="12"/>
  <c r="G95" i="12"/>
  <c r="H60" i="12"/>
  <c r="H95" i="12" s="1"/>
  <c r="B61" i="12"/>
  <c r="B96" i="12"/>
  <c r="C61" i="12"/>
  <c r="C96" i="12" s="1"/>
  <c r="D61" i="12"/>
  <c r="D96" i="12" s="1"/>
  <c r="E61" i="12"/>
  <c r="E96" i="12"/>
  <c r="F61" i="12"/>
  <c r="F96" i="12"/>
  <c r="G61" i="12"/>
  <c r="G96" i="12" s="1"/>
  <c r="H61" i="12"/>
  <c r="H96" i="12" s="1"/>
  <c r="I61" i="12"/>
  <c r="I96" i="12" s="1"/>
  <c r="B62" i="12"/>
  <c r="B97" i="12" s="1"/>
  <c r="C62" i="12"/>
  <c r="C97" i="12" s="1"/>
  <c r="D62" i="12"/>
  <c r="D97" i="12"/>
  <c r="E62" i="12"/>
  <c r="E97" i="12" s="1"/>
  <c r="F62" i="12"/>
  <c r="F97" i="12"/>
  <c r="G62" i="12"/>
  <c r="G97" i="12" s="1"/>
  <c r="H62" i="12"/>
  <c r="H97" i="12" s="1"/>
  <c r="I62" i="12"/>
  <c r="I97" i="12" s="1"/>
  <c r="J62" i="12"/>
  <c r="J97" i="12" s="1"/>
  <c r="B63" i="12"/>
  <c r="B98" i="12" s="1"/>
  <c r="C63" i="12"/>
  <c r="C98" i="12"/>
  <c r="D63" i="12"/>
  <c r="D98" i="12"/>
  <c r="E63" i="12"/>
  <c r="E98" i="12" s="1"/>
  <c r="F63" i="12"/>
  <c r="F98" i="12" s="1"/>
  <c r="G63" i="12"/>
  <c r="G98" i="12" s="1"/>
  <c r="H63" i="12"/>
  <c r="H98" i="12" s="1"/>
  <c r="I63" i="12"/>
  <c r="I98" i="12" s="1"/>
  <c r="J63" i="12"/>
  <c r="J98" i="12" s="1"/>
  <c r="K63" i="12"/>
  <c r="K98" i="12"/>
  <c r="B64" i="12"/>
  <c r="B99" i="12"/>
  <c r="C64" i="12"/>
  <c r="C99" i="12"/>
  <c r="D64" i="12"/>
  <c r="D99" i="12" s="1"/>
  <c r="E64" i="12"/>
  <c r="E99" i="12" s="1"/>
  <c r="F64" i="12"/>
  <c r="F99" i="12" s="1"/>
  <c r="G64" i="12"/>
  <c r="G99" i="12" s="1"/>
  <c r="H64" i="12"/>
  <c r="H99" i="12" s="1"/>
  <c r="I64" i="12"/>
  <c r="I99" i="12" s="1"/>
  <c r="J64" i="12"/>
  <c r="J99" i="12"/>
  <c r="K64" i="12"/>
  <c r="K99" i="12"/>
  <c r="L64" i="12"/>
  <c r="L99" i="12" s="1"/>
  <c r="B65" i="12"/>
  <c r="B100" i="12" s="1"/>
  <c r="C65" i="12"/>
  <c r="C100" i="12" s="1"/>
  <c r="D65" i="12"/>
  <c r="D100" i="12" s="1"/>
  <c r="E65" i="12"/>
  <c r="E100" i="12" s="1"/>
  <c r="F65" i="12"/>
  <c r="F100" i="12"/>
  <c r="G65" i="12"/>
  <c r="G100" i="12" s="1"/>
  <c r="H65" i="12"/>
  <c r="H100" i="12"/>
  <c r="I65" i="12"/>
  <c r="I100" i="12" s="1"/>
  <c r="J65" i="12"/>
  <c r="J100" i="12" s="1"/>
  <c r="K65" i="12"/>
  <c r="K100" i="12" s="1"/>
  <c r="L65" i="12"/>
  <c r="L100" i="12" s="1"/>
  <c r="M65" i="12"/>
  <c r="M100" i="12" s="1"/>
  <c r="B66" i="12"/>
  <c r="B101" i="12"/>
  <c r="C66" i="12"/>
  <c r="C101" i="12"/>
  <c r="D66" i="12"/>
  <c r="D101" i="12" s="1"/>
  <c r="E66" i="12"/>
  <c r="E101" i="12" s="1"/>
  <c r="F66" i="12"/>
  <c r="F101" i="12" s="1"/>
  <c r="G66" i="12"/>
  <c r="G101" i="12" s="1"/>
  <c r="H66" i="12"/>
  <c r="H101" i="12" s="1"/>
  <c r="I66" i="12"/>
  <c r="I101" i="12" s="1"/>
  <c r="J66" i="12"/>
  <c r="J101" i="12"/>
  <c r="K66" i="12"/>
  <c r="K101" i="12"/>
  <c r="L66" i="12"/>
  <c r="L101" i="12"/>
  <c r="M66" i="12"/>
  <c r="M101" i="12" s="1"/>
  <c r="N66" i="12"/>
  <c r="N101" i="12" s="1"/>
  <c r="B67" i="12"/>
  <c r="B102" i="12" s="1"/>
  <c r="C67" i="12"/>
  <c r="C102" i="12" s="1"/>
  <c r="D67" i="12"/>
  <c r="D102" i="12" s="1"/>
  <c r="E67" i="12"/>
  <c r="E102" i="12" s="1"/>
  <c r="F67" i="12"/>
  <c r="F102" i="12"/>
  <c r="G67" i="12"/>
  <c r="G102" i="12"/>
  <c r="H67" i="12"/>
  <c r="H102" i="12" s="1"/>
  <c r="I67" i="12"/>
  <c r="I102" i="12" s="1"/>
  <c r="J67" i="12"/>
  <c r="J102" i="12" s="1"/>
  <c r="K67" i="12"/>
  <c r="K102" i="12" s="1"/>
  <c r="L67" i="12"/>
  <c r="L102" i="12" s="1"/>
  <c r="M67" i="12"/>
  <c r="M102" i="12"/>
  <c r="N67" i="12"/>
  <c r="N102" i="12" s="1"/>
  <c r="O67" i="12"/>
  <c r="O102" i="12"/>
  <c r="B68" i="12"/>
  <c r="B103" i="12" s="1"/>
  <c r="C68" i="12"/>
  <c r="C103" i="12" s="1"/>
  <c r="D68" i="12"/>
  <c r="D103" i="12" s="1"/>
  <c r="E68" i="12"/>
  <c r="E103" i="12" s="1"/>
  <c r="F68" i="12"/>
  <c r="F103" i="12" s="1"/>
  <c r="G68" i="12"/>
  <c r="G103" i="12"/>
  <c r="H68" i="12"/>
  <c r="H103" i="12"/>
  <c r="I68" i="12"/>
  <c r="I103" i="12" s="1"/>
  <c r="J68" i="12"/>
  <c r="J103" i="12" s="1"/>
  <c r="K68" i="12"/>
  <c r="K103" i="12" s="1"/>
  <c r="L68" i="12"/>
  <c r="L103" i="12" s="1"/>
  <c r="M68" i="12"/>
  <c r="M103" i="12" s="1"/>
  <c r="N68" i="12"/>
  <c r="N103" i="12" s="1"/>
  <c r="O68" i="12"/>
  <c r="O103" i="12"/>
  <c r="P68" i="12"/>
  <c r="P103" i="12"/>
  <c r="B69" i="12"/>
  <c r="B104" i="12"/>
  <c r="C69" i="12"/>
  <c r="C104" i="12" s="1"/>
  <c r="D69" i="12"/>
  <c r="D104" i="12" s="1"/>
  <c r="E69" i="12"/>
  <c r="E104" i="12" s="1"/>
  <c r="F69" i="12"/>
  <c r="F104" i="12" s="1"/>
  <c r="G69" i="12"/>
  <c r="G104" i="12" s="1"/>
  <c r="H69" i="12"/>
  <c r="H104" i="12" s="1"/>
  <c r="I69" i="12"/>
  <c r="I104" i="12"/>
  <c r="J69" i="12"/>
  <c r="J104" i="12"/>
  <c r="K69" i="12"/>
  <c r="K104" i="12" s="1"/>
  <c r="L69" i="12"/>
  <c r="L104" i="12" s="1"/>
  <c r="M69" i="12"/>
  <c r="M104" i="12" s="1"/>
  <c r="N69" i="12"/>
  <c r="N104" i="12" s="1"/>
  <c r="O69" i="12"/>
  <c r="O104" i="12" s="1"/>
  <c r="P69" i="12"/>
  <c r="P104" i="12"/>
  <c r="Q69" i="12"/>
  <c r="Q104" i="12" s="1"/>
  <c r="B70" i="12"/>
  <c r="B105" i="12"/>
  <c r="C70" i="12"/>
  <c r="C105" i="12" s="1"/>
  <c r="D70" i="12"/>
  <c r="D105" i="12" s="1"/>
  <c r="E70" i="12"/>
  <c r="E105" i="12" s="1"/>
  <c r="F70" i="12"/>
  <c r="F105" i="12" s="1"/>
  <c r="G70" i="12"/>
  <c r="G105" i="12" s="1"/>
  <c r="H70" i="12"/>
  <c r="H105" i="12"/>
  <c r="I70" i="12"/>
  <c r="I105" i="12"/>
  <c r="J70" i="12"/>
  <c r="J105" i="12" s="1"/>
  <c r="K70" i="12"/>
  <c r="K105" i="12" s="1"/>
  <c r="L70" i="12"/>
  <c r="L105" i="12" s="1"/>
  <c r="M70" i="12"/>
  <c r="M105" i="12" s="1"/>
  <c r="N70" i="12"/>
  <c r="N105" i="12" s="1"/>
  <c r="O70" i="12"/>
  <c r="O105" i="12" s="1"/>
  <c r="P70" i="12"/>
  <c r="P105" i="12"/>
  <c r="Q70" i="12"/>
  <c r="Q105" i="12"/>
  <c r="R70" i="12"/>
  <c r="R105" i="12"/>
  <c r="B71" i="12"/>
  <c r="B106" i="12" s="1"/>
  <c r="C71" i="12"/>
  <c r="C106" i="12" s="1"/>
  <c r="D71" i="12"/>
  <c r="D106" i="12" s="1"/>
  <c r="E71" i="12"/>
  <c r="E106" i="12" s="1"/>
  <c r="F71" i="12"/>
  <c r="F106" i="12" s="1"/>
  <c r="G71" i="12"/>
  <c r="G106" i="12" s="1"/>
  <c r="H71" i="12"/>
  <c r="H106" i="12"/>
  <c r="I71" i="12"/>
  <c r="I106" i="12"/>
  <c r="J71" i="12"/>
  <c r="J106" i="12" s="1"/>
  <c r="K71" i="12"/>
  <c r="K106" i="12" s="1"/>
  <c r="L71" i="12"/>
  <c r="L106" i="12" s="1"/>
  <c r="M71" i="12"/>
  <c r="M106" i="12" s="1"/>
  <c r="N71" i="12"/>
  <c r="N106" i="12" s="1"/>
  <c r="O71" i="12"/>
  <c r="O106" i="12"/>
  <c r="P71" i="12"/>
  <c r="P106" i="12" s="1"/>
  <c r="Q71" i="12"/>
  <c r="Q106" i="12"/>
  <c r="R71" i="12"/>
  <c r="R106" i="12" s="1"/>
  <c r="S71" i="12"/>
  <c r="S106" i="12" s="1"/>
  <c r="B72" i="12"/>
  <c r="B107" i="12" s="1"/>
  <c r="C72" i="12"/>
  <c r="C107" i="12" s="1"/>
  <c r="D72" i="12"/>
  <c r="D107" i="12" s="1"/>
  <c r="E72" i="12"/>
  <c r="E107" i="12"/>
  <c r="F72" i="12"/>
  <c r="F107" i="12"/>
  <c r="G72" i="12"/>
  <c r="G107" i="12" s="1"/>
  <c r="H72" i="12"/>
  <c r="H107" i="12" s="1"/>
  <c r="I72" i="12"/>
  <c r="I107" i="12" s="1"/>
  <c r="J72" i="12"/>
  <c r="J107" i="12" s="1"/>
  <c r="K72" i="12"/>
  <c r="K107" i="12" s="1"/>
  <c r="L72" i="12"/>
  <c r="L107" i="12" s="1"/>
  <c r="M72" i="12"/>
  <c r="M107" i="12"/>
  <c r="N72" i="12"/>
  <c r="N107" i="12"/>
  <c r="O72" i="12"/>
  <c r="O107" i="12"/>
  <c r="P72" i="12"/>
  <c r="P107" i="12" s="1"/>
  <c r="Q72" i="12"/>
  <c r="Q107" i="12"/>
  <c r="R72" i="12"/>
  <c r="R107" i="12" s="1"/>
  <c r="S72" i="12"/>
  <c r="S107" i="12" s="1"/>
  <c r="T72" i="12"/>
  <c r="T107" i="12" s="1"/>
  <c r="B73" i="12"/>
  <c r="B108" i="12" s="1"/>
  <c r="C73" i="12"/>
  <c r="C108" i="12"/>
  <c r="D73" i="12"/>
  <c r="D108" i="12"/>
  <c r="E73" i="12"/>
  <c r="E108" i="12" s="1"/>
  <c r="F73" i="12"/>
  <c r="F108" i="12" s="1"/>
  <c r="G73" i="12"/>
  <c r="G108" i="12" s="1"/>
  <c r="H73" i="12"/>
  <c r="H108" i="12" s="1"/>
  <c r="I73" i="12"/>
  <c r="I108" i="12" s="1"/>
  <c r="J73" i="12"/>
  <c r="J108" i="12"/>
  <c r="K73" i="12"/>
  <c r="K108" i="12" s="1"/>
  <c r="L73" i="12"/>
  <c r="L108" i="12"/>
  <c r="M73" i="12"/>
  <c r="M108" i="12" s="1"/>
  <c r="N73" i="12"/>
  <c r="N108" i="12" s="1"/>
  <c r="O73" i="12"/>
  <c r="O108" i="12" s="1"/>
  <c r="P73" i="12"/>
  <c r="P108" i="12" s="1"/>
  <c r="Q73" i="12"/>
  <c r="R73" i="12"/>
  <c r="R108" i="12"/>
  <c r="S73" i="12"/>
  <c r="S108" i="12"/>
  <c r="T73" i="12"/>
  <c r="T108" i="12" s="1"/>
  <c r="U73" i="12"/>
  <c r="U108" i="12" s="1"/>
  <c r="B74" i="12"/>
  <c r="B109" i="12" s="1"/>
  <c r="C74" i="12"/>
  <c r="C109" i="12" s="1"/>
  <c r="D74" i="12"/>
  <c r="D109" i="12" s="1"/>
  <c r="E74" i="12"/>
  <c r="E109" i="12" s="1"/>
  <c r="F74" i="12"/>
  <c r="F109" i="12"/>
  <c r="G74" i="12"/>
  <c r="G109" i="12"/>
  <c r="H74" i="12"/>
  <c r="H109" i="12"/>
  <c r="I74" i="12"/>
  <c r="I109" i="12" s="1"/>
  <c r="J74" i="12"/>
  <c r="J109" i="12" s="1"/>
  <c r="K74" i="12"/>
  <c r="L74" i="12"/>
  <c r="L109" i="12" s="1"/>
  <c r="M74" i="12"/>
  <c r="M109" i="12" s="1"/>
  <c r="N74" i="12"/>
  <c r="N109" i="12" s="1"/>
  <c r="O74" i="12"/>
  <c r="O109" i="12"/>
  <c r="P74" i="12"/>
  <c r="P109" i="12"/>
  <c r="Q74" i="12"/>
  <c r="Q109" i="12" s="1"/>
  <c r="R74" i="12"/>
  <c r="R109" i="12" s="1"/>
  <c r="S74" i="12"/>
  <c r="S109" i="12"/>
  <c r="T74" i="12"/>
  <c r="T109" i="12" s="1"/>
  <c r="U74" i="12"/>
  <c r="U109" i="12" s="1"/>
  <c r="V74" i="12"/>
  <c r="V109" i="12"/>
  <c r="B75" i="12"/>
  <c r="B110" i="12" s="1"/>
  <c r="C75" i="12"/>
  <c r="C110" i="12"/>
  <c r="D75" i="12"/>
  <c r="D110" i="12" s="1"/>
  <c r="E75" i="12"/>
  <c r="E110" i="12" s="1"/>
  <c r="F75" i="12"/>
  <c r="F110" i="12" s="1"/>
  <c r="G75" i="12"/>
  <c r="G110" i="12" s="1"/>
  <c r="H75" i="12"/>
  <c r="I75" i="12"/>
  <c r="I110" i="12"/>
  <c r="J75" i="12"/>
  <c r="J110" i="12"/>
  <c r="K75" i="12"/>
  <c r="K110" i="12" s="1"/>
  <c r="L75" i="12"/>
  <c r="L110" i="12" s="1"/>
  <c r="M75" i="12"/>
  <c r="M110" i="12" s="1"/>
  <c r="N75" i="12"/>
  <c r="N110" i="12" s="1"/>
  <c r="O75" i="12"/>
  <c r="O110" i="12" s="1"/>
  <c r="P75" i="12"/>
  <c r="P110" i="12" s="1"/>
  <c r="Q75" i="12"/>
  <c r="Q110" i="12"/>
  <c r="R75" i="12"/>
  <c r="R110" i="12"/>
  <c r="S75" i="12"/>
  <c r="S110" i="12"/>
  <c r="T75" i="12"/>
  <c r="T110" i="12" s="1"/>
  <c r="U75" i="12"/>
  <c r="U110" i="12" s="1"/>
  <c r="V75" i="12"/>
  <c r="W75" i="12"/>
  <c r="W110" i="12" s="1"/>
  <c r="B76" i="12"/>
  <c r="B111" i="12" s="1"/>
  <c r="C76" i="12"/>
  <c r="C111" i="12" s="1"/>
  <c r="D76" i="12"/>
  <c r="D111" i="12"/>
  <c r="E76" i="12"/>
  <c r="E111" i="12"/>
  <c r="F76" i="12"/>
  <c r="F111" i="12" s="1"/>
  <c r="G76" i="12"/>
  <c r="G111" i="12" s="1"/>
  <c r="H76" i="12"/>
  <c r="H111" i="12"/>
  <c r="I76" i="12"/>
  <c r="I111" i="12" s="1"/>
  <c r="J76" i="12"/>
  <c r="J111" i="12" s="1"/>
  <c r="K76" i="12"/>
  <c r="K111" i="12"/>
  <c r="L76" i="12"/>
  <c r="L111" i="12" s="1"/>
  <c r="M76" i="12"/>
  <c r="M111" i="12"/>
  <c r="N76" i="12"/>
  <c r="N111" i="12" s="1"/>
  <c r="O76" i="12"/>
  <c r="O111" i="12" s="1"/>
  <c r="P76" i="12"/>
  <c r="P111" i="12" s="1"/>
  <c r="Q76" i="12"/>
  <c r="Q111" i="12" s="1"/>
  <c r="R76" i="12"/>
  <c r="S76" i="12"/>
  <c r="S111" i="12"/>
  <c r="T76" i="12"/>
  <c r="T111" i="12"/>
  <c r="U76" i="12"/>
  <c r="U111" i="12" s="1"/>
  <c r="V76" i="12"/>
  <c r="V111" i="12" s="1"/>
  <c r="W76" i="12"/>
  <c r="W111" i="12" s="1"/>
  <c r="X76" i="12"/>
  <c r="X111" i="12" s="1"/>
  <c r="B77" i="12"/>
  <c r="B112" i="12" s="1"/>
  <c r="C77" i="12"/>
  <c r="C112" i="12" s="1"/>
  <c r="D77" i="12"/>
  <c r="D112" i="12"/>
  <c r="E77" i="12"/>
  <c r="E112" i="12"/>
  <c r="F77" i="12"/>
  <c r="F112" i="12"/>
  <c r="G77" i="12"/>
  <c r="G112" i="12" s="1"/>
  <c r="H77" i="12"/>
  <c r="H112" i="12" s="1"/>
  <c r="I77" i="12"/>
  <c r="J77" i="12"/>
  <c r="J112" i="12" s="1"/>
  <c r="K77" i="12"/>
  <c r="K112" i="12" s="1"/>
  <c r="L77" i="12"/>
  <c r="L112" i="12" s="1"/>
  <c r="M77" i="12"/>
  <c r="M112" i="12"/>
  <c r="N77" i="12"/>
  <c r="N112" i="12"/>
  <c r="O77" i="12"/>
  <c r="O112" i="12" s="1"/>
  <c r="P77" i="12"/>
  <c r="P112" i="12" s="1"/>
  <c r="Q77" i="12"/>
  <c r="Q112" i="12" s="1"/>
  <c r="R77" i="12"/>
  <c r="R112" i="12" s="1"/>
  <c r="S77" i="12"/>
  <c r="S112" i="12" s="1"/>
  <c r="T77" i="12"/>
  <c r="T112" i="12"/>
  <c r="U77" i="12"/>
  <c r="U112" i="12" s="1"/>
  <c r="V77" i="12"/>
  <c r="V112" i="12"/>
  <c r="W77" i="12"/>
  <c r="W112" i="12" s="1"/>
  <c r="X77" i="12"/>
  <c r="X112" i="12" s="1"/>
  <c r="Y77" i="12"/>
  <c r="Y112" i="12" s="1"/>
  <c r="B78" i="12"/>
  <c r="B113" i="12" s="1"/>
  <c r="C78" i="12"/>
  <c r="D78" i="12"/>
  <c r="D113" i="12"/>
  <c r="E78" i="12"/>
  <c r="E113" i="12"/>
  <c r="F78" i="12"/>
  <c r="F113" i="12" s="1"/>
  <c r="G78" i="12"/>
  <c r="G113" i="12" s="1"/>
  <c r="H78" i="12"/>
  <c r="H113" i="12" s="1"/>
  <c r="I78" i="12"/>
  <c r="I113" i="12" s="1"/>
  <c r="J78" i="12"/>
  <c r="J113" i="12" s="1"/>
  <c r="K78" i="12"/>
  <c r="K113" i="12" s="1"/>
  <c r="L78" i="12"/>
  <c r="L113" i="12"/>
  <c r="M78" i="12"/>
  <c r="M113" i="12"/>
  <c r="N78" i="12"/>
  <c r="N113" i="12"/>
  <c r="O78" i="12"/>
  <c r="O113" i="12" s="1"/>
  <c r="P78" i="12"/>
  <c r="P113" i="12" s="1"/>
  <c r="Q78" i="12"/>
  <c r="R78" i="12"/>
  <c r="R113" i="12" s="1"/>
  <c r="S78" i="12"/>
  <c r="S113" i="12" s="1"/>
  <c r="T78" i="12"/>
  <c r="T113" i="12" s="1"/>
  <c r="U78" i="12"/>
  <c r="U113" i="12"/>
  <c r="V78" i="12"/>
  <c r="V113" i="12"/>
  <c r="W78" i="12"/>
  <c r="W113" i="12" s="1"/>
  <c r="X78" i="12"/>
  <c r="X113" i="12" s="1"/>
  <c r="Y78" i="12"/>
  <c r="Y113" i="12" s="1"/>
  <c r="Z78" i="12"/>
  <c r="Z113" i="12" s="1"/>
  <c r="B79" i="12"/>
  <c r="B114" i="12" s="1"/>
  <c r="C79" i="12"/>
  <c r="C114" i="12"/>
  <c r="D79" i="12"/>
  <c r="D114" i="12" s="1"/>
  <c r="E79" i="12"/>
  <c r="E114" i="12"/>
  <c r="F79" i="12"/>
  <c r="F114" i="12" s="1"/>
  <c r="G79" i="12"/>
  <c r="G114" i="12" s="1"/>
  <c r="H79" i="12"/>
  <c r="H114" i="12" s="1"/>
  <c r="I79" i="12"/>
  <c r="I114" i="12" s="1"/>
  <c r="J79" i="12"/>
  <c r="K79" i="12"/>
  <c r="K114" i="12"/>
  <c r="L79" i="12"/>
  <c r="L114" i="12"/>
  <c r="M79" i="12"/>
  <c r="M114" i="12" s="1"/>
  <c r="N79" i="12"/>
  <c r="N114" i="12" s="1"/>
  <c r="O79" i="12"/>
  <c r="O114" i="12" s="1"/>
  <c r="P79" i="12"/>
  <c r="P114" i="12" s="1"/>
  <c r="Q79" i="12"/>
  <c r="Q114" i="12" s="1"/>
  <c r="R79" i="12"/>
  <c r="R114" i="12" s="1"/>
  <c r="S79" i="12"/>
  <c r="S114" i="12"/>
  <c r="T79" i="12"/>
  <c r="T114" i="12"/>
  <c r="U79" i="12"/>
  <c r="U114" i="12"/>
  <c r="V79" i="12"/>
  <c r="V114" i="12" s="1"/>
  <c r="W79" i="12"/>
  <c r="W114" i="12" s="1"/>
  <c r="X79" i="12"/>
  <c r="Y79" i="12"/>
  <c r="Y114" i="12" s="1"/>
  <c r="Z79" i="12"/>
  <c r="Z114" i="12" s="1"/>
  <c r="AA79" i="12"/>
  <c r="AA114" i="12" s="1"/>
  <c r="B80" i="12"/>
  <c r="B115" i="12"/>
  <c r="C80" i="12"/>
  <c r="C115" i="12"/>
  <c r="D80" i="12"/>
  <c r="D115" i="12" s="1"/>
  <c r="E80" i="12"/>
  <c r="E115" i="12" s="1"/>
  <c r="F80" i="12"/>
  <c r="F115" i="12" s="1"/>
  <c r="G80" i="12"/>
  <c r="G115" i="12" s="1"/>
  <c r="H80" i="12"/>
  <c r="H115" i="12" s="1"/>
  <c r="I80" i="12"/>
  <c r="I115" i="12"/>
  <c r="J80" i="12"/>
  <c r="J115" i="12" s="1"/>
  <c r="K80" i="12"/>
  <c r="K115" i="12"/>
  <c r="L80" i="12"/>
  <c r="L115" i="12" s="1"/>
  <c r="M80" i="12"/>
  <c r="M115" i="12" s="1"/>
  <c r="N80" i="12"/>
  <c r="N115" i="12" s="1"/>
  <c r="O80" i="12"/>
  <c r="O115" i="12" s="1"/>
  <c r="P80" i="12"/>
  <c r="Q80" i="12"/>
  <c r="Q115" i="12"/>
  <c r="R80" i="12"/>
  <c r="R115" i="12"/>
  <c r="S80" i="12"/>
  <c r="S115" i="12" s="1"/>
  <c r="T80" i="12"/>
  <c r="T115" i="12" s="1"/>
  <c r="U80" i="12"/>
  <c r="U115" i="12" s="1"/>
  <c r="V80" i="12"/>
  <c r="V115" i="12" s="1"/>
  <c r="W80" i="12"/>
  <c r="W115" i="12" s="1"/>
  <c r="X80" i="12"/>
  <c r="X115" i="12" s="1"/>
  <c r="Y80" i="12"/>
  <c r="Y115" i="12"/>
  <c r="Z80" i="12"/>
  <c r="Z115" i="12"/>
  <c r="AA80" i="12"/>
  <c r="AA115" i="12"/>
  <c r="AB80" i="12"/>
  <c r="AB115" i="12" s="1"/>
  <c r="B81" i="12"/>
  <c r="B116" i="12" s="1"/>
  <c r="C81" i="12"/>
  <c r="D81" i="12"/>
  <c r="D116" i="12" s="1"/>
  <c r="E81" i="12"/>
  <c r="E116" i="12" s="1"/>
  <c r="F81" i="12"/>
  <c r="F116" i="12" s="1"/>
  <c r="G81" i="12"/>
  <c r="G116" i="12"/>
  <c r="H81" i="12"/>
  <c r="H116" i="12"/>
  <c r="I81" i="12"/>
  <c r="I116" i="12" s="1"/>
  <c r="J81" i="12"/>
  <c r="J116" i="12" s="1"/>
  <c r="K81" i="12"/>
  <c r="K116" i="12" s="1"/>
  <c r="L81" i="12"/>
  <c r="L116" i="12" s="1"/>
  <c r="M81" i="12"/>
  <c r="M116" i="12" s="1"/>
  <c r="N81" i="12"/>
  <c r="N116" i="12"/>
  <c r="O81" i="12"/>
  <c r="O116" i="12" s="1"/>
  <c r="P81" i="12"/>
  <c r="P116" i="12"/>
  <c r="Q81" i="12"/>
  <c r="Q116" i="12" s="1"/>
  <c r="R81" i="12"/>
  <c r="R116" i="12" s="1"/>
  <c r="S81" i="12"/>
  <c r="S116" i="12" s="1"/>
  <c r="T81" i="12"/>
  <c r="T116" i="12" s="1"/>
  <c r="U81" i="12"/>
  <c r="V81" i="12"/>
  <c r="V116" i="12"/>
  <c r="W81" i="12"/>
  <c r="W116" i="12"/>
  <c r="X81" i="12"/>
  <c r="X116" i="12" s="1"/>
  <c r="Y81" i="12"/>
  <c r="Y116" i="12" s="1"/>
  <c r="Z81" i="12"/>
  <c r="Z116" i="12" s="1"/>
  <c r="AA81" i="12"/>
  <c r="AA116" i="12" s="1"/>
  <c r="AB81" i="12"/>
  <c r="AB116" i="12" s="1"/>
  <c r="AC81" i="12"/>
  <c r="AC116" i="12" s="1"/>
  <c r="B82" i="12"/>
  <c r="B117" i="12"/>
  <c r="C82" i="12"/>
  <c r="C117" i="12"/>
  <c r="D82" i="12"/>
  <c r="D117" i="12"/>
  <c r="E82" i="12"/>
  <c r="E117" i="12" s="1"/>
  <c r="F82" i="12"/>
  <c r="F117" i="12" s="1"/>
  <c r="G82" i="12"/>
  <c r="H82" i="12"/>
  <c r="H117" i="12" s="1"/>
  <c r="I82" i="12"/>
  <c r="I117" i="12" s="1"/>
  <c r="J82" i="12"/>
  <c r="J117" i="12" s="1"/>
  <c r="K82" i="12"/>
  <c r="K117" i="12"/>
  <c r="L82" i="12"/>
  <c r="L117" i="12"/>
  <c r="M82" i="12"/>
  <c r="M117" i="12" s="1"/>
  <c r="N82" i="12"/>
  <c r="N117" i="12" s="1"/>
  <c r="O82" i="12"/>
  <c r="P82" i="12"/>
  <c r="P117" i="12" s="1"/>
  <c r="Q82" i="12"/>
  <c r="Q117" i="12" s="1"/>
  <c r="R82" i="12"/>
  <c r="R117" i="12"/>
  <c r="S82" i="12"/>
  <c r="S117" i="12" s="1"/>
  <c r="T82" i="12"/>
  <c r="T117" i="12"/>
  <c r="U82" i="12"/>
  <c r="U117" i="12" s="1"/>
  <c r="V82" i="12"/>
  <c r="V117" i="12" s="1"/>
  <c r="W82" i="12"/>
  <c r="X82" i="12"/>
  <c r="X117" i="12" s="1"/>
  <c r="Y82" i="12"/>
  <c r="Z82" i="12"/>
  <c r="Z117" i="12"/>
  <c r="AA82" i="12"/>
  <c r="AA117" i="12"/>
  <c r="AB82" i="12"/>
  <c r="AB117" i="12" s="1"/>
  <c r="AC82" i="12"/>
  <c r="AC117" i="12" s="1"/>
  <c r="AD82" i="12"/>
  <c r="AD117" i="12" s="1"/>
  <c r="B83" i="12"/>
  <c r="C83" i="12"/>
  <c r="C118" i="12" s="1"/>
  <c r="D83" i="12"/>
  <c r="D118" i="12" s="1"/>
  <c r="E83" i="12"/>
  <c r="E118" i="12"/>
  <c r="F83" i="12"/>
  <c r="F118" i="12"/>
  <c r="G83" i="12"/>
  <c r="G118" i="12"/>
  <c r="H83" i="12"/>
  <c r="H118" i="12" s="1"/>
  <c r="I83" i="12"/>
  <c r="I118" i="12" s="1"/>
  <c r="J83" i="12"/>
  <c r="K83" i="12"/>
  <c r="K118" i="12" s="1"/>
  <c r="L83" i="12"/>
  <c r="L118" i="12" s="1"/>
  <c r="M83" i="12"/>
  <c r="M118" i="12" s="1"/>
  <c r="N83" i="12"/>
  <c r="N118" i="12"/>
  <c r="O83" i="12"/>
  <c r="O118" i="12"/>
  <c r="P83" i="12"/>
  <c r="P118" i="12" s="1"/>
  <c r="Q83" i="12"/>
  <c r="Q118" i="12" s="1"/>
  <c r="R83" i="12"/>
  <c r="S83" i="12"/>
  <c r="S118" i="12" s="1"/>
  <c r="T83" i="12"/>
  <c r="T118" i="12" s="1"/>
  <c r="U83" i="12"/>
  <c r="U118" i="12"/>
  <c r="V83" i="12"/>
  <c r="V118" i="12" s="1"/>
  <c r="W83" i="12"/>
  <c r="W118" i="12"/>
  <c r="X83" i="12"/>
  <c r="X118" i="12" s="1"/>
  <c r="Y83" i="12"/>
  <c r="Y118" i="12" s="1"/>
  <c r="Z83" i="12"/>
  <c r="Z118" i="12"/>
  <c r="AA83" i="12"/>
  <c r="AA118" i="12" s="1"/>
  <c r="AB83" i="12"/>
  <c r="AC83" i="12"/>
  <c r="AC118" i="12"/>
  <c r="AD83" i="12"/>
  <c r="AD118" i="12"/>
  <c r="AE83" i="12"/>
  <c r="AE118" i="12" s="1"/>
  <c r="B85" i="12"/>
  <c r="B120" i="12" s="1"/>
  <c r="C85" i="12"/>
  <c r="C120" i="12" s="1"/>
  <c r="D85" i="12"/>
  <c r="D120" i="12" s="1"/>
  <c r="E85" i="12"/>
  <c r="F85" i="12"/>
  <c r="F120" i="12"/>
  <c r="G85" i="12"/>
  <c r="G120" i="12" s="1"/>
  <c r="H85" i="12"/>
  <c r="H120" i="12"/>
  <c r="I85" i="12"/>
  <c r="I120" i="12"/>
  <c r="J85" i="12"/>
  <c r="J120" i="12"/>
  <c r="K85" i="12"/>
  <c r="K120" i="12" s="1"/>
  <c r="L85" i="12"/>
  <c r="L120" i="12"/>
  <c r="M85" i="12"/>
  <c r="N85" i="12"/>
  <c r="N120" i="12" s="1"/>
  <c r="O85" i="12"/>
  <c r="O120" i="12" s="1"/>
  <c r="P85" i="12"/>
  <c r="P120" i="12"/>
  <c r="Q85" i="12"/>
  <c r="Q120" i="12" s="1"/>
  <c r="R85" i="12"/>
  <c r="R120" i="12"/>
  <c r="S85" i="12"/>
  <c r="S120" i="12" s="1"/>
  <c r="T85" i="12"/>
  <c r="T120" i="12"/>
  <c r="U85" i="12"/>
  <c r="U120" i="12"/>
  <c r="V85" i="12"/>
  <c r="V120" i="12" s="1"/>
  <c r="W85" i="12"/>
  <c r="W120" i="12" s="1"/>
  <c r="X85" i="12"/>
  <c r="X120" i="12"/>
  <c r="Y85" i="12"/>
  <c r="Y120" i="12"/>
  <c r="Z85" i="12"/>
  <c r="Z120" i="12"/>
  <c r="AA85" i="12"/>
  <c r="AA120" i="12" s="1"/>
  <c r="AB85" i="12"/>
  <c r="AB120" i="12" s="1"/>
  <c r="AC85" i="12"/>
  <c r="AC120" i="12"/>
  <c r="AD85" i="12"/>
  <c r="AD120" i="12"/>
  <c r="AE85" i="12"/>
  <c r="AF85" i="12"/>
  <c r="AF120" i="12"/>
  <c r="B86" i="12"/>
  <c r="B121" i="12" s="1"/>
  <c r="C86" i="12"/>
  <c r="C121" i="12" s="1"/>
  <c r="D86" i="12"/>
  <c r="D121" i="12" s="1"/>
  <c r="E86" i="12"/>
  <c r="F86" i="12"/>
  <c r="F121" i="12"/>
  <c r="G86" i="12"/>
  <c r="G121" i="12"/>
  <c r="H86" i="12"/>
  <c r="H121" i="12" s="1"/>
  <c r="I86" i="12"/>
  <c r="I121" i="12" s="1"/>
  <c r="J86" i="12"/>
  <c r="J121" i="12"/>
  <c r="K86" i="12"/>
  <c r="K121" i="12"/>
  <c r="L86" i="12"/>
  <c r="L121" i="12" s="1"/>
  <c r="M86" i="12"/>
  <c r="N86" i="12"/>
  <c r="N121" i="12" s="1"/>
  <c r="O86" i="12"/>
  <c r="O121" i="12"/>
  <c r="P86" i="12"/>
  <c r="P121" i="12" s="1"/>
  <c r="Q86" i="12"/>
  <c r="Q121" i="12" s="1"/>
  <c r="R86" i="12"/>
  <c r="R121" i="12"/>
  <c r="S86" i="12"/>
  <c r="S121" i="12" s="1"/>
  <c r="T86" i="12"/>
  <c r="T121" i="12" s="1"/>
  <c r="U86" i="12"/>
  <c r="V86" i="12"/>
  <c r="V121" i="12"/>
  <c r="W86" i="12"/>
  <c r="W121" i="12" s="1"/>
  <c r="X86" i="12"/>
  <c r="X121" i="12" s="1"/>
  <c r="Y86" i="12"/>
  <c r="Y121" i="12" s="1"/>
  <c r="Z86" i="12"/>
  <c r="Z121" i="12"/>
  <c r="AA86" i="12"/>
  <c r="AA121" i="12"/>
  <c r="AB86" i="12"/>
  <c r="AB121" i="12" s="1"/>
  <c r="AC86" i="12"/>
  <c r="AD86" i="12"/>
  <c r="AD121" i="12" s="1"/>
  <c r="AE86" i="12"/>
  <c r="AE121" i="12"/>
  <c r="AF86" i="12"/>
  <c r="AF121" i="12" s="1"/>
  <c r="AH86" i="12"/>
  <c r="AH121" i="12" s="1"/>
  <c r="C42" i="12"/>
  <c r="J42" i="12" s="1"/>
  <c r="D42" i="12"/>
  <c r="K42" i="12" s="1"/>
  <c r="E42" i="12"/>
  <c r="L42" i="12"/>
  <c r="F42" i="12"/>
  <c r="D43" i="12"/>
  <c r="K43" i="12" s="1"/>
  <c r="E43" i="12"/>
  <c r="L43" i="12" s="1"/>
  <c r="F43" i="12"/>
  <c r="M43" i="12" s="1"/>
  <c r="E44" i="12"/>
  <c r="L44" i="12"/>
  <c r="F44" i="12"/>
  <c r="M44" i="12" s="1"/>
  <c r="F45" i="12"/>
  <c r="M45" i="12" s="1"/>
  <c r="G44" i="8"/>
  <c r="N44" i="8" s="1"/>
  <c r="D44" i="8"/>
  <c r="G47" i="8"/>
  <c r="C43" i="12"/>
  <c r="D44" i="12"/>
  <c r="E45" i="12"/>
  <c r="F46" i="12"/>
  <c r="C12" i="9" a="1"/>
  <c r="B10" i="5" a="1"/>
  <c r="B10" i="9" a="1"/>
  <c r="A4" i="9" a="1"/>
  <c r="C12" i="5" a="1"/>
  <c r="B10" i="24" a="1"/>
  <c r="G101" i="25"/>
  <c r="B10" i="13" a="1"/>
  <c r="G101" i="6"/>
  <c r="C12" i="24" a="1"/>
  <c r="G101" i="14"/>
  <c r="A4" i="5" a="1"/>
  <c r="A4" i="24" a="1"/>
  <c r="C12" i="13" a="1"/>
  <c r="G101" i="10"/>
  <c r="A4" i="13" a="1"/>
  <c r="F74" i="5" l="1"/>
  <c r="K25" i="4"/>
  <c r="L29" i="4"/>
  <c r="K29" i="4"/>
  <c r="D78" i="5"/>
  <c r="F92" i="6" s="1"/>
  <c r="F78" i="5"/>
  <c r="J29" i="4"/>
  <c r="E78" i="5"/>
  <c r="E92" i="6" s="1"/>
  <c r="E81" i="5"/>
  <c r="E95" i="6" s="1"/>
  <c r="F66" i="5"/>
  <c r="E65" i="5"/>
  <c r="E79" i="6" s="1"/>
  <c r="M16" i="4"/>
  <c r="D65" i="5"/>
  <c r="F79" i="6" s="1"/>
  <c r="E64" i="5"/>
  <c r="E78" i="6" s="1"/>
  <c r="F64" i="5"/>
  <c r="J15" i="4"/>
  <c r="L15" i="4"/>
  <c r="K15" i="4"/>
  <c r="D64" i="5"/>
  <c r="F78" i="6" s="1"/>
  <c r="O39" i="15"/>
  <c r="D81" i="5"/>
  <c r="F95" i="6" s="1"/>
  <c r="F53" i="5"/>
  <c r="D53" i="5"/>
  <c r="F67" i="6" s="1"/>
  <c r="K4" i="4"/>
  <c r="E53" i="5"/>
  <c r="E67" i="6" s="1"/>
  <c r="J4" i="4"/>
  <c r="M4" i="4"/>
  <c r="L4" i="4"/>
  <c r="K39" i="15"/>
  <c r="K19" i="4"/>
  <c r="J19" i="4"/>
  <c r="L19" i="4"/>
  <c r="F68" i="5"/>
  <c r="F84" i="5"/>
  <c r="L17" i="4"/>
  <c r="L9" i="4"/>
  <c r="F81" i="5"/>
  <c r="N5" i="3"/>
  <c r="F37" i="15" s="1"/>
  <c r="K6" i="3"/>
  <c r="C38" i="15" s="1"/>
  <c r="O4" i="3"/>
  <c r="G36" i="15" s="1"/>
  <c r="J9" i="3"/>
  <c r="B41" i="15" s="1"/>
  <c r="J18" i="3"/>
  <c r="N19" i="3"/>
  <c r="O40" i="15" s="1"/>
  <c r="L20" i="3"/>
  <c r="D66" i="5"/>
  <c r="F80" i="6" s="1"/>
  <c r="D58" i="5"/>
  <c r="F72" i="6" s="1"/>
  <c r="E75" i="5"/>
  <c r="E89" i="6" s="1"/>
  <c r="F22" i="4"/>
  <c r="L22" i="4" s="1"/>
  <c r="R17" i="4"/>
  <c r="S12" i="15" s="1"/>
  <c r="K35" i="4"/>
  <c r="K17" i="4"/>
  <c r="K11" i="4"/>
  <c r="E14" i="4"/>
  <c r="F21" i="4"/>
  <c r="U20" i="4" s="1"/>
  <c r="F27" i="4"/>
  <c r="F34" i="4"/>
  <c r="F33" i="4"/>
  <c r="D13" i="4"/>
  <c r="H19" i="4"/>
  <c r="D68" i="5" s="1"/>
  <c r="F82" i="6" s="1"/>
  <c r="M39" i="15"/>
  <c r="P36" i="15"/>
  <c r="N39" i="15"/>
  <c r="K20" i="3"/>
  <c r="L16" i="4"/>
  <c r="L7" i="4"/>
  <c r="L35" i="4"/>
  <c r="F67" i="5"/>
  <c r="N7" i="3"/>
  <c r="F39" i="15" s="1"/>
  <c r="L15" i="3"/>
  <c r="M36" i="15" s="1"/>
  <c r="J17" i="3"/>
  <c r="K38" i="15" s="1"/>
  <c r="L19" i="3"/>
  <c r="M40" i="15" s="1"/>
  <c r="D75" i="5"/>
  <c r="F89" i="6" s="1"/>
  <c r="D55" i="5"/>
  <c r="F69" i="6" s="1"/>
  <c r="E66" i="5"/>
  <c r="E80" i="6" s="1"/>
  <c r="M26" i="4"/>
  <c r="K9" i="4"/>
  <c r="M2" i="4"/>
  <c r="K10" i="4"/>
  <c r="F60" i="5"/>
  <c r="M5" i="3"/>
  <c r="E37" i="15" s="1"/>
  <c r="N18" i="3"/>
  <c r="J16" i="4"/>
  <c r="J7" i="4"/>
  <c r="J35" i="4"/>
  <c r="F58" i="5"/>
  <c r="K4" i="3"/>
  <c r="C36" i="15" s="1"/>
  <c r="O8" i="3"/>
  <c r="G40" i="15" s="1"/>
  <c r="M9" i="3"/>
  <c r="E41" i="15" s="1"/>
  <c r="K15" i="3"/>
  <c r="L36" i="15" s="1"/>
  <c r="O17" i="3"/>
  <c r="P38" i="15" s="1"/>
  <c r="K18" i="3"/>
  <c r="L39" i="15" s="1"/>
  <c r="D84" i="5"/>
  <c r="F98" i="6" s="1"/>
  <c r="D72" i="5"/>
  <c r="F86" i="6" s="1"/>
  <c r="D54" i="5"/>
  <c r="F68" i="6" s="1"/>
  <c r="E56" i="5"/>
  <c r="E70" i="6" s="1"/>
  <c r="E60" i="5"/>
  <c r="E74" i="6" s="1"/>
  <c r="E51" i="5"/>
  <c r="E65" i="6" s="1"/>
  <c r="M23" i="4"/>
  <c r="K7" i="4"/>
  <c r="M29" i="4"/>
  <c r="L37" i="15"/>
  <c r="P39" i="15"/>
  <c r="L41" i="15"/>
  <c r="L32" i="4"/>
  <c r="L26" i="4"/>
  <c r="L11" i="4"/>
  <c r="L6" i="4"/>
  <c r="F51" i="5"/>
  <c r="F75" i="5"/>
  <c r="N8" i="3"/>
  <c r="F40" i="15" s="1"/>
  <c r="J16" i="3"/>
  <c r="K37" i="15" s="1"/>
  <c r="L18" i="3"/>
  <c r="J20" i="3"/>
  <c r="K41" i="15" s="1"/>
  <c r="E67" i="5"/>
  <c r="E81" i="6" s="1"/>
  <c r="E54" i="5"/>
  <c r="E68" i="6" s="1"/>
  <c r="J2" i="4"/>
  <c r="D20" i="4"/>
  <c r="D28" i="4"/>
  <c r="D27" i="4"/>
  <c r="M27" i="4" s="1"/>
  <c r="K36" i="15"/>
  <c r="O38" i="15"/>
  <c r="K40" i="15"/>
  <c r="M41" i="15"/>
  <c r="M19" i="3"/>
  <c r="N40" i="15" s="1"/>
  <c r="J32" i="4"/>
  <c r="J11" i="4"/>
  <c r="J6" i="4"/>
  <c r="F55" i="5"/>
  <c r="M8" i="3"/>
  <c r="E40" i="15" s="1"/>
  <c r="M17" i="3"/>
  <c r="N38" i="15" s="1"/>
  <c r="R5" i="4"/>
  <c r="S4" i="15" s="1"/>
  <c r="M32" i="4"/>
  <c r="M6" i="4"/>
  <c r="K6" i="4"/>
  <c r="K18" i="4"/>
  <c r="M9" i="4"/>
  <c r="I81" i="4" s="1"/>
  <c r="I116" i="4" s="1"/>
  <c r="N37" i="15"/>
  <c r="J9" i="4"/>
  <c r="L23" i="4"/>
  <c r="L5" i="4"/>
  <c r="F54" i="5"/>
  <c r="L4" i="3"/>
  <c r="D36" i="15" s="1"/>
  <c r="M6" i="3"/>
  <c r="E38" i="15" s="1"/>
  <c r="L8" i="3"/>
  <c r="D40" i="15" s="1"/>
  <c r="J15" i="3"/>
  <c r="N16" i="3"/>
  <c r="O37" i="15" s="1"/>
  <c r="L17" i="3"/>
  <c r="M38" i="15" s="1"/>
  <c r="D60" i="5"/>
  <c r="F74" i="6" s="1"/>
  <c r="J22" i="4"/>
  <c r="R11" i="4"/>
  <c r="S8" i="15" s="1"/>
  <c r="D12" i="4"/>
  <c r="K12" i="4" s="1"/>
  <c r="K2" i="4"/>
  <c r="B6" i="26"/>
  <c r="B8" i="16"/>
  <c r="P11" i="23"/>
  <c r="AL5" i="23" s="1"/>
  <c r="Q8" i="26" s="1"/>
  <c r="N8" i="26" s="1"/>
  <c r="E60" i="24"/>
  <c r="E74" i="25" s="1"/>
  <c r="F60" i="24"/>
  <c r="F87" i="24"/>
  <c r="D60" i="24"/>
  <c r="F74" i="25" s="1"/>
  <c r="E87" i="24"/>
  <c r="M16" i="7"/>
  <c r="G11" i="8"/>
  <c r="F101" i="25"/>
  <c r="M5" i="7"/>
  <c r="E101" i="25"/>
  <c r="M16" i="22"/>
  <c r="N4" i="26"/>
  <c r="B7" i="26"/>
  <c r="B3" i="26"/>
  <c r="N9" i="26"/>
  <c r="B11" i="24"/>
  <c r="B54" i="25" s="1"/>
  <c r="B10" i="24"/>
  <c r="B53" i="25" s="1"/>
  <c r="A6" i="24"/>
  <c r="A49" i="25" s="1"/>
  <c r="A5" i="24"/>
  <c r="A48" i="25" s="1"/>
  <c r="A4" i="24"/>
  <c r="A47" i="25" s="1"/>
  <c r="A7" i="24"/>
  <c r="A50" i="25" s="1"/>
  <c r="A9" i="24"/>
  <c r="A52" i="25" s="1"/>
  <c r="A8" i="24"/>
  <c r="A51" i="25" s="1"/>
  <c r="C12" i="24"/>
  <c r="C55" i="25" s="1"/>
  <c r="C13" i="24"/>
  <c r="C56" i="25" s="1"/>
  <c r="C14" i="24"/>
  <c r="C57" i="25" s="1"/>
  <c r="J6" i="23"/>
  <c r="L8" i="23"/>
  <c r="R17" i="23"/>
  <c r="L28" i="23"/>
  <c r="S32" i="23"/>
  <c r="AE7" i="23" s="1"/>
  <c r="A73" i="23"/>
  <c r="N2" i="23"/>
  <c r="AJ3" i="23" s="1"/>
  <c r="A65" i="23"/>
  <c r="K18" i="23"/>
  <c r="L23" i="23"/>
  <c r="N29" i="23"/>
  <c r="K37" i="23"/>
  <c r="K2" i="23"/>
  <c r="N11" i="23"/>
  <c r="Q17" i="23"/>
  <c r="AO7" i="23" s="1"/>
  <c r="D55" i="23"/>
  <c r="K21" i="23"/>
  <c r="F72" i="23" s="1"/>
  <c r="J21" i="23"/>
  <c r="L30" i="23"/>
  <c r="K30" i="23"/>
  <c r="J30" i="23"/>
  <c r="F60" i="23"/>
  <c r="M3" i="23"/>
  <c r="Q8" i="23"/>
  <c r="AN5" i="23" s="1"/>
  <c r="A61" i="23"/>
  <c r="L10" i="23"/>
  <c r="R11" i="23"/>
  <c r="S8" i="26" s="1"/>
  <c r="J11" i="23"/>
  <c r="V20" i="23"/>
  <c r="M21" i="23"/>
  <c r="B64" i="23"/>
  <c r="O2" i="23"/>
  <c r="AK2" i="23" s="1"/>
  <c r="A53" i="23"/>
  <c r="A59" i="23"/>
  <c r="N8" i="23"/>
  <c r="AJ5" i="23" s="1"/>
  <c r="P20" i="23"/>
  <c r="AK6" i="23" s="1"/>
  <c r="M25" i="23"/>
  <c r="S75" i="23"/>
  <c r="P29" i="23"/>
  <c r="AL4" i="23" s="1"/>
  <c r="K34" i="23"/>
  <c r="J34" i="23"/>
  <c r="H66" i="23"/>
  <c r="K10" i="23"/>
  <c r="I61" i="23" s="1"/>
  <c r="J10" i="23"/>
  <c r="D75" i="23"/>
  <c r="R8" i="23"/>
  <c r="Q11" i="23"/>
  <c r="AO5" i="23" s="1"/>
  <c r="R8" i="26" s="1"/>
  <c r="O12" i="26" s="1"/>
  <c r="A71" i="23"/>
  <c r="N20" i="23"/>
  <c r="AJ6" i="23" s="1"/>
  <c r="S20" i="23"/>
  <c r="AE5" i="23" s="1"/>
  <c r="J20" i="23"/>
  <c r="M22" i="23"/>
  <c r="K23" i="23"/>
  <c r="R23" i="23"/>
  <c r="J23" i="23"/>
  <c r="V73" i="23"/>
  <c r="Q23" i="23"/>
  <c r="AO6" i="23" s="1"/>
  <c r="X4" i="23" a="1"/>
  <c r="X4" i="23" s="1"/>
  <c r="M73" i="23"/>
  <c r="P23" i="23"/>
  <c r="AL6" i="23" s="1"/>
  <c r="T73" i="23"/>
  <c r="R81" i="23"/>
  <c r="T32" i="23"/>
  <c r="AF7" i="23" s="1"/>
  <c r="L32" i="23"/>
  <c r="K32" i="23"/>
  <c r="B81" i="23"/>
  <c r="R32" i="23"/>
  <c r="J32" i="23"/>
  <c r="Q32" i="23"/>
  <c r="AN8" i="23" s="1"/>
  <c r="P32" i="23"/>
  <c r="AK8" i="23" s="1"/>
  <c r="U32" i="23"/>
  <c r="L33" i="23"/>
  <c r="J33" i="23"/>
  <c r="R2" i="23"/>
  <c r="L3" i="23"/>
  <c r="K3" i="23"/>
  <c r="J3" i="23"/>
  <c r="U2" i="23"/>
  <c r="D42" i="23" s="1"/>
  <c r="S8" i="23"/>
  <c r="AE4" i="23" s="1"/>
  <c r="A64" i="23"/>
  <c r="Q14" i="23"/>
  <c r="AN7" i="23" s="1"/>
  <c r="V32" i="23"/>
  <c r="H81" i="23"/>
  <c r="K20" i="23"/>
  <c r="F71" i="23" s="1"/>
  <c r="X2" i="23" a="1"/>
  <c r="X2" i="23" s="1"/>
  <c r="M4" i="23"/>
  <c r="D73" i="23" s="1"/>
  <c r="A56" i="23"/>
  <c r="T8" i="23"/>
  <c r="AF4" i="23" s="1"/>
  <c r="E5" i="26" s="1"/>
  <c r="B5" i="26" s="1"/>
  <c r="J9" i="23"/>
  <c r="L19" i="23"/>
  <c r="K19" i="23"/>
  <c r="R70" i="23" s="1"/>
  <c r="J19" i="23"/>
  <c r="R20" i="23"/>
  <c r="A75" i="23"/>
  <c r="L27" i="23"/>
  <c r="L34" i="23"/>
  <c r="J35" i="23"/>
  <c r="R35" i="23"/>
  <c r="B55" i="23"/>
  <c r="J4" i="23"/>
  <c r="P8" i="23"/>
  <c r="AK5" i="23" s="1"/>
  <c r="A72" i="23"/>
  <c r="L21" i="23"/>
  <c r="J22" i="23"/>
  <c r="M30" i="23"/>
  <c r="X79" i="23" s="1"/>
  <c r="M34" i="23"/>
  <c r="A68" i="23"/>
  <c r="M24" i="23"/>
  <c r="W77" i="23" s="1"/>
  <c r="M26" i="23"/>
  <c r="M37" i="23"/>
  <c r="Q86" i="23" s="1"/>
  <c r="V2" i="23"/>
  <c r="L4" i="23"/>
  <c r="N5" i="23"/>
  <c r="M6" i="23"/>
  <c r="B57" i="23" s="1"/>
  <c r="M8" i="23"/>
  <c r="U8" i="23"/>
  <c r="C42" i="23" s="1"/>
  <c r="K9" i="23"/>
  <c r="K11" i="23"/>
  <c r="J12" i="23"/>
  <c r="J14" i="23"/>
  <c r="R14" i="23"/>
  <c r="M15" i="23"/>
  <c r="O66" i="23" s="1"/>
  <c r="M17" i="23"/>
  <c r="Q68" i="23" s="1"/>
  <c r="L18" i="23"/>
  <c r="L20" i="23"/>
  <c r="T20" i="23"/>
  <c r="AF5" i="23" s="1"/>
  <c r="K22" i="23"/>
  <c r="J25" i="23"/>
  <c r="N26" i="23"/>
  <c r="AJ4" i="23" s="1"/>
  <c r="V26" i="23"/>
  <c r="M28" i="23"/>
  <c r="Z77" i="23" s="1"/>
  <c r="Q29" i="23"/>
  <c r="AO4" i="23" s="1"/>
  <c r="L31" i="23"/>
  <c r="K33" i="23"/>
  <c r="R82" i="23" s="1"/>
  <c r="K35" i="23"/>
  <c r="A85" i="23"/>
  <c r="J36" i="23"/>
  <c r="B42" i="23"/>
  <c r="B53" i="23"/>
  <c r="D57" i="23"/>
  <c r="M64" i="23"/>
  <c r="B69" i="23"/>
  <c r="J69" i="23"/>
  <c r="R69" i="23"/>
  <c r="O75" i="23"/>
  <c r="W75" i="23"/>
  <c r="V77" i="23"/>
  <c r="J7" i="23"/>
  <c r="V8" i="23"/>
  <c r="G5" i="26" s="1"/>
  <c r="L9" i="23"/>
  <c r="L11" i="23"/>
  <c r="K12" i="23"/>
  <c r="D63" i="23" s="1"/>
  <c r="K14" i="23"/>
  <c r="N73" i="23" s="1"/>
  <c r="S14" i="23"/>
  <c r="AE6" i="23" s="1"/>
  <c r="J16" i="23"/>
  <c r="M18" i="23"/>
  <c r="M20" i="23"/>
  <c r="H71" i="23" s="1"/>
  <c r="U20" i="23"/>
  <c r="AG5" i="23" s="1"/>
  <c r="L22" i="23"/>
  <c r="K25" i="23"/>
  <c r="J27" i="23"/>
  <c r="J29" i="23"/>
  <c r="R29" i="23"/>
  <c r="D80" i="23"/>
  <c r="M31" i="23"/>
  <c r="Z80" i="23" s="1"/>
  <c r="L35" i="23"/>
  <c r="K36" i="23"/>
  <c r="H60" i="23"/>
  <c r="F64" i="23"/>
  <c r="D68" i="23"/>
  <c r="W74" i="23"/>
  <c r="X75" i="23"/>
  <c r="H76" i="23"/>
  <c r="O77" i="23"/>
  <c r="F80" i="23"/>
  <c r="A81" i="23"/>
  <c r="J82" i="23"/>
  <c r="P2" i="23"/>
  <c r="AK3" i="23" s="1"/>
  <c r="P5" i="23"/>
  <c r="AL3" i="23" s="1"/>
  <c r="K7" i="23"/>
  <c r="F58" i="23" s="1"/>
  <c r="M9" i="23"/>
  <c r="M11" i="23"/>
  <c r="L12" i="23"/>
  <c r="L14" i="23"/>
  <c r="T14" i="23"/>
  <c r="AF6" i="23" s="1"/>
  <c r="K16" i="23"/>
  <c r="L25" i="23"/>
  <c r="P26" i="23"/>
  <c r="AK4" i="23" s="1"/>
  <c r="K27" i="23"/>
  <c r="Q76" i="23" s="1"/>
  <c r="K29" i="23"/>
  <c r="O78" i="23" s="1"/>
  <c r="M33" i="23"/>
  <c r="Z84" i="23"/>
  <c r="AF84" i="23"/>
  <c r="M35" i="23"/>
  <c r="D84" i="23" s="1"/>
  <c r="L36" i="23"/>
  <c r="I60" i="23"/>
  <c r="D66" i="23"/>
  <c r="L66" i="23"/>
  <c r="M68" i="23"/>
  <c r="D69" i="23"/>
  <c r="O71" i="23"/>
  <c r="I76" i="23"/>
  <c r="Y76" i="23"/>
  <c r="H77" i="23"/>
  <c r="X77" i="23"/>
  <c r="Q80" i="23"/>
  <c r="M5" i="23"/>
  <c r="D56" i="23" s="1"/>
  <c r="U26" i="23"/>
  <c r="Q2" i="23"/>
  <c r="AN3" i="23" s="1"/>
  <c r="Q5" i="23"/>
  <c r="AO3" i="23" s="1"/>
  <c r="L7" i="23"/>
  <c r="M12" i="23"/>
  <c r="L69" i="23" s="1"/>
  <c r="M14" i="23"/>
  <c r="U14" i="23"/>
  <c r="L16" i="23"/>
  <c r="P17" i="23"/>
  <c r="AL7" i="23" s="1"/>
  <c r="Q26" i="23"/>
  <c r="AN4" i="23" s="1"/>
  <c r="L29" i="23"/>
  <c r="A83" i="23"/>
  <c r="N35" i="23"/>
  <c r="AD85" i="23"/>
  <c r="M36" i="23"/>
  <c r="B85" i="23" s="1"/>
  <c r="B59" i="23"/>
  <c r="L63" i="23"/>
  <c r="H64" i="23"/>
  <c r="M66" i="23"/>
  <c r="F68" i="23"/>
  <c r="M69" i="23"/>
  <c r="B75" i="23"/>
  <c r="J75" i="23"/>
  <c r="R75" i="23"/>
  <c r="I77" i="23"/>
  <c r="Q77" i="23"/>
  <c r="Y77" i="23"/>
  <c r="H80" i="23"/>
  <c r="S85" i="23"/>
  <c r="J2" i="23"/>
  <c r="J5" i="23"/>
  <c r="R5" i="23"/>
  <c r="M7" i="23"/>
  <c r="G68" i="23" s="1"/>
  <c r="J13" i="23"/>
  <c r="V14" i="23"/>
  <c r="M16" i="23"/>
  <c r="F67" i="23" s="1"/>
  <c r="J24" i="23"/>
  <c r="J26" i="23"/>
  <c r="R26" i="23"/>
  <c r="M27" i="23"/>
  <c r="M29" i="23"/>
  <c r="J37" i="23"/>
  <c r="F66" i="23"/>
  <c r="F69" i="23"/>
  <c r="B77" i="23"/>
  <c r="J77" i="23"/>
  <c r="R77" i="23"/>
  <c r="V80" i="23"/>
  <c r="O17" i="22"/>
  <c r="K4" i="22"/>
  <c r="M4" i="22"/>
  <c r="K20" i="22"/>
  <c r="K18" i="22"/>
  <c r="M6" i="22"/>
  <c r="N15" i="22"/>
  <c r="L7" i="22"/>
  <c r="L9" i="22"/>
  <c r="J15" i="22"/>
  <c r="N16" i="22"/>
  <c r="J17" i="22"/>
  <c r="N18" i="22"/>
  <c r="J19" i="22"/>
  <c r="N20" i="22"/>
  <c r="M5" i="22"/>
  <c r="M7" i="22"/>
  <c r="M9" i="22"/>
  <c r="K15" i="22"/>
  <c r="O16" i="22"/>
  <c r="K17" i="22"/>
  <c r="K19" i="22"/>
  <c r="O20" i="22"/>
  <c r="D60" i="21"/>
  <c r="C59" i="21"/>
  <c r="D52" i="21"/>
  <c r="C52" i="21"/>
  <c r="C40" i="21"/>
  <c r="C51" i="21"/>
  <c r="C62" i="21"/>
  <c r="N46" i="21"/>
  <c r="D47" i="21"/>
  <c r="D59" i="21"/>
  <c r="Q2" i="21"/>
  <c r="B3" i="16"/>
  <c r="O37" i="20"/>
  <c r="D63" i="20"/>
  <c r="D45" i="20"/>
  <c r="N35" i="20"/>
  <c r="N45" i="20"/>
  <c r="C46" i="20"/>
  <c r="N48" i="20"/>
  <c r="N38" i="20"/>
  <c r="C61" i="20"/>
  <c r="C36" i="20"/>
  <c r="N46" i="20"/>
  <c r="D53" i="20"/>
  <c r="C47" i="20"/>
  <c r="C50" i="20"/>
  <c r="C54" i="20"/>
  <c r="C58" i="20"/>
  <c r="C62" i="20"/>
  <c r="C57" i="20"/>
  <c r="D49" i="20"/>
  <c r="N36" i="20"/>
  <c r="C41" i="20"/>
  <c r="N44" i="20"/>
  <c r="D47" i="20"/>
  <c r="C35" i="20"/>
  <c r="C37" i="20"/>
  <c r="C39" i="20"/>
  <c r="C42" i="20"/>
  <c r="C48" i="20"/>
  <c r="D51" i="20"/>
  <c r="D55" i="20"/>
  <c r="D59" i="20"/>
  <c r="C53" i="20"/>
  <c r="O38" i="20"/>
  <c r="C59" i="20"/>
  <c r="D35" i="20"/>
  <c r="C52" i="20"/>
  <c r="C56" i="20"/>
  <c r="C60" i="20"/>
  <c r="C64" i="20"/>
  <c r="O36" i="20"/>
  <c r="N39" i="20"/>
  <c r="D49" i="19"/>
  <c r="D63" i="19"/>
  <c r="D40" i="19"/>
  <c r="D45" i="19"/>
  <c r="N35" i="19"/>
  <c r="D43" i="19"/>
  <c r="N45" i="19"/>
  <c r="C46" i="19"/>
  <c r="N38" i="19"/>
  <c r="C57" i="19"/>
  <c r="C36" i="19"/>
  <c r="N46" i="19"/>
  <c r="D53" i="19"/>
  <c r="D61" i="19"/>
  <c r="C47" i="19"/>
  <c r="C50" i="19"/>
  <c r="C54" i="19"/>
  <c r="C58" i="19"/>
  <c r="C62" i="19"/>
  <c r="N36" i="19"/>
  <c r="C41" i="19"/>
  <c r="N44" i="19"/>
  <c r="D47" i="19"/>
  <c r="C35" i="19"/>
  <c r="C37" i="19"/>
  <c r="C39" i="19"/>
  <c r="C42" i="19"/>
  <c r="C48" i="19"/>
  <c r="D51" i="19"/>
  <c r="D55" i="19"/>
  <c r="D59" i="19"/>
  <c r="C53" i="19"/>
  <c r="O36" i="19"/>
  <c r="N47" i="19"/>
  <c r="C59" i="19"/>
  <c r="D35" i="19"/>
  <c r="C52" i="19"/>
  <c r="C56" i="19"/>
  <c r="C60" i="19"/>
  <c r="C64" i="19"/>
  <c r="N39" i="19"/>
  <c r="D36" i="18"/>
  <c r="C41" i="18"/>
  <c r="O36" i="18"/>
  <c r="N47" i="18"/>
  <c r="D41" i="18"/>
  <c r="C44" i="18"/>
  <c r="C48" i="18"/>
  <c r="C40" i="18"/>
  <c r="N35" i="18"/>
  <c r="N44" i="18"/>
  <c r="O35" i="18"/>
  <c r="O37" i="18"/>
  <c r="O39" i="18"/>
  <c r="D43" i="18"/>
  <c r="D46" i="18"/>
  <c r="C49" i="18"/>
  <c r="C53" i="18"/>
  <c r="C57" i="18"/>
  <c r="C61" i="18"/>
  <c r="C35" i="18"/>
  <c r="C38" i="18"/>
  <c r="N46" i="18"/>
  <c r="O38" i="18"/>
  <c r="C50" i="18"/>
  <c r="C54" i="18"/>
  <c r="C58" i="18"/>
  <c r="C62" i="18"/>
  <c r="N36" i="18"/>
  <c r="N38" i="18"/>
  <c r="D35" i="18"/>
  <c r="D37" i="18"/>
  <c r="D42" i="18"/>
  <c r="C52" i="18"/>
  <c r="C56" i="18"/>
  <c r="C60" i="18"/>
  <c r="C64" i="18"/>
  <c r="N39" i="18"/>
  <c r="B7" i="17"/>
  <c r="J118" i="12"/>
  <c r="R111" i="12"/>
  <c r="AB118" i="12"/>
  <c r="G117" i="12"/>
  <c r="K109" i="12"/>
  <c r="C116" i="12"/>
  <c r="H110" i="12"/>
  <c r="M42" i="12"/>
  <c r="Y117" i="12"/>
  <c r="X114" i="12"/>
  <c r="V110" i="12"/>
  <c r="AE120" i="12"/>
  <c r="M120" i="12"/>
  <c r="U116" i="12"/>
  <c r="Q113" i="12"/>
  <c r="Q108" i="12"/>
  <c r="P115" i="12"/>
  <c r="I112" i="12"/>
  <c r="C113" i="12"/>
  <c r="J114" i="12"/>
  <c r="R118" i="12"/>
  <c r="O117" i="12"/>
  <c r="W117" i="12"/>
  <c r="AC121" i="12"/>
  <c r="U121" i="12"/>
  <c r="M121" i="12"/>
  <c r="E121" i="12"/>
  <c r="E120" i="12"/>
  <c r="B118" i="12"/>
  <c r="S121" i="8"/>
  <c r="M22" i="4"/>
  <c r="D74" i="5"/>
  <c r="F88" i="6" s="1"/>
  <c r="M25" i="4"/>
  <c r="F71" i="5"/>
  <c r="L25" i="4"/>
  <c r="J25" i="4"/>
  <c r="D71" i="5"/>
  <c r="F85" i="6" s="1"/>
  <c r="E71" i="5"/>
  <c r="E85" i="6" s="1"/>
  <c r="E74" i="5"/>
  <c r="E88" i="6" s="1"/>
  <c r="B60" i="4"/>
  <c r="B95" i="4" s="1"/>
  <c r="B61" i="4"/>
  <c r="B96" i="4" s="1"/>
  <c r="O7" i="7"/>
  <c r="M22" i="8"/>
  <c r="M5" i="4"/>
  <c r="M19" i="4"/>
  <c r="K23" i="4"/>
  <c r="M35" i="4"/>
  <c r="E84" i="4" s="1"/>
  <c r="E119" i="4" s="1"/>
  <c r="E76" i="9"/>
  <c r="E90" i="10" s="1"/>
  <c r="K27" i="8"/>
  <c r="J27" i="8"/>
  <c r="F76" i="9"/>
  <c r="E78" i="4"/>
  <c r="E113" i="4" s="1"/>
  <c r="B69" i="4"/>
  <c r="B104" i="4" s="1"/>
  <c r="O18" i="7"/>
  <c r="M15" i="4"/>
  <c r="Q5" i="4"/>
  <c r="AO3" i="4" s="1"/>
  <c r="R4" i="15" s="1"/>
  <c r="P4" i="15" s="1"/>
  <c r="Q11" i="4"/>
  <c r="AO5" i="4" s="1"/>
  <c r="R8" i="15" s="1"/>
  <c r="P8" i="15" s="1"/>
  <c r="M11" i="4"/>
  <c r="P11" i="4"/>
  <c r="AL5" i="4" s="1"/>
  <c r="Q8" i="15" s="1"/>
  <c r="N8" i="15" s="1"/>
  <c r="M4" i="8"/>
  <c r="F53" i="9"/>
  <c r="D53" i="9"/>
  <c r="F67" i="10" s="1"/>
  <c r="J4" i="8"/>
  <c r="Q14" i="4"/>
  <c r="AN7" i="4" s="1"/>
  <c r="R11" i="15" s="1"/>
  <c r="M7" i="8"/>
  <c r="E56" i="9"/>
  <c r="E70" i="10" s="1"/>
  <c r="J7" i="8"/>
  <c r="Q5" i="8"/>
  <c r="AO3" i="8" s="1"/>
  <c r="R4" i="16" s="1"/>
  <c r="M25" i="12"/>
  <c r="D74" i="13"/>
  <c r="F88" i="14" s="1"/>
  <c r="L25" i="12"/>
  <c r="F74" i="13"/>
  <c r="K25" i="12"/>
  <c r="J25" i="12"/>
  <c r="E74" i="13"/>
  <c r="E88" i="14" s="1"/>
  <c r="K16" i="4"/>
  <c r="K20" i="4"/>
  <c r="T32" i="4"/>
  <c r="AF7" i="4" s="1"/>
  <c r="E8" i="15" s="1"/>
  <c r="B8" i="15" s="1"/>
  <c r="K32" i="4"/>
  <c r="J28" i="8"/>
  <c r="F77" i="9"/>
  <c r="L28" i="8"/>
  <c r="L25" i="8"/>
  <c r="F71" i="13"/>
  <c r="M22" i="12"/>
  <c r="L22" i="12"/>
  <c r="E71" i="13"/>
  <c r="E85" i="14" s="1"/>
  <c r="J22" i="12"/>
  <c r="D71" i="13"/>
  <c r="F85" i="14" s="1"/>
  <c r="T14" i="4"/>
  <c r="AF6" i="4" s="1"/>
  <c r="E7" i="15" s="1"/>
  <c r="B7" i="15" s="1"/>
  <c r="M7" i="4"/>
  <c r="D61" i="4"/>
  <c r="D96" i="4" s="1"/>
  <c r="Q2" i="8"/>
  <c r="AN3" i="8" s="1"/>
  <c r="R3" i="16" s="1"/>
  <c r="P5" i="8"/>
  <c r="AL3" i="8" s="1"/>
  <c r="Q4" i="16" s="1"/>
  <c r="L7" i="8"/>
  <c r="K28" i="8"/>
  <c r="D76" i="9"/>
  <c r="F90" i="10" s="1"/>
  <c r="F74" i="9"/>
  <c r="K25" i="8"/>
  <c r="M25" i="8"/>
  <c r="P17" i="4"/>
  <c r="AL7" i="4" s="1"/>
  <c r="Q12" i="15" s="1"/>
  <c r="M17" i="4"/>
  <c r="Q17" i="4"/>
  <c r="AO7" i="4" s="1"/>
  <c r="R12" i="15" s="1"/>
  <c r="P12" i="15" s="1"/>
  <c r="J2" i="8"/>
  <c r="D51" i="9"/>
  <c r="U2" i="8"/>
  <c r="V2" i="8"/>
  <c r="G3" i="16" s="1"/>
  <c r="E22" i="8"/>
  <c r="D71" i="9" s="1"/>
  <c r="F85" i="10" s="1"/>
  <c r="L7" i="7"/>
  <c r="P14" i="4"/>
  <c r="AK7" i="4" s="1"/>
  <c r="Q11" i="15" s="1"/>
  <c r="N11" i="15" s="1"/>
  <c r="K14" i="4"/>
  <c r="K26" i="4"/>
  <c r="D57" i="4"/>
  <c r="D92" i="4" s="1"/>
  <c r="F84" i="4"/>
  <c r="F119" i="4" s="1"/>
  <c r="O18" i="11"/>
  <c r="V14" i="4"/>
  <c r="G7" i="15" s="1"/>
  <c r="P5" i="4"/>
  <c r="AL3" i="4" s="1"/>
  <c r="Q4" i="15" s="1"/>
  <c r="N4" i="15" s="1"/>
  <c r="D8" i="4"/>
  <c r="P23" i="8"/>
  <c r="AL6" i="8" s="1"/>
  <c r="Q10" i="16" s="1"/>
  <c r="N10" i="16" s="1"/>
  <c r="P26" i="12"/>
  <c r="AK4" i="12" s="1"/>
  <c r="Q5" i="17" s="1"/>
  <c r="P23" i="12"/>
  <c r="AL6" i="12" s="1"/>
  <c r="Q10" i="17" s="1"/>
  <c r="U14" i="4"/>
  <c r="D24" i="4"/>
  <c r="T20" i="4" s="1"/>
  <c r="AF5" i="4" s="1"/>
  <c r="E6" i="15" s="1"/>
  <c r="B6" i="15" s="1"/>
  <c r="D30" i="4"/>
  <c r="D36" i="4"/>
  <c r="P32" i="8"/>
  <c r="AK8" i="8" s="1"/>
  <c r="Q13" i="16" s="1"/>
  <c r="P35" i="8"/>
  <c r="AL8" i="8" s="1"/>
  <c r="Q14" i="16" s="1"/>
  <c r="N14" i="16" s="1"/>
  <c r="D31" i="4"/>
  <c r="D37" i="4"/>
  <c r="D3" i="4"/>
  <c r="Q2" i="4" s="1"/>
  <c r="AN3" i="4" s="1"/>
  <c r="R3" i="15" s="1"/>
  <c r="Q32" i="8"/>
  <c r="AN8" i="8" s="1"/>
  <c r="R13" i="16" s="1"/>
  <c r="Q35" i="8"/>
  <c r="AO8" i="8" s="1"/>
  <c r="R14" i="16" s="1"/>
  <c r="Q17" i="12"/>
  <c r="AO7" i="12" s="1"/>
  <c r="R12" i="17" s="1"/>
  <c r="P17" i="12"/>
  <c r="AL7" i="12" s="1"/>
  <c r="Q12" i="17" s="1"/>
  <c r="N12" i="17" s="1"/>
  <c r="D8" i="8"/>
  <c r="P14" i="8"/>
  <c r="AK7" i="8" s="1"/>
  <c r="Q11" i="16" s="1"/>
  <c r="Q2" i="12"/>
  <c r="AN3" i="12" s="1"/>
  <c r="R3" i="17" s="1"/>
  <c r="P2" i="12"/>
  <c r="AK3" i="12" s="1"/>
  <c r="Q3" i="17" s="1"/>
  <c r="N3" i="17" s="1"/>
  <c r="P8" i="12"/>
  <c r="AK5" i="12" s="1"/>
  <c r="Q7" i="17" s="1"/>
  <c r="N7" i="17" s="1"/>
  <c r="Q8" i="12"/>
  <c r="AN5" i="12" s="1"/>
  <c r="R7" i="17" s="1"/>
  <c r="P32" i="12"/>
  <c r="AK8" i="12" s="1"/>
  <c r="Q13" i="17" s="1"/>
  <c r="N13" i="17" s="1"/>
  <c r="P2" i="8"/>
  <c r="AK3" i="8" s="1"/>
  <c r="Q3" i="16" s="1"/>
  <c r="N3" i="16" s="1"/>
  <c r="D11" i="8"/>
  <c r="D26" i="8"/>
  <c r="D29" i="8"/>
  <c r="Q5" i="12"/>
  <c r="AO3" i="12" s="1"/>
  <c r="R4" i="17" s="1"/>
  <c r="P5" i="12"/>
  <c r="AL3" i="12" s="1"/>
  <c r="Q4" i="17" s="1"/>
  <c r="P29" i="12"/>
  <c r="AL4" i="12" s="1"/>
  <c r="Q6" i="17" s="1"/>
  <c r="P11" i="12"/>
  <c r="AL5" i="12" s="1"/>
  <c r="Q8" i="17" s="1"/>
  <c r="N8" i="17" s="1"/>
  <c r="Q11" i="12"/>
  <c r="AO5" i="12" s="1"/>
  <c r="R8" i="17" s="1"/>
  <c r="D20" i="8"/>
  <c r="P17" i="8"/>
  <c r="AL7" i="8" s="1"/>
  <c r="Q12" i="16" s="1"/>
  <c r="N12" i="16" s="1"/>
  <c r="Q14" i="12"/>
  <c r="AN7" i="12" s="1"/>
  <c r="R11" i="17" s="1"/>
  <c r="P14" i="12"/>
  <c r="AK7" i="12" s="1"/>
  <c r="Q11" i="17" s="1"/>
  <c r="P20" i="12"/>
  <c r="AK6" i="12" s="1"/>
  <c r="Q9" i="17" s="1"/>
  <c r="J4" i="3"/>
  <c r="B36" i="15" s="1"/>
  <c r="B4" i="17"/>
  <c r="N10" i="17"/>
  <c r="N11" i="17"/>
  <c r="N9" i="17"/>
  <c r="B7" i="16"/>
  <c r="D35" i="12"/>
  <c r="F87" i="13" s="1"/>
  <c r="N13" i="16"/>
  <c r="N11" i="16"/>
  <c r="N6" i="17"/>
  <c r="B6" i="17"/>
  <c r="N4" i="16"/>
  <c r="B5" i="17"/>
  <c r="N5" i="17"/>
  <c r="N4" i="17"/>
  <c r="N12" i="15"/>
  <c r="V2" i="4"/>
  <c r="A9" i="9"/>
  <c r="A4" i="9"/>
  <c r="A8" i="9"/>
  <c r="A5" i="9"/>
  <c r="A7" i="9"/>
  <c r="A6" i="9"/>
  <c r="A8" i="13"/>
  <c r="A7" i="13"/>
  <c r="A5" i="13"/>
  <c r="A6" i="13"/>
  <c r="A9" i="13"/>
  <c r="A4" i="13"/>
  <c r="B11" i="5"/>
  <c r="B10" i="5"/>
  <c r="B11" i="13"/>
  <c r="B10" i="13"/>
  <c r="A8" i="5"/>
  <c r="A5" i="5"/>
  <c r="A9" i="5"/>
  <c r="A6" i="5"/>
  <c r="A4" i="5"/>
  <c r="A7" i="5"/>
  <c r="C12" i="5"/>
  <c r="C13" i="5"/>
  <c r="C14" i="5"/>
  <c r="B10" i="9"/>
  <c r="B11" i="9"/>
  <c r="C13" i="9"/>
  <c r="C14" i="9"/>
  <c r="C12" i="9"/>
  <c r="C14" i="13"/>
  <c r="C13" i="13"/>
  <c r="C12" i="13"/>
  <c r="G58" i="25"/>
  <c r="P3" i="15" l="1"/>
  <c r="E77" i="5"/>
  <c r="E91" i="6" s="1"/>
  <c r="J28" i="4"/>
  <c r="F77" i="5"/>
  <c r="M28" i="4"/>
  <c r="D77" i="5"/>
  <c r="F91" i="6" s="1"/>
  <c r="L28" i="4"/>
  <c r="I60" i="4"/>
  <c r="I78" i="4"/>
  <c r="I113" i="4" s="1"/>
  <c r="I61" i="4"/>
  <c r="I96" i="4" s="1"/>
  <c r="F83" i="5"/>
  <c r="E83" i="5"/>
  <c r="E97" i="6" s="1"/>
  <c r="J34" i="4"/>
  <c r="D83" i="5"/>
  <c r="F97" i="6" s="1"/>
  <c r="M34" i="4"/>
  <c r="D83" i="4" s="1"/>
  <c r="D118" i="4" s="1"/>
  <c r="L34" i="4"/>
  <c r="Q23" i="4"/>
  <c r="AO6" i="4" s="1"/>
  <c r="R10" i="15" s="1"/>
  <c r="F82" i="5"/>
  <c r="D82" i="5"/>
  <c r="F96" i="6" s="1"/>
  <c r="K33" i="4"/>
  <c r="J33" i="4"/>
  <c r="E82" i="5"/>
  <c r="E96" i="6" s="1"/>
  <c r="L33" i="4"/>
  <c r="T2" i="4"/>
  <c r="AF2" i="4" s="1"/>
  <c r="E3" i="15" s="1"/>
  <c r="B3" i="15" s="1"/>
  <c r="P20" i="4"/>
  <c r="AK6" i="4" s="1"/>
  <c r="Q9" i="15" s="1"/>
  <c r="N9" i="15" s="1"/>
  <c r="P32" i="4"/>
  <c r="AK8" i="4" s="1"/>
  <c r="Q13" i="15" s="1"/>
  <c r="N13" i="15" s="1"/>
  <c r="R78" i="4"/>
  <c r="R113" i="4" s="1"/>
  <c r="R69" i="4"/>
  <c r="K3" i="4"/>
  <c r="D69" i="4"/>
  <c r="D104" i="4" s="1"/>
  <c r="P26" i="4"/>
  <c r="AK4" i="4" s="1"/>
  <c r="Q5" i="15" s="1"/>
  <c r="N5" i="15" s="1"/>
  <c r="K28" i="4"/>
  <c r="I77" i="4" s="1"/>
  <c r="I112" i="4" s="1"/>
  <c r="D60" i="4"/>
  <c r="D95" i="4" s="1"/>
  <c r="Q20" i="4"/>
  <c r="AN6" i="4" s="1"/>
  <c r="R9" i="15" s="1"/>
  <c r="M20" i="4"/>
  <c r="X2" i="4" a="1"/>
  <c r="X2" i="4" s="1"/>
  <c r="D69" i="5"/>
  <c r="F83" i="6" s="1"/>
  <c r="R20" i="4"/>
  <c r="S9" i="15" s="1"/>
  <c r="J20" i="4"/>
  <c r="L20" i="4"/>
  <c r="E69" i="5"/>
  <c r="E83" i="6" s="1"/>
  <c r="F69" i="5"/>
  <c r="F61" i="4"/>
  <c r="F96" i="4" s="1"/>
  <c r="E68" i="5"/>
  <c r="E82" i="6" s="1"/>
  <c r="D64" i="4"/>
  <c r="D99" i="4" s="1"/>
  <c r="D55" i="4"/>
  <c r="D78" i="4"/>
  <c r="D113" i="4" s="1"/>
  <c r="AA78" i="4"/>
  <c r="Q26" i="4"/>
  <c r="AN4" i="4" s="1"/>
  <c r="R5" i="15" s="1"/>
  <c r="R32" i="4"/>
  <c r="S13" i="15" s="1"/>
  <c r="Q32" i="4"/>
  <c r="AN8" i="4" s="1"/>
  <c r="R13" i="15" s="1"/>
  <c r="P13" i="15" s="1"/>
  <c r="F63" i="5"/>
  <c r="L14" i="4"/>
  <c r="J14" i="4"/>
  <c r="M14" i="4"/>
  <c r="E65" i="4" s="1"/>
  <c r="E100" i="4" s="1"/>
  <c r="D63" i="5"/>
  <c r="F77" i="6" s="1"/>
  <c r="E63" i="5"/>
  <c r="E77" i="6" s="1"/>
  <c r="R14" i="4"/>
  <c r="S11" i="15" s="1"/>
  <c r="P11" i="15" s="1"/>
  <c r="R26" i="4"/>
  <c r="S5" i="15" s="1"/>
  <c r="I71" i="4"/>
  <c r="I106" i="4" s="1"/>
  <c r="F57" i="4"/>
  <c r="I69" i="4"/>
  <c r="I104" i="4" s="1"/>
  <c r="I67" i="4"/>
  <c r="I102" i="4" s="1"/>
  <c r="I65" i="4"/>
  <c r="I100" i="4" s="1"/>
  <c r="D76" i="5"/>
  <c r="F90" i="6" s="1"/>
  <c r="E76" i="5"/>
  <c r="E90" i="6" s="1"/>
  <c r="F76" i="5"/>
  <c r="J27" i="4"/>
  <c r="L27" i="4"/>
  <c r="K27" i="4"/>
  <c r="F76" i="4" s="1"/>
  <c r="F111" i="4" s="1"/>
  <c r="P35" i="4"/>
  <c r="AL8" i="4" s="1"/>
  <c r="Q14" i="15" s="1"/>
  <c r="N14" i="15" s="1"/>
  <c r="F64" i="4"/>
  <c r="F99" i="4" s="1"/>
  <c r="F78" i="4"/>
  <c r="F113" i="4" s="1"/>
  <c r="F69" i="4"/>
  <c r="F104" i="4" s="1"/>
  <c r="B78" i="4"/>
  <c r="B113" i="4" s="1"/>
  <c r="B57" i="4"/>
  <c r="B92" i="4" s="1"/>
  <c r="B53" i="4"/>
  <c r="B55" i="4"/>
  <c r="B90" i="4" s="1"/>
  <c r="J64" i="4"/>
  <c r="J99" i="4" s="1"/>
  <c r="J78" i="4"/>
  <c r="J113" i="4" s="1"/>
  <c r="J61" i="4"/>
  <c r="K22" i="4"/>
  <c r="K21" i="4"/>
  <c r="I72" i="4" s="1"/>
  <c r="I107" i="4" s="1"/>
  <c r="E70" i="5"/>
  <c r="E84" i="6" s="1"/>
  <c r="D70" i="5"/>
  <c r="F84" i="6" s="1"/>
  <c r="J21" i="4"/>
  <c r="L21" i="4"/>
  <c r="F70" i="5"/>
  <c r="F68" i="4"/>
  <c r="F103" i="4" s="1"/>
  <c r="F60" i="4"/>
  <c r="F95" i="4" s="1"/>
  <c r="M33" i="4"/>
  <c r="G82" i="4" s="1"/>
  <c r="G117" i="4" s="1"/>
  <c r="I73" i="4"/>
  <c r="I108" i="4" s="1"/>
  <c r="J69" i="4"/>
  <c r="J104" i="4" s="1"/>
  <c r="E61" i="5"/>
  <c r="E75" i="6" s="1"/>
  <c r="D61" i="5"/>
  <c r="F75" i="6" s="1"/>
  <c r="J12" i="4"/>
  <c r="M12" i="4"/>
  <c r="L69" i="4" s="1"/>
  <c r="L104" i="4" s="1"/>
  <c r="L12" i="4"/>
  <c r="F61" i="5"/>
  <c r="K34" i="4"/>
  <c r="M21" i="4"/>
  <c r="K13" i="4"/>
  <c r="L64" i="4" s="1"/>
  <c r="L99" i="4" s="1"/>
  <c r="M13" i="4"/>
  <c r="D62" i="5"/>
  <c r="F76" i="6" s="1"/>
  <c r="F62" i="5"/>
  <c r="E62" i="5"/>
  <c r="E76" i="6" s="1"/>
  <c r="J13" i="4"/>
  <c r="L13" i="4"/>
  <c r="K79" i="23"/>
  <c r="K114" i="23" s="1"/>
  <c r="O10" i="26"/>
  <c r="O6" i="26"/>
  <c r="O14" i="26"/>
  <c r="O11" i="26"/>
  <c r="O3" i="26"/>
  <c r="D87" i="24"/>
  <c r="J13" i="24" s="1"/>
  <c r="I13" i="24" s="1"/>
  <c r="O5" i="26"/>
  <c r="O4" i="26"/>
  <c r="O13" i="26"/>
  <c r="O7" i="26"/>
  <c r="O9" i="26"/>
  <c r="O8" i="26"/>
  <c r="C34" i="24"/>
  <c r="C29" i="25" s="1"/>
  <c r="C40" i="24"/>
  <c r="C35" i="25" s="1"/>
  <c r="C43" i="24"/>
  <c r="C38" i="25" s="1"/>
  <c r="C49" i="24"/>
  <c r="C28" i="24"/>
  <c r="C23" i="25" s="1"/>
  <c r="C37" i="24"/>
  <c r="C32" i="25" s="1"/>
  <c r="D13" i="24"/>
  <c r="F56" i="25" s="1"/>
  <c r="C31" i="24"/>
  <c r="C26" i="25" s="1"/>
  <c r="C46" i="24"/>
  <c r="C42" i="24"/>
  <c r="C37" i="25" s="1"/>
  <c r="C39" i="24"/>
  <c r="C34" i="25" s="1"/>
  <c r="C27" i="24"/>
  <c r="C22" i="25" s="1"/>
  <c r="C33" i="24"/>
  <c r="C28" i="25" s="1"/>
  <c r="C36" i="24"/>
  <c r="C31" i="25" s="1"/>
  <c r="C45" i="24"/>
  <c r="D12" i="24"/>
  <c r="F55" i="25" s="1"/>
  <c r="C48" i="24"/>
  <c r="C30" i="24"/>
  <c r="C25" i="25" s="1"/>
  <c r="D7" i="24"/>
  <c r="F50" i="25" s="1"/>
  <c r="A22" i="24"/>
  <c r="A10" i="25" s="1"/>
  <c r="A36" i="24"/>
  <c r="A31" i="25" s="1"/>
  <c r="A38" i="24"/>
  <c r="A33" i="25" s="1"/>
  <c r="A37" i="24"/>
  <c r="A32" i="25" s="1"/>
  <c r="A21" i="24"/>
  <c r="A9" i="25" s="1"/>
  <c r="A41" i="24"/>
  <c r="A36" i="25" s="1"/>
  <c r="A24" i="24"/>
  <c r="A39" i="24"/>
  <c r="A23" i="24"/>
  <c r="A11" i="25" s="1"/>
  <c r="D8" i="24"/>
  <c r="F51" i="25" s="1"/>
  <c r="A40" i="24"/>
  <c r="A27" i="24"/>
  <c r="A22" i="25" s="1"/>
  <c r="A28" i="24"/>
  <c r="A23" i="25" s="1"/>
  <c r="A16" i="24"/>
  <c r="A4" i="25" s="1"/>
  <c r="A29" i="24"/>
  <c r="A24" i="25" s="1"/>
  <c r="D4" i="24"/>
  <c r="F47" i="25" s="1"/>
  <c r="A15" i="24"/>
  <c r="A3" i="25" s="1"/>
  <c r="B49" i="24"/>
  <c r="D49" i="24" s="1"/>
  <c r="B26" i="24"/>
  <c r="B14" i="25" s="1"/>
  <c r="B18" i="24"/>
  <c r="B6" i="25" s="1"/>
  <c r="B24" i="24"/>
  <c r="B12" i="25" s="1"/>
  <c r="B16" i="24"/>
  <c r="B4" i="25" s="1"/>
  <c r="B50" i="24"/>
  <c r="B20" i="24"/>
  <c r="B8" i="25" s="1"/>
  <c r="D11" i="24"/>
  <c r="F54" i="25" s="1"/>
  <c r="B48" i="24"/>
  <c r="D48" i="24" s="1"/>
  <c r="B22" i="24"/>
  <c r="B10" i="25" s="1"/>
  <c r="A17" i="24"/>
  <c r="A5" i="25" s="1"/>
  <c r="A30" i="24"/>
  <c r="A18" i="24"/>
  <c r="A6" i="25" s="1"/>
  <c r="D5" i="24"/>
  <c r="F48" i="25" s="1"/>
  <c r="A31" i="24"/>
  <c r="A26" i="25" s="1"/>
  <c r="A32" i="24"/>
  <c r="A27" i="25" s="1"/>
  <c r="B15" i="24"/>
  <c r="B3" i="25" s="1"/>
  <c r="B19" i="24"/>
  <c r="B7" i="25" s="1"/>
  <c r="B46" i="24"/>
  <c r="D46" i="24" s="1"/>
  <c r="D10" i="24"/>
  <c r="F53" i="25" s="1"/>
  <c r="B17" i="24"/>
  <c r="B5" i="25" s="1"/>
  <c r="B21" i="24"/>
  <c r="B9" i="25" s="1"/>
  <c r="B23" i="24"/>
  <c r="B11" i="25" s="1"/>
  <c r="B45" i="24"/>
  <c r="B47" i="24"/>
  <c r="B25" i="24"/>
  <c r="B13" i="25" s="1"/>
  <c r="A25" i="24"/>
  <c r="A13" i="25" s="1"/>
  <c r="A42" i="24"/>
  <c r="A26" i="24"/>
  <c r="A14" i="25" s="1"/>
  <c r="A43" i="24"/>
  <c r="A44" i="24"/>
  <c r="A39" i="25" s="1"/>
  <c r="D9" i="24"/>
  <c r="F52" i="25" s="1"/>
  <c r="C50" i="24"/>
  <c r="C32" i="24"/>
  <c r="C27" i="25" s="1"/>
  <c r="C35" i="24"/>
  <c r="C30" i="25" s="1"/>
  <c r="C41" i="24"/>
  <c r="C36" i="25" s="1"/>
  <c r="C44" i="24"/>
  <c r="C39" i="25" s="1"/>
  <c r="C29" i="24"/>
  <c r="C24" i="25" s="1"/>
  <c r="D14" i="24"/>
  <c r="F57" i="25" s="1"/>
  <c r="C38" i="24"/>
  <c r="C33" i="25" s="1"/>
  <c r="C47" i="24"/>
  <c r="A33" i="24"/>
  <c r="A28" i="25" s="1"/>
  <c r="A34" i="24"/>
  <c r="A35" i="24"/>
  <c r="A30" i="25" s="1"/>
  <c r="A19" i="24"/>
  <c r="A7" i="25" s="1"/>
  <c r="A20" i="24"/>
  <c r="D6" i="24"/>
  <c r="F49" i="25" s="1"/>
  <c r="E69" i="23"/>
  <c r="K82" i="23"/>
  <c r="K117" i="23" s="1"/>
  <c r="Q75" i="23"/>
  <c r="F77" i="23"/>
  <c r="E75" i="23"/>
  <c r="E61" i="23"/>
  <c r="M75" i="23"/>
  <c r="R73" i="23"/>
  <c r="R108" i="23" s="1"/>
  <c r="O68" i="23"/>
  <c r="W82" i="23"/>
  <c r="W117" i="23" s="1"/>
  <c r="P80" i="23"/>
  <c r="G43" i="23"/>
  <c r="N43" i="23" s="1"/>
  <c r="P70" i="23"/>
  <c r="P73" i="23"/>
  <c r="Z83" i="23"/>
  <c r="G80" i="23"/>
  <c r="G115" i="23" s="1"/>
  <c r="X78" i="23"/>
  <c r="K85" i="23"/>
  <c r="K120" i="23" s="1"/>
  <c r="D67" i="23"/>
  <c r="H68" i="23"/>
  <c r="F81" i="23"/>
  <c r="H61" i="23"/>
  <c r="AD83" i="23"/>
  <c r="K76" i="23"/>
  <c r="K111" i="23" s="1"/>
  <c r="L86" i="23"/>
  <c r="C65" i="23"/>
  <c r="AD84" i="23"/>
  <c r="I71" i="23"/>
  <c r="B80" i="23"/>
  <c r="F57" i="23"/>
  <c r="AF83" i="23"/>
  <c r="B82" i="23"/>
  <c r="B117" i="23" s="1"/>
  <c r="N86" i="23"/>
  <c r="O84" i="23"/>
  <c r="G83" i="23"/>
  <c r="X76" i="23"/>
  <c r="B63" i="23"/>
  <c r="S80" i="23"/>
  <c r="D71" i="23"/>
  <c r="E72" i="23"/>
  <c r="E107" i="23" s="1"/>
  <c r="Y81" i="23"/>
  <c r="I80" i="23"/>
  <c r="AC84" i="23"/>
  <c r="AC119" i="23" s="1"/>
  <c r="Q84" i="23"/>
  <c r="B67" i="23"/>
  <c r="H59" i="23"/>
  <c r="T80" i="23"/>
  <c r="O69" i="23"/>
  <c r="O104" i="23" s="1"/>
  <c r="B66" i="23"/>
  <c r="C83" i="23"/>
  <c r="C118" i="23" s="1"/>
  <c r="AD81" i="23"/>
  <c r="R72" i="23"/>
  <c r="F75" i="23"/>
  <c r="D74" i="23"/>
  <c r="W112" i="23"/>
  <c r="Z118" i="23"/>
  <c r="F116" i="23"/>
  <c r="I106" i="23"/>
  <c r="B92" i="23"/>
  <c r="E110" i="23"/>
  <c r="X113" i="23"/>
  <c r="G118" i="23"/>
  <c r="X114" i="23"/>
  <c r="D106" i="23"/>
  <c r="D119" i="23"/>
  <c r="D108" i="23"/>
  <c r="F102" i="23"/>
  <c r="H106" i="23"/>
  <c r="B120" i="23"/>
  <c r="H103" i="23"/>
  <c r="B102" i="23"/>
  <c r="R107" i="23"/>
  <c r="Z115" i="23"/>
  <c r="D91" i="23"/>
  <c r="R117" i="23"/>
  <c r="Q121" i="23"/>
  <c r="S115" i="23"/>
  <c r="N80" i="23"/>
  <c r="N75" i="23"/>
  <c r="N76" i="23"/>
  <c r="N65" i="23"/>
  <c r="N72" i="23"/>
  <c r="N70" i="23"/>
  <c r="N82" i="23"/>
  <c r="L78" i="23"/>
  <c r="B90" i="23"/>
  <c r="N66" i="23"/>
  <c r="P108" i="23"/>
  <c r="O103" i="23"/>
  <c r="F110" i="23"/>
  <c r="W79" i="23"/>
  <c r="Z79" i="23"/>
  <c r="H79" i="23"/>
  <c r="C72" i="23"/>
  <c r="D109" i="23"/>
  <c r="V115" i="23"/>
  <c r="C76" i="23"/>
  <c r="G67" i="23"/>
  <c r="T86" i="23"/>
  <c r="V86" i="23"/>
  <c r="G78" i="23"/>
  <c r="J110" i="23"/>
  <c r="N68" i="23"/>
  <c r="H99" i="23"/>
  <c r="E85" i="23"/>
  <c r="G85" i="23"/>
  <c r="I85" i="23"/>
  <c r="F46" i="23"/>
  <c r="AG3" i="23"/>
  <c r="Q115" i="23"/>
  <c r="G71" i="23"/>
  <c r="D101" i="23"/>
  <c r="C56" i="23"/>
  <c r="G84" i="23"/>
  <c r="I84" i="23"/>
  <c r="AE82" i="23"/>
  <c r="Y80" i="23"/>
  <c r="Y78" i="23"/>
  <c r="G77" i="23"/>
  <c r="O74" i="23"/>
  <c r="L67" i="23"/>
  <c r="E62" i="23"/>
  <c r="AH86" i="23"/>
  <c r="AA80" i="23"/>
  <c r="L74" i="23"/>
  <c r="L71" i="23"/>
  <c r="L64" i="23"/>
  <c r="L77" i="23"/>
  <c r="L76" i="23"/>
  <c r="L75" i="23"/>
  <c r="U84" i="23"/>
  <c r="D78" i="23"/>
  <c r="O110" i="23"/>
  <c r="J104" i="23"/>
  <c r="H65" i="23"/>
  <c r="D92" i="23"/>
  <c r="I79" i="23"/>
  <c r="I66" i="23"/>
  <c r="I81" i="23"/>
  <c r="I69" i="23"/>
  <c r="I73" i="23"/>
  <c r="I78" i="23"/>
  <c r="I67" i="23"/>
  <c r="I62" i="23"/>
  <c r="I68" i="23"/>
  <c r="R74" i="23"/>
  <c r="L65" i="23"/>
  <c r="H70" i="23"/>
  <c r="S84" i="23"/>
  <c r="S79" i="23"/>
  <c r="S71" i="23"/>
  <c r="S73" i="23"/>
  <c r="S82" i="23"/>
  <c r="S78" i="23"/>
  <c r="S81" i="23"/>
  <c r="S77" i="23"/>
  <c r="M70" i="23"/>
  <c r="E70" i="23"/>
  <c r="S74" i="23"/>
  <c r="E77" i="23"/>
  <c r="H69" i="23"/>
  <c r="C54" i="23"/>
  <c r="D59" i="23"/>
  <c r="P81" i="23"/>
  <c r="D81" i="23"/>
  <c r="V81" i="23"/>
  <c r="C59" i="23"/>
  <c r="F70" i="23"/>
  <c r="T83" i="23"/>
  <c r="I83" i="23"/>
  <c r="O67" i="23"/>
  <c r="F59" i="23"/>
  <c r="P79" i="23"/>
  <c r="K72" i="23"/>
  <c r="M72" i="23"/>
  <c r="D77" i="23"/>
  <c r="AD120" i="23"/>
  <c r="O112" i="23"/>
  <c r="R105" i="23"/>
  <c r="L121" i="23"/>
  <c r="E104" i="23"/>
  <c r="AF85" i="23"/>
  <c r="AF119" i="23"/>
  <c r="AA78" i="23"/>
  <c r="AA85" i="23"/>
  <c r="AA83" i="23"/>
  <c r="B98" i="23"/>
  <c r="T108" i="23"/>
  <c r="M85" i="23"/>
  <c r="Q85" i="23"/>
  <c r="Q111" i="23"/>
  <c r="J65" i="23"/>
  <c r="Q119" i="23"/>
  <c r="U82" i="23"/>
  <c r="H82" i="23"/>
  <c r="G70" i="23"/>
  <c r="G65" i="23"/>
  <c r="G63" i="23"/>
  <c r="G69" i="23"/>
  <c r="G72" i="23"/>
  <c r="G79" i="23"/>
  <c r="G66" i="23"/>
  <c r="V112" i="23"/>
  <c r="P105" i="23"/>
  <c r="E82" i="23"/>
  <c r="F65" i="23"/>
  <c r="D110" i="23"/>
  <c r="Q112" i="23"/>
  <c r="Q74" i="23"/>
  <c r="N67" i="23"/>
  <c r="D98" i="23"/>
  <c r="U85" i="23"/>
  <c r="W85" i="23"/>
  <c r="Y85" i="23"/>
  <c r="AG6" i="23"/>
  <c r="D44" i="23"/>
  <c r="Y86" i="23"/>
  <c r="V78" i="23"/>
  <c r="I111" i="23"/>
  <c r="D104" i="23"/>
  <c r="B65" i="23"/>
  <c r="W84" i="23"/>
  <c r="Y84" i="23"/>
  <c r="AC82" i="23"/>
  <c r="P82" i="23"/>
  <c r="F115" i="23"/>
  <c r="P76" i="23"/>
  <c r="N71" i="23"/>
  <c r="K66" i="23"/>
  <c r="L80" i="23"/>
  <c r="T82" i="23"/>
  <c r="N77" i="23"/>
  <c r="V74" i="23"/>
  <c r="K68" i="23"/>
  <c r="E64" i="23"/>
  <c r="F43" i="23"/>
  <c r="Q73" i="23"/>
  <c r="D76" i="23"/>
  <c r="I70" i="23"/>
  <c r="K70" i="23"/>
  <c r="E74" i="23"/>
  <c r="Z86" i="23"/>
  <c r="M76" i="23"/>
  <c r="Z78" i="23"/>
  <c r="L81" i="23"/>
  <c r="E81" i="23"/>
  <c r="G81" i="23"/>
  <c r="M108" i="23"/>
  <c r="D58" i="23"/>
  <c r="J85" i="23"/>
  <c r="J78" i="23"/>
  <c r="J81" i="23"/>
  <c r="J68" i="23"/>
  <c r="J73" i="23"/>
  <c r="J79" i="23"/>
  <c r="J67" i="23"/>
  <c r="J86" i="23"/>
  <c r="J71" i="23"/>
  <c r="J62" i="23"/>
  <c r="J64" i="23"/>
  <c r="D61" i="23"/>
  <c r="W83" i="23"/>
  <c r="Y83" i="23"/>
  <c r="F76" i="23"/>
  <c r="M79" i="23"/>
  <c r="Q79" i="23"/>
  <c r="I72" i="23"/>
  <c r="H63" i="23"/>
  <c r="D64" i="23"/>
  <c r="N121" i="23"/>
  <c r="C100" i="23"/>
  <c r="L101" i="23"/>
  <c r="J117" i="23"/>
  <c r="B101" i="23"/>
  <c r="H116" i="23"/>
  <c r="N69" i="23"/>
  <c r="H62" i="23"/>
  <c r="C80" i="23"/>
  <c r="C78" i="23"/>
  <c r="C73" i="23"/>
  <c r="C62" i="23"/>
  <c r="C57" i="23"/>
  <c r="C82" i="23"/>
  <c r="C55" i="23"/>
  <c r="C71" i="23"/>
  <c r="C85" i="23"/>
  <c r="C58" i="23"/>
  <c r="C77" i="23"/>
  <c r="C64" i="23"/>
  <c r="C74" i="23"/>
  <c r="C61" i="23"/>
  <c r="E65" i="23"/>
  <c r="F107" i="23"/>
  <c r="Z82" i="23"/>
  <c r="I115" i="23"/>
  <c r="K75" i="23"/>
  <c r="AB86" i="23"/>
  <c r="F103" i="23"/>
  <c r="O119" i="23"/>
  <c r="D102" i="23"/>
  <c r="F95" i="23"/>
  <c r="C79" i="23"/>
  <c r="U72" i="23"/>
  <c r="E86" i="23"/>
  <c r="F42" i="23"/>
  <c r="Q110" i="23"/>
  <c r="G64" i="23"/>
  <c r="H111" i="23"/>
  <c r="B115" i="23"/>
  <c r="T115" i="23"/>
  <c r="F82" i="23"/>
  <c r="F112" i="23"/>
  <c r="N74" i="23"/>
  <c r="C68" i="23"/>
  <c r="I63" i="23"/>
  <c r="Q70" i="23"/>
  <c r="S70" i="23"/>
  <c r="E76" i="23"/>
  <c r="R85" i="23"/>
  <c r="M80" i="23"/>
  <c r="C60" i="23"/>
  <c r="B58" i="23"/>
  <c r="AG7" i="23"/>
  <c r="G47" i="23"/>
  <c r="Z81" i="23"/>
  <c r="C81" i="23"/>
  <c r="M81" i="23"/>
  <c r="O81" i="23"/>
  <c r="U73" i="23"/>
  <c r="G73" i="23"/>
  <c r="AA84" i="23"/>
  <c r="B61" i="23"/>
  <c r="U83" i="23"/>
  <c r="AE83" i="23"/>
  <c r="B83" i="23"/>
  <c r="E56" i="23"/>
  <c r="I64" i="23"/>
  <c r="B73" i="23"/>
  <c r="Y79" i="23"/>
  <c r="AA79" i="23"/>
  <c r="Q72" i="23"/>
  <c r="D72" i="23"/>
  <c r="H72" i="23"/>
  <c r="Q78" i="23"/>
  <c r="O113" i="23"/>
  <c r="O106" i="23"/>
  <c r="Z119" i="23"/>
  <c r="D103" i="23"/>
  <c r="F93" i="23"/>
  <c r="K78" i="23"/>
  <c r="K83" i="23"/>
  <c r="K62" i="23"/>
  <c r="K73" i="23"/>
  <c r="K71" i="23"/>
  <c r="K64" i="23"/>
  <c r="B62" i="23"/>
  <c r="K77" i="23"/>
  <c r="K74" i="23"/>
  <c r="K80" i="23"/>
  <c r="Y116" i="23"/>
  <c r="F101" i="23"/>
  <c r="C86" i="23"/>
  <c r="AD86" i="23"/>
  <c r="K84" i="23"/>
  <c r="O85" i="23"/>
  <c r="L104" i="23"/>
  <c r="H95" i="23"/>
  <c r="G75" i="23"/>
  <c r="M110" i="23"/>
  <c r="I96" i="23"/>
  <c r="Q83" i="23"/>
  <c r="I86" i="23"/>
  <c r="AB82" i="23"/>
  <c r="H78" i="23"/>
  <c r="S86" i="23"/>
  <c r="O86" i="23"/>
  <c r="L82" i="23"/>
  <c r="AG85" i="23"/>
  <c r="B86" i="23"/>
  <c r="N78" i="23"/>
  <c r="X82" i="23"/>
  <c r="R112" i="23"/>
  <c r="B74" i="23"/>
  <c r="AA86" i="23"/>
  <c r="U86" i="23"/>
  <c r="W86" i="23"/>
  <c r="U80" i="23"/>
  <c r="R76" i="23"/>
  <c r="P71" i="23"/>
  <c r="M101" i="23"/>
  <c r="B60" i="23"/>
  <c r="F85" i="23"/>
  <c r="H85" i="23"/>
  <c r="AB84" i="23"/>
  <c r="F78" i="23"/>
  <c r="I75" i="23"/>
  <c r="E68" i="23"/>
  <c r="K63" i="23"/>
  <c r="F84" i="23"/>
  <c r="H84" i="23"/>
  <c r="B84" i="23"/>
  <c r="AD82" i="23"/>
  <c r="I82" i="23"/>
  <c r="X86" i="23"/>
  <c r="M78" i="23"/>
  <c r="K69" i="23"/>
  <c r="I65" i="23"/>
  <c r="E57" i="23"/>
  <c r="J80" i="23"/>
  <c r="AB80" i="23"/>
  <c r="O80" i="23"/>
  <c r="W76" i="23"/>
  <c r="F74" i="23"/>
  <c r="K67" i="23"/>
  <c r="D62" i="23"/>
  <c r="E60" i="23"/>
  <c r="Q71" i="23"/>
  <c r="M65" i="23"/>
  <c r="X81" i="23"/>
  <c r="E43" i="23"/>
  <c r="E42" i="23"/>
  <c r="G45" i="23"/>
  <c r="E44" i="23"/>
  <c r="F45" i="23"/>
  <c r="E45" i="23"/>
  <c r="M77" i="23"/>
  <c r="AG2" i="23"/>
  <c r="G42" i="23"/>
  <c r="O72" i="23"/>
  <c r="Q81" i="23"/>
  <c r="U81" i="23"/>
  <c r="W81" i="23"/>
  <c r="O73" i="23"/>
  <c r="AC80" i="23"/>
  <c r="J61" i="23"/>
  <c r="L83" i="23"/>
  <c r="F83" i="23"/>
  <c r="H83" i="23"/>
  <c r="J83" i="23"/>
  <c r="E63" i="23"/>
  <c r="B78" i="23"/>
  <c r="U79" i="23"/>
  <c r="AB85" i="23"/>
  <c r="AB83" i="23"/>
  <c r="AB79" i="23"/>
  <c r="F79" i="23"/>
  <c r="B72" i="23"/>
  <c r="L72" i="23"/>
  <c r="W80" i="23"/>
  <c r="N108" i="23"/>
  <c r="AD118" i="23"/>
  <c r="AF86" i="23"/>
  <c r="B110" i="23"/>
  <c r="K42" i="23"/>
  <c r="X111" i="23"/>
  <c r="G74" i="23"/>
  <c r="B104" i="23"/>
  <c r="AA81" i="23"/>
  <c r="S110" i="23"/>
  <c r="E79" i="23"/>
  <c r="S72" i="23"/>
  <c r="C75" i="23"/>
  <c r="G86" i="23"/>
  <c r="J74" i="23"/>
  <c r="M86" i="23"/>
  <c r="G62" i="23"/>
  <c r="J112" i="23"/>
  <c r="AI86" i="23"/>
  <c r="AC86" i="23"/>
  <c r="AE86" i="23"/>
  <c r="B94" i="23"/>
  <c r="N85" i="23"/>
  <c r="P85" i="23"/>
  <c r="E84" i="23"/>
  <c r="X112" i="23"/>
  <c r="P74" i="23"/>
  <c r="M67" i="23"/>
  <c r="C63" i="23"/>
  <c r="N84" i="23"/>
  <c r="P84" i="23"/>
  <c r="J84" i="23"/>
  <c r="G82" i="23"/>
  <c r="Q82" i="23"/>
  <c r="L85" i="23"/>
  <c r="E78" i="23"/>
  <c r="P75" i="23"/>
  <c r="C69" i="23"/>
  <c r="F99" i="23"/>
  <c r="B56" i="23"/>
  <c r="R80" i="23"/>
  <c r="R86" i="23"/>
  <c r="E80" i="23"/>
  <c r="O76" i="23"/>
  <c r="M71" i="23"/>
  <c r="C67" i="23"/>
  <c r="G60" i="23"/>
  <c r="Q69" i="23"/>
  <c r="F63" i="23"/>
  <c r="X80" i="23"/>
  <c r="B70" i="23"/>
  <c r="D70" i="23"/>
  <c r="E83" i="23"/>
  <c r="T81" i="23"/>
  <c r="T71" i="23"/>
  <c r="T77" i="23"/>
  <c r="T74" i="23"/>
  <c r="T84" i="23"/>
  <c r="T79" i="23"/>
  <c r="T75" i="23"/>
  <c r="T76" i="23"/>
  <c r="M74" i="23"/>
  <c r="B71" i="23"/>
  <c r="G46" i="23"/>
  <c r="AB81" i="23"/>
  <c r="AC81" i="23"/>
  <c r="V75" i="23"/>
  <c r="V76" i="23"/>
  <c r="O70" i="23"/>
  <c r="F61" i="23"/>
  <c r="D83" i="23"/>
  <c r="M83" i="23"/>
  <c r="N83" i="23"/>
  <c r="P83" i="23"/>
  <c r="R83" i="23"/>
  <c r="R78" i="23"/>
  <c r="B79" i="23"/>
  <c r="D79" i="23"/>
  <c r="N79" i="23"/>
  <c r="J72" i="23"/>
  <c r="T72" i="23"/>
  <c r="D82" i="23"/>
  <c r="E59" i="23"/>
  <c r="G103" i="23"/>
  <c r="S120" i="23"/>
  <c r="R110" i="23"/>
  <c r="H112" i="23"/>
  <c r="AD119" i="23"/>
  <c r="J42" i="23"/>
  <c r="W110" i="23"/>
  <c r="E96" i="23"/>
  <c r="B116" i="23"/>
  <c r="N81" i="23"/>
  <c r="H96" i="23"/>
  <c r="B99" i="23"/>
  <c r="Y112" i="23"/>
  <c r="P115" i="23"/>
  <c r="D115" i="23"/>
  <c r="C84" i="23"/>
  <c r="AG4" i="23"/>
  <c r="F5" i="26" s="1"/>
  <c r="C7" i="26" s="1"/>
  <c r="D43" i="23"/>
  <c r="C43" i="23"/>
  <c r="C70" i="23"/>
  <c r="R116" i="23"/>
  <c r="E73" i="23"/>
  <c r="H101" i="23"/>
  <c r="O83" i="23"/>
  <c r="P78" i="23"/>
  <c r="D65" i="23"/>
  <c r="K86" i="23"/>
  <c r="T85" i="23"/>
  <c r="I112" i="23"/>
  <c r="I74" i="23"/>
  <c r="AC85" i="23"/>
  <c r="AE85" i="23"/>
  <c r="M103" i="23"/>
  <c r="AE84" i="23"/>
  <c r="AG84" i="23"/>
  <c r="V82" i="23"/>
  <c r="P72" i="23"/>
  <c r="P86" i="23"/>
  <c r="P69" i="23"/>
  <c r="P67" i="23"/>
  <c r="P68" i="23"/>
  <c r="U78" i="23"/>
  <c r="F106" i="23"/>
  <c r="C66" i="23"/>
  <c r="G58" i="23"/>
  <c r="L84" i="23"/>
  <c r="H115" i="23"/>
  <c r="J76" i="23"/>
  <c r="E66" i="23"/>
  <c r="M82" i="23"/>
  <c r="B112" i="23"/>
  <c r="F104" i="23"/>
  <c r="D86" i="23"/>
  <c r="F86" i="23"/>
  <c r="H86" i="23"/>
  <c r="W78" i="23"/>
  <c r="B76" i="23"/>
  <c r="M104" i="23"/>
  <c r="K65" i="23"/>
  <c r="V85" i="23"/>
  <c r="X85" i="23"/>
  <c r="AA82" i="23"/>
  <c r="P77" i="23"/>
  <c r="H74" i="23"/>
  <c r="E67" i="23"/>
  <c r="F62" i="23"/>
  <c r="V84" i="23"/>
  <c r="X84" i="23"/>
  <c r="R84" i="23"/>
  <c r="O82" i="23"/>
  <c r="Y82" i="23"/>
  <c r="H75" i="23"/>
  <c r="L68" i="23"/>
  <c r="J63" i="23"/>
  <c r="F44" i="23"/>
  <c r="AH85" i="23"/>
  <c r="T78" i="23"/>
  <c r="G76" i="23"/>
  <c r="E71" i="23"/>
  <c r="J66" i="23"/>
  <c r="G59" i="23"/>
  <c r="AG86" i="23"/>
  <c r="M84" i="23"/>
  <c r="AC83" i="23"/>
  <c r="D60" i="23"/>
  <c r="J70" i="23"/>
  <c r="L70" i="23"/>
  <c r="E58" i="23"/>
  <c r="Z85" i="23"/>
  <c r="S76" i="23"/>
  <c r="B54" i="23"/>
  <c r="H67" i="23"/>
  <c r="K81" i="23"/>
  <c r="G44" i="23"/>
  <c r="L73" i="23"/>
  <c r="F73" i="23"/>
  <c r="H73" i="23"/>
  <c r="G61" i="23"/>
  <c r="R79" i="23"/>
  <c r="S83" i="23"/>
  <c r="V83" i="23"/>
  <c r="X83" i="23"/>
  <c r="B68" i="23"/>
  <c r="L79" i="23"/>
  <c r="O79" i="23"/>
  <c r="V79" i="23"/>
  <c r="U75" i="23"/>
  <c r="U76" i="23"/>
  <c r="U77" i="23"/>
  <c r="U74" i="23"/>
  <c r="D85" i="23"/>
  <c r="R71" i="23"/>
  <c r="D38" i="21"/>
  <c r="C38" i="21"/>
  <c r="C36" i="21"/>
  <c r="D36" i="21"/>
  <c r="N35" i="21"/>
  <c r="D35" i="21"/>
  <c r="C35" i="21"/>
  <c r="N44" i="21"/>
  <c r="O35" i="21"/>
  <c r="D48" i="21"/>
  <c r="C48" i="21"/>
  <c r="O37" i="21"/>
  <c r="D40" i="21"/>
  <c r="O39" i="21"/>
  <c r="D49" i="21"/>
  <c r="C49" i="21"/>
  <c r="D54" i="21"/>
  <c r="C54" i="21"/>
  <c r="D44" i="21"/>
  <c r="C44" i="21"/>
  <c r="D56" i="21"/>
  <c r="C56" i="21"/>
  <c r="D57" i="21"/>
  <c r="C57" i="21"/>
  <c r="D39" i="21"/>
  <c r="C39" i="21"/>
  <c r="D43" i="21"/>
  <c r="C55" i="21"/>
  <c r="D55" i="21"/>
  <c r="D51" i="21"/>
  <c r="N47" i="21"/>
  <c r="O38" i="21"/>
  <c r="N38" i="21"/>
  <c r="D53" i="21"/>
  <c r="C53" i="21"/>
  <c r="D58" i="21"/>
  <c r="C58" i="21"/>
  <c r="N45" i="21"/>
  <c r="D41" i="21"/>
  <c r="O36" i="21"/>
  <c r="C41" i="21"/>
  <c r="N36" i="21"/>
  <c r="C46" i="21"/>
  <c r="D46" i="21"/>
  <c r="C47" i="21"/>
  <c r="C61" i="21"/>
  <c r="D61" i="21"/>
  <c r="N39" i="21"/>
  <c r="D37" i="21"/>
  <c r="C37" i="21"/>
  <c r="D42" i="21"/>
  <c r="C42" i="21"/>
  <c r="N48" i="21"/>
  <c r="D45" i="21"/>
  <c r="C45" i="21"/>
  <c r="D50" i="21"/>
  <c r="C50" i="21"/>
  <c r="C43" i="21"/>
  <c r="N37" i="21"/>
  <c r="I77" i="8"/>
  <c r="N77" i="8"/>
  <c r="Z83" i="8"/>
  <c r="D77" i="8"/>
  <c r="O77" i="8"/>
  <c r="E77" i="8"/>
  <c r="J77" i="8"/>
  <c r="U77" i="8"/>
  <c r="Z80" i="8"/>
  <c r="P77" i="8"/>
  <c r="Z79" i="8"/>
  <c r="Z81" i="8"/>
  <c r="F77" i="8"/>
  <c r="Q77" i="8"/>
  <c r="V77" i="8"/>
  <c r="Z85" i="8"/>
  <c r="G77" i="8"/>
  <c r="L77" i="8"/>
  <c r="W77" i="8"/>
  <c r="Z82" i="8"/>
  <c r="Z84" i="8"/>
  <c r="Z77" i="8"/>
  <c r="B77" i="8"/>
  <c r="M77" i="8"/>
  <c r="R77" i="8"/>
  <c r="C77" i="8"/>
  <c r="S77" i="8"/>
  <c r="Z86" i="8"/>
  <c r="Q29" i="8"/>
  <c r="AO4" i="8" s="1"/>
  <c r="R6" i="16" s="1"/>
  <c r="P29" i="8"/>
  <c r="AL4" i="8" s="1"/>
  <c r="Q6" i="16" s="1"/>
  <c r="N6" i="16" s="1"/>
  <c r="R29" i="8"/>
  <c r="S6" i="16" s="1"/>
  <c r="D78" i="9"/>
  <c r="F92" i="10" s="1"/>
  <c r="K29" i="8"/>
  <c r="F78" i="9"/>
  <c r="J29" i="8"/>
  <c r="E78" i="9"/>
  <c r="E92" i="10" s="1"/>
  <c r="L29" i="8"/>
  <c r="M29" i="8"/>
  <c r="K30" i="4"/>
  <c r="N79" i="4" s="1"/>
  <c r="N114" i="4" s="1"/>
  <c r="M30" i="4"/>
  <c r="E79" i="5"/>
  <c r="E93" i="6" s="1"/>
  <c r="R29" i="4"/>
  <c r="S6" i="15" s="1"/>
  <c r="D79" i="5"/>
  <c r="F93" i="6" s="1"/>
  <c r="F79" i="5"/>
  <c r="J30" i="4"/>
  <c r="L30" i="4"/>
  <c r="Q29" i="4"/>
  <c r="AO4" i="4" s="1"/>
  <c r="R6" i="15" s="1"/>
  <c r="P6" i="15" s="1"/>
  <c r="V26" i="4"/>
  <c r="G4" i="15" s="1"/>
  <c r="T26" i="4"/>
  <c r="AF3" i="4" s="1"/>
  <c r="E4" i="15" s="1"/>
  <c r="B4" i="15" s="1"/>
  <c r="P29" i="4"/>
  <c r="AL4" i="4" s="1"/>
  <c r="Q6" i="15" s="1"/>
  <c r="N6" i="15" s="1"/>
  <c r="U26" i="4"/>
  <c r="J70" i="4"/>
  <c r="J105" i="4" s="1"/>
  <c r="M70" i="4"/>
  <c r="M105" i="4" s="1"/>
  <c r="F70" i="4"/>
  <c r="F105" i="4" s="1"/>
  <c r="S78" i="4"/>
  <c r="S113" i="4" s="1"/>
  <c r="I70" i="4"/>
  <c r="I105" i="4" s="1"/>
  <c r="B70" i="4"/>
  <c r="B105" i="4" s="1"/>
  <c r="R70" i="4"/>
  <c r="R105" i="4" s="1"/>
  <c r="S70" i="4"/>
  <c r="L70" i="4"/>
  <c r="L105" i="4" s="1"/>
  <c r="K70" i="4"/>
  <c r="K105" i="4" s="1"/>
  <c r="O70" i="4"/>
  <c r="O105" i="4" s="1"/>
  <c r="D70" i="4"/>
  <c r="D105" i="4" s="1"/>
  <c r="M31" i="4"/>
  <c r="K31" i="4"/>
  <c r="D80" i="5"/>
  <c r="F94" i="6" s="1"/>
  <c r="E80" i="5"/>
  <c r="E94" i="6" s="1"/>
  <c r="L31" i="4"/>
  <c r="J31" i="4"/>
  <c r="F80" i="5"/>
  <c r="B75" i="4"/>
  <c r="B110" i="4" s="1"/>
  <c r="F75" i="4"/>
  <c r="F110" i="4" s="1"/>
  <c r="J75" i="4"/>
  <c r="J110" i="4" s="1"/>
  <c r="D75" i="4"/>
  <c r="D110" i="4" s="1"/>
  <c r="E75" i="4"/>
  <c r="E110" i="4" s="1"/>
  <c r="L75" i="4"/>
  <c r="L110" i="4" s="1"/>
  <c r="M75" i="4"/>
  <c r="M110" i="4" s="1"/>
  <c r="R75" i="4"/>
  <c r="R110" i="4" s="1"/>
  <c r="O75" i="4"/>
  <c r="O110" i="4" s="1"/>
  <c r="K75" i="4"/>
  <c r="K110" i="4" s="1"/>
  <c r="S75" i="4"/>
  <c r="S110" i="4" s="1"/>
  <c r="G75" i="4"/>
  <c r="G110" i="4" s="1"/>
  <c r="Q75" i="4"/>
  <c r="Q110" i="4" s="1"/>
  <c r="X81" i="4"/>
  <c r="X116" i="4" s="1"/>
  <c r="X77" i="4"/>
  <c r="X112" i="4" s="1"/>
  <c r="X84" i="4"/>
  <c r="X119" i="4" s="1"/>
  <c r="X76" i="4"/>
  <c r="X111" i="4" s="1"/>
  <c r="X78" i="4"/>
  <c r="X113" i="4" s="1"/>
  <c r="X80" i="4"/>
  <c r="X115" i="4" s="1"/>
  <c r="X82" i="4"/>
  <c r="X117" i="4" s="1"/>
  <c r="X75" i="4"/>
  <c r="I68" i="4"/>
  <c r="I103" i="4" s="1"/>
  <c r="O68" i="4"/>
  <c r="O103" i="4" s="1"/>
  <c r="Q78" i="4"/>
  <c r="Q113" i="4" s="1"/>
  <c r="Q83" i="4"/>
  <c r="Q118" i="4" s="1"/>
  <c r="M68" i="4"/>
  <c r="M103" i="4" s="1"/>
  <c r="D68" i="4"/>
  <c r="D103" i="4" s="1"/>
  <c r="J68" i="4"/>
  <c r="J103" i="4" s="1"/>
  <c r="B68" i="4"/>
  <c r="B103" i="4" s="1"/>
  <c r="Q76" i="4"/>
  <c r="Q111" i="4" s="1"/>
  <c r="Q70" i="4"/>
  <c r="Q105" i="4" s="1"/>
  <c r="Q69" i="4"/>
  <c r="Q104" i="4" s="1"/>
  <c r="Q68" i="4"/>
  <c r="E58" i="4"/>
  <c r="E93" i="4" s="1"/>
  <c r="G66" i="4"/>
  <c r="G101" i="4" s="1"/>
  <c r="B58" i="4"/>
  <c r="B93" i="4" s="1"/>
  <c r="D58" i="4"/>
  <c r="D93" i="4" s="1"/>
  <c r="G68" i="4"/>
  <c r="G103" i="4" s="1"/>
  <c r="G76" i="4"/>
  <c r="G111" i="4" s="1"/>
  <c r="G70" i="4"/>
  <c r="G105" i="4" s="1"/>
  <c r="G58" i="4"/>
  <c r="F58" i="4"/>
  <c r="F93" i="4" s="1"/>
  <c r="V32" i="4"/>
  <c r="G8" i="15" s="1"/>
  <c r="E68" i="4"/>
  <c r="E103" i="4" s="1"/>
  <c r="K68" i="4"/>
  <c r="K103" i="4" s="1"/>
  <c r="K76" i="4"/>
  <c r="K111" i="4" s="1"/>
  <c r="F62" i="4"/>
  <c r="F97" i="4" s="1"/>
  <c r="I62" i="4"/>
  <c r="I97" i="4" s="1"/>
  <c r="K69" i="4"/>
  <c r="K104" i="4" s="1"/>
  <c r="J62" i="4"/>
  <c r="J97" i="4" s="1"/>
  <c r="K62" i="4"/>
  <c r="Y76" i="8"/>
  <c r="E76" i="8"/>
  <c r="P76" i="8"/>
  <c r="U76" i="8"/>
  <c r="Y77" i="8"/>
  <c r="F76" i="8"/>
  <c r="V76" i="8"/>
  <c r="Y80" i="8"/>
  <c r="Y81" i="8"/>
  <c r="L76" i="8"/>
  <c r="Q76" i="8"/>
  <c r="Y79" i="8"/>
  <c r="Y85" i="8"/>
  <c r="B76" i="8"/>
  <c r="G76" i="8"/>
  <c r="R76" i="8"/>
  <c r="W76" i="8"/>
  <c r="Y82" i="8"/>
  <c r="M76" i="8"/>
  <c r="Y78" i="8"/>
  <c r="Y84" i="8"/>
  <c r="C76" i="8"/>
  <c r="N76" i="8"/>
  <c r="S76" i="8"/>
  <c r="D76" i="8"/>
  <c r="I76" i="8"/>
  <c r="J76" i="8"/>
  <c r="O76" i="8"/>
  <c r="Y83" i="8"/>
  <c r="Y86" i="8"/>
  <c r="E66" i="4"/>
  <c r="E101" i="4" s="1"/>
  <c r="E69" i="4"/>
  <c r="E104" i="4" s="1"/>
  <c r="E61" i="4"/>
  <c r="E96" i="4" s="1"/>
  <c r="D56" i="4"/>
  <c r="D91" i="4" s="1"/>
  <c r="E57" i="4"/>
  <c r="E92" i="4" s="1"/>
  <c r="E56" i="4"/>
  <c r="B56" i="4"/>
  <c r="B91" i="4" s="1"/>
  <c r="O78" i="4"/>
  <c r="O113" i="4" s="1"/>
  <c r="G81" i="4"/>
  <c r="G116" i="4" s="1"/>
  <c r="I75" i="4"/>
  <c r="I110" i="4" s="1"/>
  <c r="M77" i="4"/>
  <c r="M112" i="4" s="1"/>
  <c r="Q26" i="8"/>
  <c r="AN4" i="8" s="1"/>
  <c r="R5" i="16" s="1"/>
  <c r="D75" i="9"/>
  <c r="F89" i="10" s="1"/>
  <c r="P26" i="8"/>
  <c r="AK4" i="8" s="1"/>
  <c r="Q5" i="16" s="1"/>
  <c r="N5" i="16" s="1"/>
  <c r="L26" i="8"/>
  <c r="K26" i="8"/>
  <c r="U26" i="8"/>
  <c r="R26" i="8"/>
  <c r="S5" i="16" s="1"/>
  <c r="M26" i="8"/>
  <c r="J26" i="8"/>
  <c r="F75" i="9"/>
  <c r="V26" i="8"/>
  <c r="G4" i="16" s="1"/>
  <c r="T26" i="8"/>
  <c r="AF3" i="8" s="1"/>
  <c r="E4" i="16" s="1"/>
  <c r="B4" i="16" s="1"/>
  <c r="E75" i="9"/>
  <c r="E89" i="10" s="1"/>
  <c r="P2" i="4"/>
  <c r="AK3" i="4" s="1"/>
  <c r="Q3" i="15" s="1"/>
  <c r="N3" i="15" s="1"/>
  <c r="D44" i="4"/>
  <c r="F44" i="4"/>
  <c r="M44" i="4" s="1"/>
  <c r="AG6" i="4"/>
  <c r="F7" i="15" s="1"/>
  <c r="D7" i="15" s="1"/>
  <c r="E87" i="13"/>
  <c r="C58" i="8"/>
  <c r="G67" i="8"/>
  <c r="G72" i="8"/>
  <c r="G82" i="8"/>
  <c r="G61" i="8"/>
  <c r="G84" i="8"/>
  <c r="G64" i="8"/>
  <c r="G65" i="8"/>
  <c r="G74" i="8"/>
  <c r="E58" i="8"/>
  <c r="G63" i="8"/>
  <c r="G69" i="8"/>
  <c r="G70" i="8"/>
  <c r="G58" i="8"/>
  <c r="G66" i="8"/>
  <c r="G73" i="8"/>
  <c r="G83" i="8"/>
  <c r="F58" i="8"/>
  <c r="G68" i="8"/>
  <c r="G80" i="8"/>
  <c r="G81" i="8"/>
  <c r="B58" i="8"/>
  <c r="G60" i="8"/>
  <c r="G79" i="8"/>
  <c r="G85" i="8"/>
  <c r="G86" i="8"/>
  <c r="E62" i="4"/>
  <c r="E97" i="4" s="1"/>
  <c r="J22" i="8"/>
  <c r="E83" i="4"/>
  <c r="E118" i="4" s="1"/>
  <c r="D62" i="4"/>
  <c r="D97" i="4" s="1"/>
  <c r="G60" i="4"/>
  <c r="G95" i="4" s="1"/>
  <c r="G77" i="4"/>
  <c r="G112" i="4" s="1"/>
  <c r="M73" i="4"/>
  <c r="M108" i="4" s="1"/>
  <c r="U2" i="4"/>
  <c r="M24" i="4"/>
  <c r="K24" i="4"/>
  <c r="N74" i="4" s="1"/>
  <c r="N109" i="4" s="1"/>
  <c r="V20" i="4"/>
  <c r="G6" i="15" s="1"/>
  <c r="X4" i="4" a="1"/>
  <c r="X4" i="4" s="1"/>
  <c r="E73" i="5"/>
  <c r="E87" i="6" s="1"/>
  <c r="D73" i="5"/>
  <c r="F87" i="6" s="1"/>
  <c r="L24" i="4"/>
  <c r="R23" i="4"/>
  <c r="S10" i="15" s="1"/>
  <c r="F73" i="5"/>
  <c r="J24" i="4"/>
  <c r="S82" i="4"/>
  <c r="S117" i="4" s="1"/>
  <c r="AE82" i="4"/>
  <c r="E70" i="4"/>
  <c r="E105" i="4" s="1"/>
  <c r="U32" i="4"/>
  <c r="Q35" i="4"/>
  <c r="AO8" i="4" s="1"/>
  <c r="R14" i="15" s="1"/>
  <c r="E60" i="4"/>
  <c r="E95" i="4" s="1"/>
  <c r="E73" i="4"/>
  <c r="E108" i="4" s="1"/>
  <c r="E71" i="9"/>
  <c r="E85" i="10" s="1"/>
  <c r="K82" i="4"/>
  <c r="K117" i="4" s="1"/>
  <c r="G78" i="4"/>
  <c r="G113" i="4" s="1"/>
  <c r="G73" i="4"/>
  <c r="G108" i="4" s="1"/>
  <c r="P8" i="8"/>
  <c r="AK5" i="8" s="1"/>
  <c r="Q7" i="16" s="1"/>
  <c r="N7" i="16" s="1"/>
  <c r="Q8" i="8"/>
  <c r="AN5" i="8" s="1"/>
  <c r="R7" i="16" s="1"/>
  <c r="U8" i="8"/>
  <c r="E57" i="9"/>
  <c r="E71" i="10" s="1"/>
  <c r="E101" i="10" s="1"/>
  <c r="R8" i="8"/>
  <c r="S7" i="16" s="1"/>
  <c r="K8" i="8"/>
  <c r="V8" i="8"/>
  <c r="G5" i="16" s="1"/>
  <c r="D57" i="9"/>
  <c r="F71" i="10" s="1"/>
  <c r="T8" i="8"/>
  <c r="AF4" i="8" s="1"/>
  <c r="E5" i="16" s="1"/>
  <c r="B5" i="16" s="1"/>
  <c r="F57" i="9"/>
  <c r="F87" i="9"/>
  <c r="M8" i="8"/>
  <c r="L8" i="8"/>
  <c r="J8" i="8"/>
  <c r="AG2" i="8"/>
  <c r="F3" i="16" s="1"/>
  <c r="B42" i="8"/>
  <c r="D42" i="8"/>
  <c r="G42" i="8"/>
  <c r="F42" i="8"/>
  <c r="D77" i="4"/>
  <c r="D112" i="4" s="1"/>
  <c r="B77" i="4"/>
  <c r="B112" i="4" s="1"/>
  <c r="J77" i="4"/>
  <c r="J112" i="4" s="1"/>
  <c r="F77" i="4"/>
  <c r="F112" i="4" s="1"/>
  <c r="Q77" i="4"/>
  <c r="Q112" i="4" s="1"/>
  <c r="E77" i="4"/>
  <c r="E112" i="4" s="1"/>
  <c r="Z80" i="4"/>
  <c r="Z115" i="4" s="1"/>
  <c r="O77" i="4"/>
  <c r="O112" i="4" s="1"/>
  <c r="R77" i="4"/>
  <c r="R112" i="4" s="1"/>
  <c r="K77" i="4"/>
  <c r="K112" i="4" s="1"/>
  <c r="S77" i="4"/>
  <c r="S112" i="4" s="1"/>
  <c r="Z81" i="4"/>
  <c r="Z116" i="4" s="1"/>
  <c r="Z84" i="4"/>
  <c r="Z119" i="4" s="1"/>
  <c r="Y77" i="4"/>
  <c r="Y112" i="4" s="1"/>
  <c r="Z79" i="4"/>
  <c r="Z114" i="4" s="1"/>
  <c r="Z78" i="4"/>
  <c r="Z113" i="4" s="1"/>
  <c r="Z77" i="4"/>
  <c r="D76" i="4"/>
  <c r="D111" i="4" s="1"/>
  <c r="J76" i="4"/>
  <c r="J111" i="4" s="1"/>
  <c r="M76" i="4"/>
  <c r="M111" i="4" s="1"/>
  <c r="I76" i="4"/>
  <c r="I111" i="4" s="1"/>
  <c r="L76" i="4"/>
  <c r="L111" i="4" s="1"/>
  <c r="R76" i="4"/>
  <c r="R111" i="4" s="1"/>
  <c r="B76" i="4"/>
  <c r="B111" i="4" s="1"/>
  <c r="O76" i="4"/>
  <c r="O111" i="4" s="1"/>
  <c r="Y78" i="4"/>
  <c r="Y113" i="4" s="1"/>
  <c r="S76" i="4"/>
  <c r="S111" i="4" s="1"/>
  <c r="Y76" i="4"/>
  <c r="K84" i="4"/>
  <c r="K119" i="4" s="1"/>
  <c r="O84" i="4"/>
  <c r="O119" i="4" s="1"/>
  <c r="R84" i="4"/>
  <c r="R119" i="4" s="1"/>
  <c r="J84" i="4"/>
  <c r="J119" i="4" s="1"/>
  <c r="S84" i="4"/>
  <c r="S119" i="4" s="1"/>
  <c r="I84" i="4"/>
  <c r="I119" i="4" s="1"/>
  <c r="D84" i="4"/>
  <c r="D119" i="4" s="1"/>
  <c r="M84" i="4"/>
  <c r="M119" i="4" s="1"/>
  <c r="Q84" i="4"/>
  <c r="Q119" i="4" s="1"/>
  <c r="G84" i="4"/>
  <c r="G119" i="4" s="1"/>
  <c r="L84" i="4"/>
  <c r="L119" i="4" s="1"/>
  <c r="B84" i="4"/>
  <c r="B119" i="4" s="1"/>
  <c r="Y84" i="4"/>
  <c r="Y119" i="4" s="1"/>
  <c r="AA84" i="4"/>
  <c r="AA119" i="4" s="1"/>
  <c r="AG84" i="4"/>
  <c r="L22" i="8"/>
  <c r="G64" i="4"/>
  <c r="G99" i="4" s="1"/>
  <c r="G69" i="4"/>
  <c r="G104" i="4" s="1"/>
  <c r="K64" i="4"/>
  <c r="K99" i="4" s="1"/>
  <c r="R2" i="4"/>
  <c r="S3" i="15" s="1"/>
  <c r="L3" i="4"/>
  <c r="E52" i="5"/>
  <c r="E66" i="6" s="1"/>
  <c r="E87" i="5"/>
  <c r="D52" i="5"/>
  <c r="F87" i="5"/>
  <c r="J3" i="4"/>
  <c r="F52" i="5"/>
  <c r="M3" i="4"/>
  <c r="F65" i="10"/>
  <c r="J71" i="4"/>
  <c r="J106" i="4" s="1"/>
  <c r="T73" i="4"/>
  <c r="T108" i="4" s="1"/>
  <c r="D71" i="4"/>
  <c r="D106" i="4" s="1"/>
  <c r="F71" i="4"/>
  <c r="F106" i="4" s="1"/>
  <c r="M71" i="4"/>
  <c r="M106" i="4" s="1"/>
  <c r="R71" i="4"/>
  <c r="R106" i="4" s="1"/>
  <c r="T74" i="4"/>
  <c r="T109" i="4" s="1"/>
  <c r="E71" i="4"/>
  <c r="E106" i="4" s="1"/>
  <c r="B71" i="4"/>
  <c r="B106" i="4" s="1"/>
  <c r="K71" i="4"/>
  <c r="K106" i="4" s="1"/>
  <c r="Q71" i="4"/>
  <c r="Q106" i="4" s="1"/>
  <c r="T76" i="4"/>
  <c r="T111" i="4" s="1"/>
  <c r="T81" i="4"/>
  <c r="T116" i="4" s="1"/>
  <c r="T77" i="4"/>
  <c r="T112" i="4" s="1"/>
  <c r="O71" i="4"/>
  <c r="O106" i="4" s="1"/>
  <c r="T80" i="4"/>
  <c r="T115" i="4" s="1"/>
  <c r="S71" i="4"/>
  <c r="S106" i="4" s="1"/>
  <c r="T75" i="4"/>
  <c r="T110" i="4" s="1"/>
  <c r="T84" i="4"/>
  <c r="T119" i="4" s="1"/>
  <c r="T78" i="4"/>
  <c r="T113" i="4" s="1"/>
  <c r="T71" i="4"/>
  <c r="O69" i="4"/>
  <c r="O104" i="4" s="1"/>
  <c r="M66" i="4"/>
  <c r="M101" i="4" s="1"/>
  <c r="B66" i="4"/>
  <c r="B101" i="4" s="1"/>
  <c r="J66" i="4"/>
  <c r="J101" i="4" s="1"/>
  <c r="D66" i="4"/>
  <c r="D101" i="4" s="1"/>
  <c r="I66" i="4"/>
  <c r="I101" i="4" s="1"/>
  <c r="O72" i="4"/>
  <c r="O107" i="4" s="1"/>
  <c r="O66" i="4"/>
  <c r="D73" i="4"/>
  <c r="D108" i="4" s="1"/>
  <c r="B73" i="4"/>
  <c r="B108" i="4" s="1"/>
  <c r="F73" i="4"/>
  <c r="F108" i="4" s="1"/>
  <c r="J73" i="4"/>
  <c r="J108" i="4" s="1"/>
  <c r="S73" i="4"/>
  <c r="S108" i="4" s="1"/>
  <c r="V75" i="4"/>
  <c r="V110" i="4" s="1"/>
  <c r="V80" i="4"/>
  <c r="V115" i="4" s="1"/>
  <c r="K73" i="4"/>
  <c r="K108" i="4" s="1"/>
  <c r="Q73" i="4"/>
  <c r="Q108" i="4" s="1"/>
  <c r="V77" i="4"/>
  <c r="V112" i="4" s="1"/>
  <c r="R73" i="4"/>
  <c r="R108" i="4" s="1"/>
  <c r="V83" i="4"/>
  <c r="V118" i="4" s="1"/>
  <c r="O73" i="4"/>
  <c r="O108" i="4" s="1"/>
  <c r="V84" i="4"/>
  <c r="V119" i="4" s="1"/>
  <c r="V81" i="4"/>
  <c r="V116" i="4" s="1"/>
  <c r="V76" i="4"/>
  <c r="V111" i="4" s="1"/>
  <c r="V78" i="4"/>
  <c r="V113" i="4" s="1"/>
  <c r="V74" i="4"/>
  <c r="V109" i="4" s="1"/>
  <c r="V73" i="4"/>
  <c r="F66" i="4"/>
  <c r="F101" i="4" s="1"/>
  <c r="Q11" i="8"/>
  <c r="AO5" i="8" s="1"/>
  <c r="R8" i="16" s="1"/>
  <c r="E60" i="9"/>
  <c r="E74" i="10" s="1"/>
  <c r="M11" i="8"/>
  <c r="P11" i="8"/>
  <c r="AL5" i="8" s="1"/>
  <c r="Q8" i="16" s="1"/>
  <c r="N8" i="16" s="1"/>
  <c r="D60" i="9"/>
  <c r="F74" i="10" s="1"/>
  <c r="F60" i="9"/>
  <c r="J11" i="8"/>
  <c r="K11" i="8"/>
  <c r="R11" i="8"/>
  <c r="S8" i="16" s="1"/>
  <c r="L11" i="8"/>
  <c r="K36" i="4"/>
  <c r="M36" i="4"/>
  <c r="E85" i="5"/>
  <c r="E99" i="6" s="1"/>
  <c r="R35" i="4"/>
  <c r="S14" i="15" s="1"/>
  <c r="L36" i="4"/>
  <c r="J36" i="4"/>
  <c r="F85" i="5"/>
  <c r="D85" i="5"/>
  <c r="F99" i="6" s="1"/>
  <c r="AG5" i="4"/>
  <c r="F6" i="15" s="1"/>
  <c r="E45" i="4"/>
  <c r="K22" i="8"/>
  <c r="K78" i="4"/>
  <c r="K113" i="4" s="1"/>
  <c r="F71" i="9"/>
  <c r="G71" i="4"/>
  <c r="G106" i="4" s="1"/>
  <c r="G61" i="4"/>
  <c r="G96" i="4" s="1"/>
  <c r="P35" i="12"/>
  <c r="AL8" i="12" s="1"/>
  <c r="Q14" i="17" s="1"/>
  <c r="N14" i="17" s="1"/>
  <c r="M35" i="12"/>
  <c r="E84" i="13"/>
  <c r="E98" i="14" s="1"/>
  <c r="E101" i="14" s="1"/>
  <c r="L35" i="12"/>
  <c r="Q35" i="12"/>
  <c r="AO8" i="12" s="1"/>
  <c r="R14" i="17" s="1"/>
  <c r="K35" i="12"/>
  <c r="F84" i="13"/>
  <c r="J35" i="12"/>
  <c r="V32" i="12"/>
  <c r="G8" i="17" s="1"/>
  <c r="U32" i="12"/>
  <c r="D84" i="13"/>
  <c r="F98" i="14" s="1"/>
  <c r="F101" i="14" s="1"/>
  <c r="T32" i="12"/>
  <c r="AF7" i="12" s="1"/>
  <c r="E8" i="17" s="1"/>
  <c r="B8" i="17" s="1"/>
  <c r="R35" i="12"/>
  <c r="S14" i="17" s="1"/>
  <c r="Q20" i="8"/>
  <c r="AN6" i="8" s="1"/>
  <c r="R9" i="16" s="1"/>
  <c r="P20" i="8"/>
  <c r="AK6" i="8" s="1"/>
  <c r="Q9" i="16" s="1"/>
  <c r="N9" i="16" s="1"/>
  <c r="M20" i="8"/>
  <c r="V20" i="8"/>
  <c r="G6" i="16" s="1"/>
  <c r="J20" i="8"/>
  <c r="U20" i="8"/>
  <c r="E42" i="8" s="1"/>
  <c r="F69" i="9"/>
  <c r="D69" i="9"/>
  <c r="F83" i="10" s="1"/>
  <c r="T20" i="8"/>
  <c r="AF5" i="8" s="1"/>
  <c r="E6" i="16" s="1"/>
  <c r="B6" i="16" s="1"/>
  <c r="E69" i="9"/>
  <c r="E83" i="10" s="1"/>
  <c r="X2" i="8" a="1"/>
  <c r="X2" i="8" s="1"/>
  <c r="R20" i="8"/>
  <c r="S9" i="16" s="1"/>
  <c r="L20" i="8"/>
  <c r="K20" i="8"/>
  <c r="M37" i="4"/>
  <c r="K37" i="4"/>
  <c r="E86" i="5"/>
  <c r="E100" i="6" s="1"/>
  <c r="D86" i="5"/>
  <c r="F100" i="6" s="1"/>
  <c r="J37" i="4"/>
  <c r="L37" i="4"/>
  <c r="F86" i="5"/>
  <c r="D87" i="13"/>
  <c r="J13" i="13" s="1"/>
  <c r="I13" i="13" s="1"/>
  <c r="K13" i="13" s="1"/>
  <c r="P8" i="4"/>
  <c r="AK5" i="4" s="1"/>
  <c r="Q7" i="15" s="1"/>
  <c r="N7" i="15" s="1"/>
  <c r="U8" i="4"/>
  <c r="C42" i="4" s="1"/>
  <c r="V8" i="4"/>
  <c r="G5" i="15" s="1"/>
  <c r="Q8" i="4"/>
  <c r="AN5" i="4" s="1"/>
  <c r="R7" i="15" s="1"/>
  <c r="T8" i="4"/>
  <c r="AF4" i="4" s="1"/>
  <c r="E5" i="15" s="1"/>
  <c r="B5" i="15" s="1"/>
  <c r="K8" i="4"/>
  <c r="M8" i="4"/>
  <c r="C59" i="4" s="1"/>
  <c r="E57" i="5"/>
  <c r="E71" i="6" s="1"/>
  <c r="D57" i="5"/>
  <c r="F71" i="6" s="1"/>
  <c r="R8" i="4"/>
  <c r="S7" i="15" s="1"/>
  <c r="F57" i="5"/>
  <c r="J8" i="4"/>
  <c r="L8" i="4"/>
  <c r="D65" i="4"/>
  <c r="D100" i="4" s="1"/>
  <c r="B65" i="4"/>
  <c r="B100" i="4" s="1"/>
  <c r="N69" i="4"/>
  <c r="N104" i="4" s="1"/>
  <c r="N73" i="4"/>
  <c r="N108" i="4" s="1"/>
  <c r="N77" i="4"/>
  <c r="N112" i="4" s="1"/>
  <c r="N81" i="4"/>
  <c r="N116" i="4" s="1"/>
  <c r="J65" i="4"/>
  <c r="J100" i="4" s="1"/>
  <c r="N71" i="4"/>
  <c r="N106" i="4" s="1"/>
  <c r="L65" i="4"/>
  <c r="L100" i="4" s="1"/>
  <c r="N67" i="4"/>
  <c r="N102" i="4" s="1"/>
  <c r="N78" i="4"/>
  <c r="N113" i="4" s="1"/>
  <c r="N83" i="4"/>
  <c r="N118" i="4" s="1"/>
  <c r="F65" i="4"/>
  <c r="F100" i="4" s="1"/>
  <c r="N68" i="4"/>
  <c r="N103" i="4" s="1"/>
  <c r="N84" i="4"/>
  <c r="N119" i="4" s="1"/>
  <c r="N80" i="4"/>
  <c r="N115" i="4" s="1"/>
  <c r="N70" i="4"/>
  <c r="N105" i="4" s="1"/>
  <c r="N75" i="4"/>
  <c r="N110" i="4" s="1"/>
  <c r="K65" i="4"/>
  <c r="K100" i="4" s="1"/>
  <c r="N76" i="4"/>
  <c r="N111" i="4" s="1"/>
  <c r="N66" i="4"/>
  <c r="N101" i="4" s="1"/>
  <c r="M65" i="4"/>
  <c r="M100" i="4" s="1"/>
  <c r="N65" i="4"/>
  <c r="E87" i="9"/>
  <c r="D81" i="4"/>
  <c r="D116" i="4" s="1"/>
  <c r="B81" i="4"/>
  <c r="B116" i="4" s="1"/>
  <c r="J81" i="4"/>
  <c r="J116" i="4" s="1"/>
  <c r="Q81" i="4"/>
  <c r="Q116" i="4" s="1"/>
  <c r="K81" i="4"/>
  <c r="K116" i="4" s="1"/>
  <c r="O81" i="4"/>
  <c r="O116" i="4" s="1"/>
  <c r="F81" i="4"/>
  <c r="F116" i="4" s="1"/>
  <c r="E81" i="4"/>
  <c r="E116" i="4" s="1"/>
  <c r="S81" i="4"/>
  <c r="S116" i="4" s="1"/>
  <c r="Y81" i="4"/>
  <c r="Y116" i="4" s="1"/>
  <c r="R81" i="4"/>
  <c r="R116" i="4" s="1"/>
  <c r="AA81" i="4"/>
  <c r="AA116" i="4" s="1"/>
  <c r="AD83" i="4"/>
  <c r="AD118" i="4" s="1"/>
  <c r="AD84" i="4"/>
  <c r="AD119" i="4" s="1"/>
  <c r="AD85" i="4"/>
  <c r="AD120" i="4" s="1"/>
  <c r="AD81" i="4"/>
  <c r="B67" i="4"/>
  <c r="B102" i="4" s="1"/>
  <c r="D67" i="4"/>
  <c r="D102" i="4" s="1"/>
  <c r="J67" i="4"/>
  <c r="J102" i="4" s="1"/>
  <c r="P71" i="4"/>
  <c r="P106" i="4" s="1"/>
  <c r="P80" i="4"/>
  <c r="P115" i="4" s="1"/>
  <c r="E67" i="4"/>
  <c r="E102" i="4" s="1"/>
  <c r="K67" i="4"/>
  <c r="K102" i="4" s="1"/>
  <c r="P76" i="4"/>
  <c r="P111" i="4" s="1"/>
  <c r="P85" i="4"/>
  <c r="P120" i="4" s="1"/>
  <c r="P81" i="4"/>
  <c r="P116" i="4" s="1"/>
  <c r="G67" i="4"/>
  <c r="G102" i="4" s="1"/>
  <c r="P77" i="4"/>
  <c r="P112" i="4" s="1"/>
  <c r="L67" i="4"/>
  <c r="L102" i="4" s="1"/>
  <c r="P69" i="4"/>
  <c r="P104" i="4" s="1"/>
  <c r="P78" i="4"/>
  <c r="P113" i="4" s="1"/>
  <c r="P83" i="4"/>
  <c r="P118" i="4" s="1"/>
  <c r="F67" i="4"/>
  <c r="F102" i="4" s="1"/>
  <c r="P74" i="4"/>
  <c r="P109" i="4" s="1"/>
  <c r="P79" i="4"/>
  <c r="P114" i="4" s="1"/>
  <c r="P70" i="4"/>
  <c r="P105" i="4" s="1"/>
  <c r="P75" i="4"/>
  <c r="P110" i="4" s="1"/>
  <c r="P84" i="4"/>
  <c r="P119" i="4" s="1"/>
  <c r="M67" i="4"/>
  <c r="M102" i="4" s="1"/>
  <c r="O67" i="4"/>
  <c r="O102" i="4" s="1"/>
  <c r="P68" i="4"/>
  <c r="P103" i="4" s="1"/>
  <c r="P73" i="4"/>
  <c r="P108" i="4" s="1"/>
  <c r="P67" i="4"/>
  <c r="E76" i="4"/>
  <c r="E111" i="4" s="1"/>
  <c r="D66" i="8"/>
  <c r="D68" i="8"/>
  <c r="D73" i="8"/>
  <c r="D55" i="8"/>
  <c r="B55" i="8"/>
  <c r="D80" i="8"/>
  <c r="D58" i="8"/>
  <c r="D60" i="8"/>
  <c r="D79" i="8"/>
  <c r="D81" i="8"/>
  <c r="C55" i="8"/>
  <c r="D67" i="8"/>
  <c r="D72" i="8"/>
  <c r="D85" i="8"/>
  <c r="D57" i="8"/>
  <c r="D82" i="8"/>
  <c r="D84" i="8"/>
  <c r="D61" i="8"/>
  <c r="D64" i="8"/>
  <c r="D63" i="8"/>
  <c r="D65" i="8"/>
  <c r="D74" i="8"/>
  <c r="D56" i="8"/>
  <c r="D69" i="8"/>
  <c r="D70" i="8"/>
  <c r="D83" i="8"/>
  <c r="D86" i="8"/>
  <c r="P23" i="4"/>
  <c r="AL6" i="4" s="1"/>
  <c r="Q10" i="15" s="1"/>
  <c r="N10" i="15" s="1"/>
  <c r="K66" i="4"/>
  <c r="K101" i="4" s="1"/>
  <c r="D82" i="4"/>
  <c r="D117" i="4" s="1"/>
  <c r="G62" i="4"/>
  <c r="G97" i="4" s="1"/>
  <c r="B62" i="4"/>
  <c r="B97" i="4" s="1"/>
  <c r="C57" i="4"/>
  <c r="C61" i="4"/>
  <c r="C65" i="4"/>
  <c r="C69" i="4"/>
  <c r="C73" i="4"/>
  <c r="C77" i="4"/>
  <c r="C81" i="4"/>
  <c r="C85" i="4"/>
  <c r="C55" i="4"/>
  <c r="C63" i="4"/>
  <c r="C67" i="4"/>
  <c r="C71" i="4"/>
  <c r="C75" i="4"/>
  <c r="C83" i="4"/>
  <c r="C68" i="4"/>
  <c r="C84" i="4"/>
  <c r="C64" i="4"/>
  <c r="C80" i="4"/>
  <c r="C54" i="4"/>
  <c r="C58" i="4"/>
  <c r="B54" i="4"/>
  <c r="C56" i="4"/>
  <c r="C66" i="4"/>
  <c r="C76" i="4"/>
  <c r="C70" i="4"/>
  <c r="C62" i="4"/>
  <c r="C60" i="4"/>
  <c r="C78" i="4"/>
  <c r="G3" i="15"/>
  <c r="D42" i="4"/>
  <c r="C56" i="6"/>
  <c r="C34" i="5"/>
  <c r="C29" i="6" s="1"/>
  <c r="C37" i="5"/>
  <c r="C32" i="6" s="1"/>
  <c r="C43" i="5"/>
  <c r="C38" i="6" s="1"/>
  <c r="D13" i="5"/>
  <c r="C28" i="5"/>
  <c r="C23" i="6" s="1"/>
  <c r="C31" i="5"/>
  <c r="C26" i="6" s="1"/>
  <c r="C40" i="5"/>
  <c r="C35" i="6" s="1"/>
  <c r="C49" i="5"/>
  <c r="C46" i="5"/>
  <c r="B54" i="14"/>
  <c r="B49" i="13"/>
  <c r="B24" i="13"/>
  <c r="B12" i="14" s="1"/>
  <c r="B20" i="13"/>
  <c r="B8" i="14" s="1"/>
  <c r="B50" i="13"/>
  <c r="B26" i="13"/>
  <c r="B14" i="14" s="1"/>
  <c r="B16" i="13"/>
  <c r="B4" i="14" s="1"/>
  <c r="B22" i="13"/>
  <c r="B10" i="14" s="1"/>
  <c r="B18" i="13"/>
  <c r="B6" i="14" s="1"/>
  <c r="B48" i="13"/>
  <c r="A50" i="6"/>
  <c r="A36" i="5"/>
  <c r="A37" i="5"/>
  <c r="A38" i="5"/>
  <c r="A22" i="5"/>
  <c r="D7" i="5"/>
  <c r="A21" i="5"/>
  <c r="B54" i="6"/>
  <c r="B16" i="5"/>
  <c r="B4" i="6" s="1"/>
  <c r="B22" i="5"/>
  <c r="B10" i="6" s="1"/>
  <c r="D11" i="5"/>
  <c r="B24" i="5"/>
  <c r="B12" i="6" s="1"/>
  <c r="B20" i="5"/>
  <c r="B8" i="6" s="1"/>
  <c r="B48" i="5"/>
  <c r="B49" i="5"/>
  <c r="B18" i="5"/>
  <c r="B6" i="6" s="1"/>
  <c r="B26" i="5"/>
  <c r="B14" i="6" s="1"/>
  <c r="B50" i="5"/>
  <c r="C56" i="10"/>
  <c r="C34" i="9"/>
  <c r="C29" i="10" s="1"/>
  <c r="C31" i="9"/>
  <c r="C26" i="10" s="1"/>
  <c r="C28" i="9"/>
  <c r="C23" i="10" s="1"/>
  <c r="D13" i="9"/>
  <c r="C43" i="9"/>
  <c r="C38" i="10" s="1"/>
  <c r="C37" i="9"/>
  <c r="C32" i="10" s="1"/>
  <c r="C46" i="9"/>
  <c r="C40" i="9"/>
  <c r="C35" i="10" s="1"/>
  <c r="C49" i="9"/>
  <c r="A49" i="6"/>
  <c r="A20" i="5"/>
  <c r="A19" i="5"/>
  <c r="D6" i="5"/>
  <c r="A35" i="5"/>
  <c r="A33" i="5"/>
  <c r="A34" i="5"/>
  <c r="A47" i="14"/>
  <c r="A28" i="13"/>
  <c r="D4" i="13"/>
  <c r="A15" i="13"/>
  <c r="A29" i="13"/>
  <c r="A16" i="13"/>
  <c r="A27" i="13"/>
  <c r="A48" i="10"/>
  <c r="A32" i="9"/>
  <c r="A17" i="9"/>
  <c r="A30" i="9"/>
  <c r="A31" i="9"/>
  <c r="A18" i="9"/>
  <c r="D7" i="13"/>
  <c r="A50" i="14"/>
  <c r="A37" i="13"/>
  <c r="A22" i="13"/>
  <c r="A36" i="13"/>
  <c r="A38" i="13"/>
  <c r="A21" i="13"/>
  <c r="A51" i="14"/>
  <c r="A24" i="13"/>
  <c r="A23" i="13"/>
  <c r="A40" i="13"/>
  <c r="A39" i="13"/>
  <c r="D8" i="13"/>
  <c r="A41" i="13"/>
  <c r="C55" i="10"/>
  <c r="C42" i="9"/>
  <c r="C37" i="10" s="1"/>
  <c r="C48" i="9"/>
  <c r="C30" i="9"/>
  <c r="C25" i="10" s="1"/>
  <c r="C39" i="9"/>
  <c r="C34" i="10" s="1"/>
  <c r="C45" i="9"/>
  <c r="C36" i="9"/>
  <c r="C31" i="10" s="1"/>
  <c r="C27" i="9"/>
  <c r="C22" i="10" s="1"/>
  <c r="C33" i="9"/>
  <c r="C28" i="10" s="1"/>
  <c r="B54" i="10"/>
  <c r="B49" i="9"/>
  <c r="B22" i="9"/>
  <c r="B10" i="10" s="1"/>
  <c r="B20" i="9"/>
  <c r="B8" i="10" s="1"/>
  <c r="B18" i="9"/>
  <c r="B6" i="10" s="1"/>
  <c r="B16" i="9"/>
  <c r="B4" i="10" s="1"/>
  <c r="B26" i="9"/>
  <c r="B14" i="10" s="1"/>
  <c r="B24" i="9"/>
  <c r="B12" i="10" s="1"/>
  <c r="B48" i="9"/>
  <c r="B50" i="9"/>
  <c r="A52" i="6"/>
  <c r="A43" i="5"/>
  <c r="A44" i="5"/>
  <c r="A42" i="5"/>
  <c r="A26" i="5"/>
  <c r="A25" i="5"/>
  <c r="D9" i="5"/>
  <c r="A52" i="14"/>
  <c r="A42" i="13"/>
  <c r="A44" i="13"/>
  <c r="A26" i="13"/>
  <c r="A43" i="13"/>
  <c r="A25" i="13"/>
  <c r="A51" i="10"/>
  <c r="A23" i="9"/>
  <c r="A39" i="9"/>
  <c r="A41" i="9"/>
  <c r="A24" i="9"/>
  <c r="A40" i="9"/>
  <c r="D8" i="9"/>
  <c r="C56" i="14"/>
  <c r="C37" i="13"/>
  <c r="C32" i="14" s="1"/>
  <c r="C34" i="13"/>
  <c r="C29" i="14" s="1"/>
  <c r="C31" i="13"/>
  <c r="C26" i="14" s="1"/>
  <c r="C28" i="13"/>
  <c r="C23" i="14" s="1"/>
  <c r="C46" i="13"/>
  <c r="C43" i="13"/>
  <c r="C38" i="14" s="1"/>
  <c r="C40" i="13"/>
  <c r="C35" i="14" s="1"/>
  <c r="D13" i="13"/>
  <c r="C49" i="13"/>
  <c r="C55" i="6"/>
  <c r="C27" i="5"/>
  <c r="C22" i="6" s="1"/>
  <c r="C42" i="5"/>
  <c r="C37" i="6" s="1"/>
  <c r="C33" i="5"/>
  <c r="C28" i="6" s="1"/>
  <c r="C48" i="5"/>
  <c r="C36" i="5"/>
  <c r="C31" i="6" s="1"/>
  <c r="C45" i="5"/>
  <c r="C39" i="5"/>
  <c r="C34" i="6" s="1"/>
  <c r="C30" i="5"/>
  <c r="C25" i="6" s="1"/>
  <c r="D12" i="5"/>
  <c r="A49" i="10"/>
  <c r="A35" i="9"/>
  <c r="A34" i="9"/>
  <c r="A19" i="9"/>
  <c r="A33" i="9"/>
  <c r="A20" i="9"/>
  <c r="D6" i="9"/>
  <c r="C57" i="10"/>
  <c r="C41" i="9"/>
  <c r="C36" i="10" s="1"/>
  <c r="C44" i="9"/>
  <c r="C39" i="10" s="1"/>
  <c r="C38" i="9"/>
  <c r="C33" i="10" s="1"/>
  <c r="C32" i="9"/>
  <c r="C27" i="10" s="1"/>
  <c r="C29" i="9"/>
  <c r="C24" i="10" s="1"/>
  <c r="C50" i="9"/>
  <c r="C47" i="9"/>
  <c r="D14" i="9"/>
  <c r="C35" i="9"/>
  <c r="C30" i="10" s="1"/>
  <c r="A47" i="6"/>
  <c r="A28" i="5"/>
  <c r="D4" i="5"/>
  <c r="A29" i="5"/>
  <c r="A15" i="5"/>
  <c r="A27" i="5"/>
  <c r="A16" i="5"/>
  <c r="B17" i="9"/>
  <c r="B5" i="10" s="1"/>
  <c r="B25" i="9"/>
  <c r="B13" i="10" s="1"/>
  <c r="B47" i="9"/>
  <c r="B45" i="9"/>
  <c r="B19" i="9"/>
  <c r="B7" i="10" s="1"/>
  <c r="B15" i="9"/>
  <c r="B3" i="10" s="1"/>
  <c r="B21" i="9"/>
  <c r="B9" i="10" s="1"/>
  <c r="B53" i="10"/>
  <c r="B23" i="9"/>
  <c r="B11" i="10" s="1"/>
  <c r="B46" i="9"/>
  <c r="A48" i="6"/>
  <c r="A32" i="5"/>
  <c r="A30" i="5"/>
  <c r="A31" i="5"/>
  <c r="A17" i="5"/>
  <c r="A18" i="5"/>
  <c r="D5" i="5"/>
  <c r="A49" i="14"/>
  <c r="A35" i="13"/>
  <c r="A33" i="13"/>
  <c r="A20" i="13"/>
  <c r="A19" i="13"/>
  <c r="D6" i="13"/>
  <c r="A34" i="13"/>
  <c r="A47" i="10"/>
  <c r="A29" i="9"/>
  <c r="A27" i="9"/>
  <c r="A15" i="9"/>
  <c r="A16" i="9"/>
  <c r="A28" i="9"/>
  <c r="D4" i="9"/>
  <c r="B21" i="13"/>
  <c r="B9" i="14" s="1"/>
  <c r="B53" i="14"/>
  <c r="B17" i="13"/>
  <c r="B5" i="14" s="1"/>
  <c r="B23" i="13"/>
  <c r="B11" i="14" s="1"/>
  <c r="B46" i="13"/>
  <c r="B19" i="13"/>
  <c r="B7" i="14" s="1"/>
  <c r="D10" i="13"/>
  <c r="B25" i="13"/>
  <c r="B13" i="14" s="1"/>
  <c r="B15" i="13"/>
  <c r="B3" i="14" s="1"/>
  <c r="B47" i="13"/>
  <c r="B45" i="13"/>
  <c r="C57" i="14"/>
  <c r="C44" i="13"/>
  <c r="C39" i="14" s="1"/>
  <c r="C32" i="13"/>
  <c r="C27" i="14" s="1"/>
  <c r="D14" i="13"/>
  <c r="C35" i="13"/>
  <c r="C30" i="14" s="1"/>
  <c r="C29" i="13"/>
  <c r="C24" i="14" s="1"/>
  <c r="C38" i="13"/>
  <c r="C33" i="14" s="1"/>
  <c r="C50" i="13"/>
  <c r="C47" i="13"/>
  <c r="C41" i="13"/>
  <c r="C36" i="14" s="1"/>
  <c r="B53" i="6"/>
  <c r="B17" i="5"/>
  <c r="B5" i="6" s="1"/>
  <c r="B45" i="5"/>
  <c r="B23" i="5"/>
  <c r="B11" i="6" s="1"/>
  <c r="B19" i="5"/>
  <c r="B7" i="6" s="1"/>
  <c r="B46" i="5"/>
  <c r="B21" i="5"/>
  <c r="B9" i="6" s="1"/>
  <c r="D10" i="5"/>
  <c r="B25" i="5"/>
  <c r="B13" i="6" s="1"/>
  <c r="B47" i="5"/>
  <c r="B15" i="5"/>
  <c r="B3" i="6" s="1"/>
  <c r="A50" i="10"/>
  <c r="A37" i="9"/>
  <c r="A21" i="9"/>
  <c r="A38" i="9"/>
  <c r="A36" i="9"/>
  <c r="A22" i="9"/>
  <c r="C55" i="14"/>
  <c r="C39" i="13"/>
  <c r="C34" i="14" s="1"/>
  <c r="C48" i="13"/>
  <c r="C45" i="13"/>
  <c r="D12" i="13"/>
  <c r="C42" i="13"/>
  <c r="C37" i="14" s="1"/>
  <c r="C33" i="13"/>
  <c r="C28" i="14" s="1"/>
  <c r="C36" i="13"/>
  <c r="C31" i="14" s="1"/>
  <c r="C30" i="13"/>
  <c r="C25" i="14" s="1"/>
  <c r="C27" i="13"/>
  <c r="C22" i="14" s="1"/>
  <c r="C57" i="6"/>
  <c r="C29" i="5"/>
  <c r="C24" i="6" s="1"/>
  <c r="C35" i="5"/>
  <c r="C30" i="6" s="1"/>
  <c r="C44" i="5"/>
  <c r="C39" i="6" s="1"/>
  <c r="C41" i="5"/>
  <c r="C36" i="6" s="1"/>
  <c r="C50" i="5"/>
  <c r="C38" i="5"/>
  <c r="C33" i="6" s="1"/>
  <c r="C47" i="5"/>
  <c r="D14" i="5"/>
  <c r="C32" i="5"/>
  <c r="C27" i="6" s="1"/>
  <c r="A51" i="6"/>
  <c r="A23" i="5"/>
  <c r="A39" i="5"/>
  <c r="A41" i="5"/>
  <c r="A40" i="5"/>
  <c r="A24" i="5"/>
  <c r="D8" i="5"/>
  <c r="A48" i="14"/>
  <c r="A30" i="13"/>
  <c r="A32" i="13"/>
  <c r="A18" i="13"/>
  <c r="A31" i="13"/>
  <c r="D5" i="13"/>
  <c r="A17" i="13"/>
  <c r="A52" i="10"/>
  <c r="A43" i="9"/>
  <c r="A26" i="9"/>
  <c r="D9" i="9"/>
  <c r="A44" i="9"/>
  <c r="A42" i="9"/>
  <c r="A25" i="9"/>
  <c r="G58" i="6"/>
  <c r="G58" i="14"/>
  <c r="G58" i="10"/>
  <c r="AD82" i="4" l="1"/>
  <c r="AD117" i="4" s="1"/>
  <c r="T82" i="4"/>
  <c r="T117" i="4" s="1"/>
  <c r="Z82" i="4"/>
  <c r="Z117" i="4" s="1"/>
  <c r="Q82" i="4"/>
  <c r="Q117" i="4" s="1"/>
  <c r="L68" i="4"/>
  <c r="L103" i="4" s="1"/>
  <c r="X83" i="4"/>
  <c r="X118" i="4" s="1"/>
  <c r="AF83" i="4"/>
  <c r="G83" i="4"/>
  <c r="G118" i="4" s="1"/>
  <c r="J83" i="4"/>
  <c r="J118" i="4" s="1"/>
  <c r="D63" i="4"/>
  <c r="D98" i="4" s="1"/>
  <c r="I64" i="4"/>
  <c r="I99" i="4" s="1"/>
  <c r="L82" i="4"/>
  <c r="L117" i="4" s="1"/>
  <c r="U76" i="4"/>
  <c r="U111" i="4" s="1"/>
  <c r="C74" i="4"/>
  <c r="C109" i="4" s="1"/>
  <c r="C79" i="4"/>
  <c r="V79" i="4"/>
  <c r="V114" i="4" s="1"/>
  <c r="O83" i="4"/>
  <c r="O118" i="4" s="1"/>
  <c r="T79" i="4"/>
  <c r="T114" i="4" s="1"/>
  <c r="U77" i="4"/>
  <c r="U112" i="4" s="1"/>
  <c r="AE83" i="4"/>
  <c r="AE118" i="4" s="1"/>
  <c r="I82" i="4"/>
  <c r="I117" i="4" s="1"/>
  <c r="G63" i="4"/>
  <c r="G98" i="4" s="1"/>
  <c r="G72" i="4"/>
  <c r="G107" i="4" s="1"/>
  <c r="B83" i="4"/>
  <c r="B118" i="4" s="1"/>
  <c r="L66" i="4"/>
  <c r="L101" i="4" s="1"/>
  <c r="P10" i="15"/>
  <c r="L78" i="4"/>
  <c r="L113" i="4" s="1"/>
  <c r="D72" i="4"/>
  <c r="D107" i="4" s="1"/>
  <c r="L72" i="4"/>
  <c r="L107" i="4" s="1"/>
  <c r="L63" i="4"/>
  <c r="AA82" i="4"/>
  <c r="AA117" i="4" s="1"/>
  <c r="P72" i="4"/>
  <c r="P107" i="4" s="1"/>
  <c r="L81" i="4"/>
  <c r="L116" i="4" s="1"/>
  <c r="N82" i="4"/>
  <c r="N117" i="4" s="1"/>
  <c r="F45" i="4"/>
  <c r="M45" i="4" s="1"/>
  <c r="U73" i="4"/>
  <c r="U108" i="4" s="1"/>
  <c r="U84" i="4"/>
  <c r="U119" i="4" s="1"/>
  <c r="Y82" i="4"/>
  <c r="Y117" i="4" s="1"/>
  <c r="K63" i="4"/>
  <c r="K98" i="4" s="1"/>
  <c r="X79" i="4"/>
  <c r="X114" i="4" s="1"/>
  <c r="P5" i="15"/>
  <c r="D6" i="15"/>
  <c r="R83" i="4"/>
  <c r="R118" i="4" s="1"/>
  <c r="G65" i="4"/>
  <c r="G100" i="4" s="1"/>
  <c r="L83" i="4"/>
  <c r="L118" i="4" s="1"/>
  <c r="U78" i="4"/>
  <c r="U113" i="4" s="1"/>
  <c r="U83" i="4"/>
  <c r="U118" i="4" s="1"/>
  <c r="U72" i="4"/>
  <c r="B72" i="4"/>
  <c r="B107" i="4" s="1"/>
  <c r="E72" i="4"/>
  <c r="E107" i="4" s="1"/>
  <c r="G45" i="4"/>
  <c r="N45" i="4" s="1"/>
  <c r="C82" i="4"/>
  <c r="Z85" i="4"/>
  <c r="Z120" i="4" s="1"/>
  <c r="L73" i="4"/>
  <c r="L108" i="4" s="1"/>
  <c r="T83" i="4"/>
  <c r="T118" i="4" s="1"/>
  <c r="L71" i="4"/>
  <c r="L106" i="4" s="1"/>
  <c r="AF84" i="4"/>
  <c r="AF119" i="4" s="1"/>
  <c r="Z83" i="4"/>
  <c r="Z118" i="4" s="1"/>
  <c r="U82" i="4"/>
  <c r="U117" i="4" s="1"/>
  <c r="Q72" i="4"/>
  <c r="Q107" i="4" s="1"/>
  <c r="U75" i="4"/>
  <c r="U110" i="4" s="1"/>
  <c r="S83" i="4"/>
  <c r="S118" i="4" s="1"/>
  <c r="B63" i="4"/>
  <c r="B98" i="4" s="1"/>
  <c r="F82" i="4"/>
  <c r="F117" i="4" s="1"/>
  <c r="AA83" i="4"/>
  <c r="AA118" i="4" s="1"/>
  <c r="R72" i="4"/>
  <c r="R107" i="4" s="1"/>
  <c r="N72" i="4"/>
  <c r="N107" i="4" s="1"/>
  <c r="K72" i="4"/>
  <c r="K107" i="4" s="1"/>
  <c r="P82" i="4"/>
  <c r="P117" i="4" s="1"/>
  <c r="P7" i="15"/>
  <c r="O7" i="15" s="1"/>
  <c r="V82" i="4"/>
  <c r="V117" i="4" s="1"/>
  <c r="T72" i="4"/>
  <c r="T107" i="4" s="1"/>
  <c r="AE84" i="4"/>
  <c r="AE119" i="4" s="1"/>
  <c r="L77" i="4"/>
  <c r="L112" i="4" s="1"/>
  <c r="P14" i="15"/>
  <c r="R82" i="4"/>
  <c r="R117" i="4" s="1"/>
  <c r="E63" i="4"/>
  <c r="E98" i="4" s="1"/>
  <c r="K83" i="4"/>
  <c r="K118" i="4" s="1"/>
  <c r="M72" i="4"/>
  <c r="M107" i="4" s="1"/>
  <c r="M78" i="4"/>
  <c r="M113" i="4" s="1"/>
  <c r="M83" i="4"/>
  <c r="M118" i="4" s="1"/>
  <c r="M64" i="4"/>
  <c r="E64" i="4"/>
  <c r="E99" i="4" s="1"/>
  <c r="M69" i="4"/>
  <c r="M104" i="4" s="1"/>
  <c r="M81" i="4"/>
  <c r="M116" i="4" s="1"/>
  <c r="B64" i="4"/>
  <c r="B99" i="4" s="1"/>
  <c r="J72" i="4"/>
  <c r="J107" i="4" s="1"/>
  <c r="I83" i="4"/>
  <c r="I118" i="4" s="1"/>
  <c r="F83" i="4"/>
  <c r="F118" i="4" s="1"/>
  <c r="P9" i="15"/>
  <c r="O82" i="4"/>
  <c r="O117" i="4" s="1"/>
  <c r="B82" i="4"/>
  <c r="B117" i="4" s="1"/>
  <c r="E82" i="4"/>
  <c r="E117" i="4" s="1"/>
  <c r="J82" i="4"/>
  <c r="J117" i="4" s="1"/>
  <c r="J63" i="4"/>
  <c r="J98" i="4" s="1"/>
  <c r="C72" i="4"/>
  <c r="U81" i="4"/>
  <c r="U116" i="4" s="1"/>
  <c r="Y83" i="4"/>
  <c r="Y118" i="4" s="1"/>
  <c r="M82" i="4"/>
  <c r="M117" i="4" s="1"/>
  <c r="S72" i="4"/>
  <c r="S107" i="4" s="1"/>
  <c r="I63" i="4"/>
  <c r="I98" i="4" s="1"/>
  <c r="F63" i="4"/>
  <c r="F98" i="4" s="1"/>
  <c r="F72" i="4"/>
  <c r="F107" i="4" s="1"/>
  <c r="C5" i="26"/>
  <c r="C8" i="26"/>
  <c r="C3" i="26"/>
  <c r="C42" i="8"/>
  <c r="D48" i="9"/>
  <c r="C4" i="26"/>
  <c r="D11" i="9"/>
  <c r="C6" i="26"/>
  <c r="D47" i="24"/>
  <c r="F58" i="25"/>
  <c r="D39" i="24"/>
  <c r="F34" i="25" s="1"/>
  <c r="A34" i="25"/>
  <c r="D40" i="24"/>
  <c r="F35" i="25" s="1"/>
  <c r="A35" i="25"/>
  <c r="D20" i="24"/>
  <c r="F8" i="25" s="1"/>
  <c r="A8" i="25"/>
  <c r="D43" i="24"/>
  <c r="F38" i="25" s="1"/>
  <c r="A38" i="25"/>
  <c r="D24" i="24"/>
  <c r="F12" i="25" s="1"/>
  <c r="A12" i="25"/>
  <c r="D42" i="24"/>
  <c r="F37" i="25" s="1"/>
  <c r="A37" i="25"/>
  <c r="D30" i="24"/>
  <c r="F25" i="25" s="1"/>
  <c r="A25" i="25"/>
  <c r="D34" i="24"/>
  <c r="F29" i="25" s="1"/>
  <c r="A29" i="25"/>
  <c r="F8" i="24" a="1"/>
  <c r="F8" i="24" s="1"/>
  <c r="E8" i="24" a="1"/>
  <c r="E8" i="24" s="1"/>
  <c r="E51" i="25" s="1"/>
  <c r="F46" i="24" a="1"/>
  <c r="F46" i="24" s="1"/>
  <c r="E46" i="24" a="1"/>
  <c r="E46" i="24" s="1"/>
  <c r="D21" i="24"/>
  <c r="F9" i="25" s="1"/>
  <c r="F12" i="24" a="1"/>
  <c r="F12" i="24" s="1"/>
  <c r="E12" i="24" a="1"/>
  <c r="E12" i="24" s="1"/>
  <c r="E55" i="25" s="1"/>
  <c r="D33" i="24"/>
  <c r="F28" i="25" s="1"/>
  <c r="F40" i="24" a="1"/>
  <c r="F40" i="24" s="1"/>
  <c r="D37" i="24"/>
  <c r="F32" i="25" s="1"/>
  <c r="E13" i="24" a="1"/>
  <c r="E13" i="24" s="1"/>
  <c r="F13" i="24" a="1"/>
  <c r="F13" i="24" s="1"/>
  <c r="F11" i="24" a="1"/>
  <c r="F11" i="24" s="1"/>
  <c r="E11" i="24" a="1"/>
  <c r="E11" i="24" s="1"/>
  <c r="E54" i="25" s="1"/>
  <c r="F6" i="24" a="1"/>
  <c r="F6" i="24" s="1"/>
  <c r="E6" i="24" a="1"/>
  <c r="E6" i="24" s="1"/>
  <c r="E49" i="25" s="1"/>
  <c r="F14" i="24" a="1"/>
  <c r="F14" i="24" s="1"/>
  <c r="E14" i="24" a="1"/>
  <c r="E14" i="24" s="1"/>
  <c r="E57" i="25" s="1"/>
  <c r="F4" i="24" a="1"/>
  <c r="F4" i="24" s="1"/>
  <c r="E4" i="24" a="1"/>
  <c r="E4" i="24" s="1"/>
  <c r="E47" i="25" s="1"/>
  <c r="E39" i="24" a="1"/>
  <c r="E39" i="24" s="1"/>
  <c r="E34" i="25" s="1"/>
  <c r="F39" i="24" a="1"/>
  <c r="F39" i="24" s="1"/>
  <c r="F48" i="24" a="1"/>
  <c r="F48" i="24" s="1"/>
  <c r="E48" i="24" a="1"/>
  <c r="E48" i="24" s="1"/>
  <c r="F43" i="24" a="1"/>
  <c r="F43" i="24" s="1"/>
  <c r="E43" i="24" a="1"/>
  <c r="E43" i="24" s="1"/>
  <c r="E38" i="25" s="1"/>
  <c r="E5" i="24" a="1"/>
  <c r="E5" i="24" s="1"/>
  <c r="F5" i="24" a="1"/>
  <c r="F5" i="24" s="1"/>
  <c r="F24" i="24" a="1"/>
  <c r="F24" i="24" s="1"/>
  <c r="E24" i="24" a="1"/>
  <c r="E24" i="24" s="1"/>
  <c r="E12" i="25" s="1"/>
  <c r="E7" i="24" a="1"/>
  <c r="E7" i="24" s="1"/>
  <c r="E50" i="25" s="1"/>
  <c r="F7" i="24" a="1"/>
  <c r="F7" i="24" s="1"/>
  <c r="E49" i="24" a="1"/>
  <c r="E49" i="24" s="1"/>
  <c r="F49" i="24" a="1"/>
  <c r="F49" i="24" s="1"/>
  <c r="E9" i="24" a="1"/>
  <c r="E9" i="24" s="1"/>
  <c r="E52" i="25" s="1"/>
  <c r="F9" i="24" a="1"/>
  <c r="F9" i="24" s="1"/>
  <c r="F20" i="24" a="1"/>
  <c r="F20" i="24" s="1"/>
  <c r="E20" i="24" a="1"/>
  <c r="E20" i="24" s="1"/>
  <c r="E8" i="25" s="1"/>
  <c r="D18" i="24"/>
  <c r="F6" i="25" s="1"/>
  <c r="E47" i="24" a="1"/>
  <c r="E47" i="24" s="1"/>
  <c r="F47" i="24" a="1"/>
  <c r="F47" i="24" s="1"/>
  <c r="F42" i="24" a="1"/>
  <c r="F42" i="24" s="1"/>
  <c r="E42" i="24" a="1"/>
  <c r="E42" i="24" s="1"/>
  <c r="E37" i="25" s="1"/>
  <c r="E10" i="24" a="1"/>
  <c r="E10" i="24" s="1"/>
  <c r="E53" i="25" s="1"/>
  <c r="F10" i="24" a="1"/>
  <c r="F10" i="24" s="1"/>
  <c r="F30" i="24" a="1"/>
  <c r="F30" i="24" s="1"/>
  <c r="E30" i="24" a="1"/>
  <c r="E30" i="24" s="1"/>
  <c r="E25" i="25" s="1"/>
  <c r="D45" i="24"/>
  <c r="D32" i="24"/>
  <c r="F27" i="25" s="1"/>
  <c r="D15" i="24"/>
  <c r="F3" i="25" s="1"/>
  <c r="D23" i="24"/>
  <c r="F11" i="25" s="1"/>
  <c r="D38" i="24"/>
  <c r="F33" i="25" s="1"/>
  <c r="D44" i="24"/>
  <c r="F39" i="25" s="1"/>
  <c r="D31" i="24"/>
  <c r="F26" i="25" s="1"/>
  <c r="D36" i="24"/>
  <c r="F31" i="25" s="1"/>
  <c r="D50" i="24"/>
  <c r="D29" i="24"/>
  <c r="F24" i="25" s="1"/>
  <c r="D22" i="24"/>
  <c r="F10" i="25" s="1"/>
  <c r="D19" i="24"/>
  <c r="F7" i="25" s="1"/>
  <c r="D26" i="24"/>
  <c r="F14" i="25" s="1"/>
  <c r="D16" i="24"/>
  <c r="F4" i="25" s="1"/>
  <c r="D41" i="24"/>
  <c r="F36" i="25" s="1"/>
  <c r="D35" i="24"/>
  <c r="F30" i="25" s="1"/>
  <c r="I6" i="24"/>
  <c r="J6" i="24"/>
  <c r="D28" i="24"/>
  <c r="F23" i="25" s="1"/>
  <c r="K13" i="24"/>
  <c r="D25" i="24"/>
  <c r="F13" i="25" s="1"/>
  <c r="D17" i="24"/>
  <c r="F5" i="25" s="1"/>
  <c r="D27" i="24"/>
  <c r="F22" i="25" s="1"/>
  <c r="F40" i="25" s="1"/>
  <c r="L113" i="23"/>
  <c r="H108" i="23"/>
  <c r="E94" i="23"/>
  <c r="E113" i="23"/>
  <c r="C117" i="23"/>
  <c r="M114" i="23"/>
  <c r="J121" i="23"/>
  <c r="D93" i="23"/>
  <c r="Z121" i="23"/>
  <c r="K103" i="23"/>
  <c r="W120" i="23"/>
  <c r="G101" i="23"/>
  <c r="U117" i="23"/>
  <c r="F94" i="23"/>
  <c r="P116" i="23"/>
  <c r="S112" i="23"/>
  <c r="H105" i="23"/>
  <c r="I104" i="23"/>
  <c r="L99" i="23"/>
  <c r="G112" i="23"/>
  <c r="E120" i="23"/>
  <c r="R106" i="23"/>
  <c r="L114" i="23"/>
  <c r="F108" i="23"/>
  <c r="E93" i="23"/>
  <c r="J101" i="23"/>
  <c r="H110" i="23"/>
  <c r="H109" i="23"/>
  <c r="B111" i="23"/>
  <c r="C101" i="23"/>
  <c r="P107" i="23"/>
  <c r="I109" i="23"/>
  <c r="D117" i="23"/>
  <c r="P118" i="23"/>
  <c r="AC116" i="23"/>
  <c r="T119" i="23"/>
  <c r="X115" i="23"/>
  <c r="R121" i="23"/>
  <c r="L120" i="23"/>
  <c r="P109" i="23"/>
  <c r="AE121" i="23"/>
  <c r="G121" i="23"/>
  <c r="AF121" i="23"/>
  <c r="F114" i="23"/>
  <c r="H118" i="23"/>
  <c r="Q116" i="23"/>
  <c r="N45" i="23"/>
  <c r="AB45" i="23"/>
  <c r="K102" i="23"/>
  <c r="K104" i="23"/>
  <c r="K98" i="23"/>
  <c r="B109" i="23"/>
  <c r="O121" i="23"/>
  <c r="K119" i="23"/>
  <c r="K109" i="23"/>
  <c r="K113" i="23"/>
  <c r="Q107" i="23"/>
  <c r="U118" i="23"/>
  <c r="Z116" i="23"/>
  <c r="K110" i="23"/>
  <c r="C109" i="23"/>
  <c r="C92" i="23"/>
  <c r="F111" i="23"/>
  <c r="J102" i="23"/>
  <c r="E109" i="23"/>
  <c r="V109" i="23"/>
  <c r="U120" i="23"/>
  <c r="G114" i="23"/>
  <c r="AF120" i="23"/>
  <c r="O102" i="23"/>
  <c r="D94" i="23"/>
  <c r="S116" i="23"/>
  <c r="L100" i="23"/>
  <c r="I116" i="23"/>
  <c r="L106" i="23"/>
  <c r="Y113" i="23"/>
  <c r="G106" i="23"/>
  <c r="V121" i="23"/>
  <c r="N117" i="23"/>
  <c r="G94" i="23"/>
  <c r="P121" i="23"/>
  <c r="V110" i="23"/>
  <c r="M102" i="23"/>
  <c r="U116" i="23"/>
  <c r="B95" i="23"/>
  <c r="O120" i="23"/>
  <c r="C116" i="23"/>
  <c r="L108" i="23"/>
  <c r="P112" i="23"/>
  <c r="N118" i="23"/>
  <c r="Q117" i="23"/>
  <c r="F118" i="23"/>
  <c r="E103" i="23"/>
  <c r="B96" i="23"/>
  <c r="P106" i="23"/>
  <c r="H113" i="23"/>
  <c r="G110" i="23"/>
  <c r="C121" i="23"/>
  <c r="B97" i="23"/>
  <c r="Y114" i="23"/>
  <c r="AA119" i="23"/>
  <c r="I98" i="23"/>
  <c r="E121" i="23"/>
  <c r="C112" i="23"/>
  <c r="C108" i="23"/>
  <c r="W118" i="23"/>
  <c r="J108" i="23"/>
  <c r="G116" i="23"/>
  <c r="I105" i="23"/>
  <c r="T117" i="23"/>
  <c r="AC117" i="23"/>
  <c r="V113" i="23"/>
  <c r="E117" i="23"/>
  <c r="G104" i="23"/>
  <c r="J100" i="23"/>
  <c r="T118" i="23"/>
  <c r="H104" i="23"/>
  <c r="S117" i="23"/>
  <c r="I103" i="23"/>
  <c r="I114" i="23"/>
  <c r="D113" i="23"/>
  <c r="AA115" i="23"/>
  <c r="N103" i="23"/>
  <c r="G102" i="23"/>
  <c r="C107" i="23"/>
  <c r="N107" i="23"/>
  <c r="E102" i="23"/>
  <c r="R118" i="23"/>
  <c r="J109" i="23"/>
  <c r="I100" i="23"/>
  <c r="K115" i="23"/>
  <c r="F117" i="23"/>
  <c r="D120" i="23"/>
  <c r="W113" i="23"/>
  <c r="AB116" i="23"/>
  <c r="Z42" i="23"/>
  <c r="L42" i="23"/>
  <c r="AA42" i="23"/>
  <c r="M42" i="23"/>
  <c r="J114" i="23"/>
  <c r="F100" i="23"/>
  <c r="R109" i="23"/>
  <c r="T121" i="23"/>
  <c r="AA117" i="23"/>
  <c r="E101" i="23"/>
  <c r="J107" i="23"/>
  <c r="G117" i="23"/>
  <c r="AB118" i="23"/>
  <c r="W111" i="23"/>
  <c r="U112" i="23"/>
  <c r="T113" i="23"/>
  <c r="F121" i="23"/>
  <c r="J111" i="23"/>
  <c r="U113" i="23"/>
  <c r="AE119" i="23"/>
  <c r="T120" i="23"/>
  <c r="N114" i="23"/>
  <c r="D118" i="23"/>
  <c r="B106" i="23"/>
  <c r="G95" i="23"/>
  <c r="J119" i="23"/>
  <c r="E119" i="23"/>
  <c r="E114" i="23"/>
  <c r="AB120" i="23"/>
  <c r="X116" i="23"/>
  <c r="O115" i="23"/>
  <c r="I117" i="23"/>
  <c r="F113" i="23"/>
  <c r="R111" i="23"/>
  <c r="X117" i="23"/>
  <c r="AB117" i="23"/>
  <c r="K99" i="23"/>
  <c r="B108" i="23"/>
  <c r="G108" i="23"/>
  <c r="B93" i="23"/>
  <c r="C103" i="23"/>
  <c r="Z117" i="23"/>
  <c r="C93" i="23"/>
  <c r="C113" i="23"/>
  <c r="D99" i="23"/>
  <c r="D96" i="23"/>
  <c r="J103" i="23"/>
  <c r="E116" i="23"/>
  <c r="D111" i="23"/>
  <c r="L115" i="23"/>
  <c r="Y119" i="23"/>
  <c r="Y121" i="23"/>
  <c r="N102" i="23"/>
  <c r="G98" i="23"/>
  <c r="AA118" i="23"/>
  <c r="D112" i="23"/>
  <c r="F105" i="23"/>
  <c r="E112" i="23"/>
  <c r="S108" i="23"/>
  <c r="I97" i="23"/>
  <c r="U119" i="23"/>
  <c r="AH121" i="23"/>
  <c r="I119" i="23"/>
  <c r="C111" i="23"/>
  <c r="H114" i="23"/>
  <c r="Y43" i="23"/>
  <c r="K43" i="23"/>
  <c r="B105" i="23"/>
  <c r="J118" i="23"/>
  <c r="AA121" i="23"/>
  <c r="D107" i="23"/>
  <c r="E111" i="23"/>
  <c r="E106" i="23"/>
  <c r="C119" i="23"/>
  <c r="F98" i="23"/>
  <c r="G109" i="23"/>
  <c r="M113" i="23"/>
  <c r="K112" i="23"/>
  <c r="C99" i="23"/>
  <c r="K105" i="23"/>
  <c r="G107" i="23"/>
  <c r="I101" i="23"/>
  <c r="AB44" i="23"/>
  <c r="N44" i="23"/>
  <c r="J105" i="23"/>
  <c r="O117" i="23"/>
  <c r="E108" i="23"/>
  <c r="T112" i="23"/>
  <c r="AB42" i="23"/>
  <c r="N42" i="23"/>
  <c r="I110" i="23"/>
  <c r="K116" i="23"/>
  <c r="R119" i="23"/>
  <c r="S118" i="23"/>
  <c r="AC118" i="23"/>
  <c r="V120" i="23"/>
  <c r="P103" i="23"/>
  <c r="N116" i="23"/>
  <c r="X42" i="23"/>
  <c r="D114" i="23"/>
  <c r="M109" i="23"/>
  <c r="T116" i="23"/>
  <c r="C102" i="23"/>
  <c r="P119" i="23"/>
  <c r="P120" i="23"/>
  <c r="U114" i="23"/>
  <c r="M112" i="23"/>
  <c r="M100" i="23"/>
  <c r="AB115" i="23"/>
  <c r="AD117" i="23"/>
  <c r="AB119" i="23"/>
  <c r="U115" i="23"/>
  <c r="N113" i="23"/>
  <c r="I121" i="23"/>
  <c r="K106" i="23"/>
  <c r="I99" i="23"/>
  <c r="U108" i="23"/>
  <c r="C95" i="23"/>
  <c r="N109" i="23"/>
  <c r="C114" i="23"/>
  <c r="C120" i="23"/>
  <c r="C115" i="23"/>
  <c r="H98" i="23"/>
  <c r="J99" i="23"/>
  <c r="J116" i="23"/>
  <c r="L116" i="23"/>
  <c r="Q108" i="23"/>
  <c r="K101" i="23"/>
  <c r="W119" i="23"/>
  <c r="Y44" i="23"/>
  <c r="Q109" i="23"/>
  <c r="G100" i="23"/>
  <c r="AA120" i="23"/>
  <c r="M107" i="23"/>
  <c r="C94" i="23"/>
  <c r="S109" i="23"/>
  <c r="S106" i="23"/>
  <c r="I102" i="23"/>
  <c r="L110" i="23"/>
  <c r="E97" i="23"/>
  <c r="G119" i="23"/>
  <c r="AA46" i="23"/>
  <c r="Z114" i="23"/>
  <c r="N101" i="23"/>
  <c r="N111" i="23"/>
  <c r="O114" i="23"/>
  <c r="L103" i="23"/>
  <c r="AC120" i="23"/>
  <c r="T114" i="23"/>
  <c r="E115" i="23"/>
  <c r="L44" i="23"/>
  <c r="Z44" i="23"/>
  <c r="F119" i="23"/>
  <c r="L117" i="23"/>
  <c r="AE118" i="23"/>
  <c r="C96" i="23"/>
  <c r="B103" i="23"/>
  <c r="Y117" i="23"/>
  <c r="M117" i="23"/>
  <c r="T107" i="23"/>
  <c r="R115" i="23"/>
  <c r="AC121" i="23"/>
  <c r="O107" i="23"/>
  <c r="S121" i="23"/>
  <c r="AD121" i="23"/>
  <c r="AA114" i="23"/>
  <c r="Q105" i="23"/>
  <c r="C97" i="23"/>
  <c r="N112" i="23"/>
  <c r="P117" i="23"/>
  <c r="I118" i="23"/>
  <c r="L109" i="23"/>
  <c r="N105" i="23"/>
  <c r="AB46" i="23"/>
  <c r="N46" i="23"/>
  <c r="Q104" i="23"/>
  <c r="S107" i="23"/>
  <c r="L118" i="23"/>
  <c r="X121" i="23"/>
  <c r="V118" i="23"/>
  <c r="D95" i="23"/>
  <c r="X120" i="23"/>
  <c r="U111" i="23"/>
  <c r="H102" i="23"/>
  <c r="X119" i="23"/>
  <c r="D121" i="23"/>
  <c r="K121" i="23"/>
  <c r="F96" i="23"/>
  <c r="U110" i="23"/>
  <c r="R114" i="23"/>
  <c r="B89" i="23"/>
  <c r="M119" i="23"/>
  <c r="M44" i="23"/>
  <c r="AA44" i="23"/>
  <c r="V119" i="23"/>
  <c r="K100" i="23"/>
  <c r="D100" i="23"/>
  <c r="C105" i="23"/>
  <c r="B114" i="23"/>
  <c r="O105" i="23"/>
  <c r="T111" i="23"/>
  <c r="E118" i="23"/>
  <c r="M106" i="23"/>
  <c r="C104" i="23"/>
  <c r="N119" i="23"/>
  <c r="N120" i="23"/>
  <c r="G97" i="23"/>
  <c r="Y42" i="23"/>
  <c r="W115" i="23"/>
  <c r="B113" i="23"/>
  <c r="O108" i="23"/>
  <c r="Z45" i="23"/>
  <c r="Q106" i="23"/>
  <c r="J115" i="23"/>
  <c r="B119" i="23"/>
  <c r="H120" i="23"/>
  <c r="W121" i="23"/>
  <c r="B121" i="23"/>
  <c r="Q118" i="23"/>
  <c r="K108" i="23"/>
  <c r="Q113" i="23"/>
  <c r="O116" i="23"/>
  <c r="M115" i="23"/>
  <c r="C106" i="23"/>
  <c r="H97" i="23"/>
  <c r="I107" i="23"/>
  <c r="J97" i="23"/>
  <c r="J113" i="23"/>
  <c r="Z113" i="23"/>
  <c r="M43" i="23"/>
  <c r="AA43" i="23"/>
  <c r="N106" i="23"/>
  <c r="B100" i="23"/>
  <c r="G105" i="23"/>
  <c r="Q120" i="23"/>
  <c r="K107" i="23"/>
  <c r="V116" i="23"/>
  <c r="E105" i="23"/>
  <c r="S114" i="23"/>
  <c r="I113" i="23"/>
  <c r="H100" i="23"/>
  <c r="L111" i="23"/>
  <c r="L102" i="23"/>
  <c r="C91" i="23"/>
  <c r="I120" i="23"/>
  <c r="G113" i="23"/>
  <c r="W114" i="23"/>
  <c r="N110" i="23"/>
  <c r="Z120" i="23"/>
  <c r="O118" i="23"/>
  <c r="B107" i="23"/>
  <c r="D97" i="23"/>
  <c r="K118" i="23"/>
  <c r="AB121" i="23"/>
  <c r="L105" i="23"/>
  <c r="V117" i="23"/>
  <c r="T109" i="23"/>
  <c r="C110" i="23"/>
  <c r="F109" i="23"/>
  <c r="AB47" i="23"/>
  <c r="Y118" i="23"/>
  <c r="S113" i="23"/>
  <c r="Y115" i="23"/>
  <c r="U109" i="23"/>
  <c r="X118" i="23"/>
  <c r="G111" i="23"/>
  <c r="H121" i="23"/>
  <c r="M118" i="23"/>
  <c r="B91" i="23"/>
  <c r="Z43" i="23"/>
  <c r="L43" i="23"/>
  <c r="V114" i="23"/>
  <c r="G96" i="23"/>
  <c r="S111" i="23"/>
  <c r="AG121" i="23"/>
  <c r="J98" i="23"/>
  <c r="F97" i="23"/>
  <c r="L119" i="23"/>
  <c r="P104" i="23"/>
  <c r="AE120" i="23"/>
  <c r="P113" i="23"/>
  <c r="X43" i="23"/>
  <c r="R113" i="23"/>
  <c r="V111" i="23"/>
  <c r="T110" i="23"/>
  <c r="D105" i="23"/>
  <c r="O111" i="23"/>
  <c r="P110" i="23"/>
  <c r="C98" i="23"/>
  <c r="M121" i="23"/>
  <c r="AA116" i="23"/>
  <c r="L107" i="23"/>
  <c r="E98" i="23"/>
  <c r="W116" i="23"/>
  <c r="M45" i="23"/>
  <c r="AA45" i="23"/>
  <c r="E95" i="23"/>
  <c r="E92" i="23"/>
  <c r="H119" i="23"/>
  <c r="F120" i="23"/>
  <c r="U121" i="23"/>
  <c r="AG120" i="23"/>
  <c r="H107" i="23"/>
  <c r="B118" i="23"/>
  <c r="M116" i="23"/>
  <c r="R120" i="23"/>
  <c r="G99" i="23"/>
  <c r="E100" i="23"/>
  <c r="C90" i="23"/>
  <c r="N104" i="23"/>
  <c r="Q114" i="23"/>
  <c r="J106" i="23"/>
  <c r="J120" i="23"/>
  <c r="M111" i="23"/>
  <c r="E99" i="23"/>
  <c r="P111" i="23"/>
  <c r="Y120" i="23"/>
  <c r="H117" i="23"/>
  <c r="M120" i="23"/>
  <c r="P114" i="23"/>
  <c r="D116" i="23"/>
  <c r="M105" i="23"/>
  <c r="S119" i="23"/>
  <c r="I108" i="23"/>
  <c r="L112" i="23"/>
  <c r="O109" i="23"/>
  <c r="G120" i="23"/>
  <c r="N115" i="23"/>
  <c r="AB43" i="23"/>
  <c r="D47" i="9"/>
  <c r="D49" i="9"/>
  <c r="D46" i="5"/>
  <c r="D49" i="5"/>
  <c r="L42" i="8"/>
  <c r="J42" i="8"/>
  <c r="O8" i="16"/>
  <c r="D102" i="8"/>
  <c r="C43" i="4"/>
  <c r="D43" i="4"/>
  <c r="F43" i="4"/>
  <c r="G43" i="4"/>
  <c r="N43" i="4" s="1"/>
  <c r="AG4" i="4"/>
  <c r="F5" i="15" s="1"/>
  <c r="D5" i="15" s="1"/>
  <c r="E43" i="4"/>
  <c r="L43" i="4" s="1"/>
  <c r="L86" i="4"/>
  <c r="L121" i="4" s="1"/>
  <c r="D86" i="4"/>
  <c r="D121" i="4" s="1"/>
  <c r="K86" i="4"/>
  <c r="K121" i="4" s="1"/>
  <c r="G86" i="4"/>
  <c r="G121" i="4" s="1"/>
  <c r="M86" i="4"/>
  <c r="M121" i="4" s="1"/>
  <c r="Q86" i="4"/>
  <c r="Q121" i="4" s="1"/>
  <c r="B86" i="4"/>
  <c r="B121" i="4" s="1"/>
  <c r="F86" i="4"/>
  <c r="F121" i="4" s="1"/>
  <c r="O86" i="4"/>
  <c r="O121" i="4" s="1"/>
  <c r="E86" i="4"/>
  <c r="E121" i="4" s="1"/>
  <c r="J86" i="4"/>
  <c r="J121" i="4" s="1"/>
  <c r="I86" i="4"/>
  <c r="I121" i="4" s="1"/>
  <c r="U86" i="4"/>
  <c r="U121" i="4" s="1"/>
  <c r="S86" i="4"/>
  <c r="S121" i="4" s="1"/>
  <c r="Y86" i="4"/>
  <c r="Y121" i="4" s="1"/>
  <c r="AA86" i="4"/>
  <c r="AA121" i="4" s="1"/>
  <c r="AG86" i="4"/>
  <c r="AG121" i="4" s="1"/>
  <c r="R86" i="4"/>
  <c r="R121" i="4" s="1"/>
  <c r="AE86" i="4"/>
  <c r="AE121" i="4" s="1"/>
  <c r="AF86" i="4"/>
  <c r="AF121" i="4" s="1"/>
  <c r="AI86" i="4"/>
  <c r="AG84" i="12"/>
  <c r="H84" i="12"/>
  <c r="Q84" i="12"/>
  <c r="Z84" i="12"/>
  <c r="AE84" i="12"/>
  <c r="D84" i="12"/>
  <c r="M84" i="12"/>
  <c r="V84" i="12"/>
  <c r="AA84" i="12"/>
  <c r="AG86" i="12"/>
  <c r="I84" i="12"/>
  <c r="R84" i="12"/>
  <c r="W84" i="12"/>
  <c r="AF84" i="12"/>
  <c r="AG85" i="12"/>
  <c r="E84" i="12"/>
  <c r="N84" i="12"/>
  <c r="S84" i="12"/>
  <c r="AB84" i="12"/>
  <c r="J84" i="12"/>
  <c r="O84" i="12"/>
  <c r="X84" i="12"/>
  <c r="F84" i="12"/>
  <c r="K84" i="12"/>
  <c r="T84" i="12"/>
  <c r="AC84" i="12"/>
  <c r="B84" i="12"/>
  <c r="G84" i="12"/>
  <c r="P84" i="12"/>
  <c r="Y84" i="12"/>
  <c r="AD84" i="12"/>
  <c r="C84" i="12"/>
  <c r="L84" i="12"/>
  <c r="U84" i="12"/>
  <c r="V86" i="4"/>
  <c r="V121" i="4" s="1"/>
  <c r="D87" i="9"/>
  <c r="J13" i="9" s="1"/>
  <c r="E101" i="6"/>
  <c r="G121" i="8"/>
  <c r="F93" i="8"/>
  <c r="E93" i="8"/>
  <c r="G102" i="8"/>
  <c r="AG3" i="8"/>
  <c r="F4" i="16" s="1"/>
  <c r="F44" i="8"/>
  <c r="G46" i="8"/>
  <c r="F46" i="8"/>
  <c r="O111" i="8"/>
  <c r="Y113" i="8"/>
  <c r="Y114" i="8"/>
  <c r="U111" i="8"/>
  <c r="F78" i="8"/>
  <c r="Q78" i="8"/>
  <c r="V78" i="8"/>
  <c r="G78" i="8"/>
  <c r="L78" i="8"/>
  <c r="W78" i="8"/>
  <c r="B78" i="8"/>
  <c r="M78" i="8"/>
  <c r="R78" i="8"/>
  <c r="AA83" i="8"/>
  <c r="C78" i="8"/>
  <c r="S78" i="8"/>
  <c r="I78" i="8"/>
  <c r="N78" i="8"/>
  <c r="AA80" i="8"/>
  <c r="AA81" i="8"/>
  <c r="D78" i="8"/>
  <c r="O78" i="8"/>
  <c r="AA79" i="8"/>
  <c r="AA85" i="8"/>
  <c r="E78" i="8"/>
  <c r="J78" i="8"/>
  <c r="U78" i="8"/>
  <c r="AA82" i="8"/>
  <c r="AA78" i="8"/>
  <c r="P78" i="8"/>
  <c r="AA84" i="8"/>
  <c r="AA86" i="8"/>
  <c r="Z78" i="8"/>
  <c r="L112" i="8"/>
  <c r="P112" i="8"/>
  <c r="N112" i="8"/>
  <c r="D121" i="8"/>
  <c r="D99" i="8"/>
  <c r="C90" i="8"/>
  <c r="D108" i="8"/>
  <c r="D85" i="4"/>
  <c r="D120" i="4" s="1"/>
  <c r="B85" i="4"/>
  <c r="B120" i="4" s="1"/>
  <c r="J85" i="4"/>
  <c r="J120" i="4" s="1"/>
  <c r="K85" i="4"/>
  <c r="K120" i="4" s="1"/>
  <c r="F85" i="4"/>
  <c r="F120" i="4" s="1"/>
  <c r="O85" i="4"/>
  <c r="O120" i="4" s="1"/>
  <c r="R85" i="4"/>
  <c r="R120" i="4" s="1"/>
  <c r="Y85" i="4"/>
  <c r="Y120" i="4" s="1"/>
  <c r="L85" i="4"/>
  <c r="L120" i="4" s="1"/>
  <c r="Q85" i="4"/>
  <c r="Q120" i="4" s="1"/>
  <c r="U85" i="4"/>
  <c r="U120" i="4" s="1"/>
  <c r="AE85" i="4"/>
  <c r="AE120" i="4" s="1"/>
  <c r="AG85" i="4"/>
  <c r="AG120" i="4" s="1"/>
  <c r="S85" i="4"/>
  <c r="S120" i="4" s="1"/>
  <c r="AH86" i="4"/>
  <c r="AH121" i="4" s="1"/>
  <c r="AF85" i="4"/>
  <c r="AF120" i="4" s="1"/>
  <c r="AA85" i="4"/>
  <c r="AA120" i="4" s="1"/>
  <c r="AH85" i="4"/>
  <c r="M85" i="4"/>
  <c r="M120" i="4" s="1"/>
  <c r="E85" i="4"/>
  <c r="E120" i="4" s="1"/>
  <c r="I85" i="4"/>
  <c r="I120" i="4" s="1"/>
  <c r="G85" i="4"/>
  <c r="G120" i="4" s="1"/>
  <c r="F101" i="10"/>
  <c r="K42" i="8"/>
  <c r="L74" i="4"/>
  <c r="L109" i="4" s="1"/>
  <c r="K74" i="4"/>
  <c r="K109" i="4" s="1"/>
  <c r="W78" i="4"/>
  <c r="W113" i="4" s="1"/>
  <c r="S74" i="4"/>
  <c r="S109" i="4" s="1"/>
  <c r="B74" i="4"/>
  <c r="B109" i="4" s="1"/>
  <c r="Q74" i="4"/>
  <c r="Q109" i="4" s="1"/>
  <c r="W84" i="4"/>
  <c r="W119" i="4" s="1"/>
  <c r="D74" i="4"/>
  <c r="D109" i="4" s="1"/>
  <c r="F74" i="4"/>
  <c r="F109" i="4" s="1"/>
  <c r="J74" i="4"/>
  <c r="J109" i="4" s="1"/>
  <c r="M74" i="4"/>
  <c r="M109" i="4" s="1"/>
  <c r="W77" i="4"/>
  <c r="W112" i="4" s="1"/>
  <c r="W86" i="4"/>
  <c r="W121" i="4" s="1"/>
  <c r="E74" i="4"/>
  <c r="E109" i="4" s="1"/>
  <c r="I74" i="4"/>
  <c r="I109" i="4" s="1"/>
  <c r="R74" i="4"/>
  <c r="R109" i="4" s="1"/>
  <c r="W82" i="4"/>
  <c r="W117" i="4" s="1"/>
  <c r="W79" i="4"/>
  <c r="W114" i="4" s="1"/>
  <c r="W75" i="4"/>
  <c r="W110" i="4" s="1"/>
  <c r="W80" i="4"/>
  <c r="W115" i="4" s="1"/>
  <c r="W81" i="4"/>
  <c r="W116" i="4" s="1"/>
  <c r="W74" i="4"/>
  <c r="W83" i="4"/>
  <c r="W118" i="4" s="1"/>
  <c r="U74" i="4"/>
  <c r="U109" i="4" s="1"/>
  <c r="W76" i="4"/>
  <c r="W111" i="4" s="1"/>
  <c r="W85" i="4"/>
  <c r="W120" i="4" s="1"/>
  <c r="O74" i="4"/>
  <c r="O109" i="4" s="1"/>
  <c r="G74" i="4"/>
  <c r="G109" i="4" s="1"/>
  <c r="G120" i="8"/>
  <c r="G118" i="8"/>
  <c r="G109" i="8"/>
  <c r="C93" i="8"/>
  <c r="F75" i="8"/>
  <c r="V75" i="8"/>
  <c r="X79" i="8"/>
  <c r="X81" i="8"/>
  <c r="L75" i="8"/>
  <c r="Q75" i="8"/>
  <c r="B75" i="8"/>
  <c r="G75" i="8"/>
  <c r="R75" i="8"/>
  <c r="W75" i="8"/>
  <c r="X82" i="8"/>
  <c r="X84" i="8"/>
  <c r="M75" i="8"/>
  <c r="X78" i="8"/>
  <c r="X86" i="8"/>
  <c r="C75" i="8"/>
  <c r="N75" i="8"/>
  <c r="S75" i="8"/>
  <c r="X76" i="8"/>
  <c r="X75" i="8"/>
  <c r="D75" i="8"/>
  <c r="I75" i="8"/>
  <c r="X83" i="8"/>
  <c r="J75" i="8"/>
  <c r="O75" i="8"/>
  <c r="E75" i="8"/>
  <c r="P75" i="8"/>
  <c r="U75" i="8"/>
  <c r="X77" i="8"/>
  <c r="X80" i="8"/>
  <c r="X85" i="8"/>
  <c r="J111" i="8"/>
  <c r="M111" i="8"/>
  <c r="Q111" i="8"/>
  <c r="P111" i="8"/>
  <c r="R112" i="8"/>
  <c r="G112" i="8"/>
  <c r="Z115" i="8"/>
  <c r="I112" i="8"/>
  <c r="D98" i="8"/>
  <c r="D116" i="8"/>
  <c r="D103" i="8"/>
  <c r="D71" i="8"/>
  <c r="I71" i="8"/>
  <c r="T73" i="8"/>
  <c r="T71" i="8"/>
  <c r="J71" i="8"/>
  <c r="O71" i="8"/>
  <c r="T77" i="8"/>
  <c r="T80" i="8"/>
  <c r="E71" i="8"/>
  <c r="P71" i="8"/>
  <c r="T79" i="8"/>
  <c r="T81" i="8"/>
  <c r="F71" i="8"/>
  <c r="T72" i="8"/>
  <c r="T85" i="8"/>
  <c r="T86" i="8"/>
  <c r="L71" i="8"/>
  <c r="Q71" i="8"/>
  <c r="T82" i="8"/>
  <c r="T84" i="8"/>
  <c r="B71" i="8"/>
  <c r="G71" i="8"/>
  <c r="R71" i="8"/>
  <c r="T75" i="8"/>
  <c r="T78" i="8"/>
  <c r="M71" i="8"/>
  <c r="T74" i="8"/>
  <c r="T76" i="8"/>
  <c r="C71" i="8"/>
  <c r="N71" i="8"/>
  <c r="S71" i="8"/>
  <c r="T83" i="8"/>
  <c r="AG5" i="8"/>
  <c r="F6" i="16" s="1"/>
  <c r="E44" i="8"/>
  <c r="G45" i="8"/>
  <c r="F45" i="8"/>
  <c r="E45" i="8"/>
  <c r="G114" i="8"/>
  <c r="G108" i="8"/>
  <c r="G100" i="8"/>
  <c r="I111" i="8"/>
  <c r="Y117" i="8"/>
  <c r="L111" i="8"/>
  <c r="E111" i="8"/>
  <c r="K80" i="4"/>
  <c r="K115" i="4" s="1"/>
  <c r="B80" i="4"/>
  <c r="B115" i="4" s="1"/>
  <c r="L80" i="4"/>
  <c r="L115" i="4" s="1"/>
  <c r="D80" i="4"/>
  <c r="D115" i="4" s="1"/>
  <c r="O80" i="4"/>
  <c r="O115" i="4" s="1"/>
  <c r="R80" i="4"/>
  <c r="R115" i="4" s="1"/>
  <c r="U80" i="4"/>
  <c r="U115" i="4" s="1"/>
  <c r="J80" i="4"/>
  <c r="J115" i="4" s="1"/>
  <c r="Q80" i="4"/>
  <c r="Q115" i="4" s="1"/>
  <c r="I80" i="4"/>
  <c r="I115" i="4" s="1"/>
  <c r="M80" i="4"/>
  <c r="M115" i="4" s="1"/>
  <c r="AC86" i="4"/>
  <c r="AC121" i="4" s="1"/>
  <c r="AC82" i="4"/>
  <c r="AC117" i="4" s="1"/>
  <c r="AC81" i="4"/>
  <c r="AC116" i="4" s="1"/>
  <c r="AC83" i="4"/>
  <c r="AC118" i="4" s="1"/>
  <c r="AC84" i="4"/>
  <c r="AC119" i="4" s="1"/>
  <c r="S80" i="4"/>
  <c r="S115" i="4" s="1"/>
  <c r="Y80" i="4"/>
  <c r="Y115" i="4" s="1"/>
  <c r="AA80" i="4"/>
  <c r="AA115" i="4" s="1"/>
  <c r="AC85" i="4"/>
  <c r="AC120" i="4" s="1"/>
  <c r="AC80" i="4"/>
  <c r="E80" i="4"/>
  <c r="E115" i="4" s="1"/>
  <c r="G80" i="4"/>
  <c r="G115" i="4" s="1"/>
  <c r="F80" i="4"/>
  <c r="F115" i="4" s="1"/>
  <c r="J79" i="4"/>
  <c r="J114" i="4" s="1"/>
  <c r="G79" i="4"/>
  <c r="G114" i="4" s="1"/>
  <c r="K79" i="4"/>
  <c r="K114" i="4" s="1"/>
  <c r="O79" i="4"/>
  <c r="O114" i="4" s="1"/>
  <c r="R79" i="4"/>
  <c r="R114" i="4" s="1"/>
  <c r="D79" i="4"/>
  <c r="D114" i="4" s="1"/>
  <c r="S79" i="4"/>
  <c r="S114" i="4" s="1"/>
  <c r="F79" i="4"/>
  <c r="F114" i="4" s="1"/>
  <c r="Y79" i="4"/>
  <c r="Y114" i="4" s="1"/>
  <c r="E79" i="4"/>
  <c r="E114" i="4" s="1"/>
  <c r="B79" i="4"/>
  <c r="B114" i="4" s="1"/>
  <c r="L79" i="4"/>
  <c r="L114" i="4" s="1"/>
  <c r="M79" i="4"/>
  <c r="M114" i="4" s="1"/>
  <c r="AB85" i="4"/>
  <c r="AB120" i="4" s="1"/>
  <c r="AA79" i="4"/>
  <c r="AA114" i="4" s="1"/>
  <c r="AB86" i="4"/>
  <c r="AB121" i="4" s="1"/>
  <c r="AB80" i="4"/>
  <c r="AB115" i="4" s="1"/>
  <c r="AB81" i="4"/>
  <c r="AB116" i="4" s="1"/>
  <c r="Q79" i="4"/>
  <c r="Q114" i="4" s="1"/>
  <c r="AB82" i="4"/>
  <c r="AB117" i="4" s="1"/>
  <c r="U79" i="4"/>
  <c r="U114" i="4" s="1"/>
  <c r="AB83" i="4"/>
  <c r="AB118" i="4" s="1"/>
  <c r="AB84" i="4"/>
  <c r="AB119" i="4" s="1"/>
  <c r="AB79" i="4"/>
  <c r="I79" i="4"/>
  <c r="I114" i="4" s="1"/>
  <c r="M112" i="8"/>
  <c r="Z120" i="8"/>
  <c r="U112" i="8"/>
  <c r="D118" i="8"/>
  <c r="D45" i="9"/>
  <c r="E45" i="9" s="1" a="1"/>
  <c r="E45" i="9" s="1"/>
  <c r="D119" i="8"/>
  <c r="D101" i="8"/>
  <c r="E42" i="4"/>
  <c r="L42" i="4" s="1"/>
  <c r="AG2" i="4"/>
  <c r="F3" i="15" s="1"/>
  <c r="D3" i="15" s="1"/>
  <c r="B42" i="4"/>
  <c r="F42" i="4"/>
  <c r="G42" i="4"/>
  <c r="G95" i="8"/>
  <c r="G101" i="8"/>
  <c r="G99" i="8"/>
  <c r="E44" i="4"/>
  <c r="D111" i="8"/>
  <c r="W111" i="8"/>
  <c r="Y116" i="8"/>
  <c r="B112" i="8"/>
  <c r="V112" i="8"/>
  <c r="J112" i="8"/>
  <c r="D96" i="8"/>
  <c r="D105" i="8"/>
  <c r="D114" i="8"/>
  <c r="D7" i="9"/>
  <c r="D10" i="9"/>
  <c r="D11" i="13"/>
  <c r="C86" i="4"/>
  <c r="D104" i="8"/>
  <c r="D117" i="8"/>
  <c r="D95" i="8"/>
  <c r="AD86" i="4"/>
  <c r="AD121" i="4" s="1"/>
  <c r="H63" i="4"/>
  <c r="H98" i="4" s="1"/>
  <c r="H67" i="4"/>
  <c r="H102" i="4" s="1"/>
  <c r="H68" i="4"/>
  <c r="H103" i="4" s="1"/>
  <c r="H72" i="4"/>
  <c r="H107" i="4" s="1"/>
  <c r="H76" i="4"/>
  <c r="H111" i="4" s="1"/>
  <c r="H80" i="4"/>
  <c r="H115" i="4" s="1"/>
  <c r="H84" i="4"/>
  <c r="H119" i="4" s="1"/>
  <c r="D59" i="4"/>
  <c r="D94" i="4" s="1"/>
  <c r="F59" i="4"/>
  <c r="F94" i="4" s="1"/>
  <c r="H61" i="4"/>
  <c r="H96" i="4" s="1"/>
  <c r="H70" i="4"/>
  <c r="H105" i="4" s="1"/>
  <c r="H74" i="4"/>
  <c r="H109" i="4" s="1"/>
  <c r="H78" i="4"/>
  <c r="H113" i="4" s="1"/>
  <c r="H82" i="4"/>
  <c r="H117" i="4" s="1"/>
  <c r="H86" i="4"/>
  <c r="H121" i="4" s="1"/>
  <c r="B59" i="4"/>
  <c r="B94" i="4" s="1"/>
  <c r="H66" i="4"/>
  <c r="H101" i="4" s="1"/>
  <c r="E59" i="4"/>
  <c r="E94" i="4" s="1"/>
  <c r="H75" i="4"/>
  <c r="H110" i="4" s="1"/>
  <c r="H81" i="4"/>
  <c r="H116" i="4" s="1"/>
  <c r="H62" i="4"/>
  <c r="H97" i="4" s="1"/>
  <c r="H69" i="4"/>
  <c r="H104" i="4" s="1"/>
  <c r="H83" i="4"/>
  <c r="H118" i="4" s="1"/>
  <c r="H64" i="4"/>
  <c r="H99" i="4" s="1"/>
  <c r="H71" i="4"/>
  <c r="H106" i="4" s="1"/>
  <c r="H77" i="4"/>
  <c r="H112" i="4" s="1"/>
  <c r="H65" i="4"/>
  <c r="H100" i="4" s="1"/>
  <c r="H79" i="4"/>
  <c r="H114" i="4" s="1"/>
  <c r="H85" i="4"/>
  <c r="H120" i="4" s="1"/>
  <c r="H73" i="4"/>
  <c r="H108" i="4" s="1"/>
  <c r="G59" i="4"/>
  <c r="G94" i="4" s="1"/>
  <c r="H60" i="4"/>
  <c r="H95" i="4" s="1"/>
  <c r="H59" i="4"/>
  <c r="AG7" i="12"/>
  <c r="F8" i="17" s="1"/>
  <c r="G44" i="12"/>
  <c r="G46" i="12"/>
  <c r="G47" i="12"/>
  <c r="AB47" i="12" s="1"/>
  <c r="G45" i="12"/>
  <c r="G43" i="12"/>
  <c r="G42" i="12"/>
  <c r="K62" i="8"/>
  <c r="I62" i="8"/>
  <c r="K64" i="8"/>
  <c r="K65" i="8"/>
  <c r="K74" i="8"/>
  <c r="K75" i="8"/>
  <c r="D62" i="8"/>
  <c r="K63" i="8"/>
  <c r="K69" i="8"/>
  <c r="K70" i="8"/>
  <c r="K76" i="8"/>
  <c r="E62" i="8"/>
  <c r="J62" i="8"/>
  <c r="K66" i="8"/>
  <c r="K73" i="8"/>
  <c r="K83" i="8"/>
  <c r="K68" i="8"/>
  <c r="K71" i="8"/>
  <c r="K77" i="8"/>
  <c r="F62" i="8"/>
  <c r="K80" i="8"/>
  <c r="K81" i="8"/>
  <c r="G62" i="8"/>
  <c r="K79" i="8"/>
  <c r="K85" i="8"/>
  <c r="B62" i="8"/>
  <c r="K67" i="8"/>
  <c r="K72" i="8"/>
  <c r="K82" i="8"/>
  <c r="C62" i="8"/>
  <c r="K78" i="8"/>
  <c r="K84" i="8"/>
  <c r="K86" i="8"/>
  <c r="C59" i="8"/>
  <c r="H60" i="8"/>
  <c r="H79" i="8"/>
  <c r="H81" i="8"/>
  <c r="D59" i="8"/>
  <c r="H67" i="8"/>
  <c r="H72" i="8"/>
  <c r="H85" i="8"/>
  <c r="H82" i="8"/>
  <c r="H84" i="8"/>
  <c r="E59" i="8"/>
  <c r="H61" i="8"/>
  <c r="H64" i="8"/>
  <c r="H75" i="8"/>
  <c r="H78" i="8"/>
  <c r="H86" i="8"/>
  <c r="F59" i="8"/>
  <c r="H63" i="8"/>
  <c r="H65" i="8"/>
  <c r="H74" i="8"/>
  <c r="H76" i="8"/>
  <c r="H59" i="8"/>
  <c r="H69" i="8"/>
  <c r="H70" i="8"/>
  <c r="H83" i="8"/>
  <c r="B59" i="8"/>
  <c r="G59" i="8"/>
  <c r="H66" i="8"/>
  <c r="H68" i="8"/>
  <c r="H71" i="8"/>
  <c r="H73" i="8"/>
  <c r="H62" i="8"/>
  <c r="H77" i="8"/>
  <c r="H80" i="8"/>
  <c r="B93" i="8"/>
  <c r="G119" i="8"/>
  <c r="S111" i="8"/>
  <c r="R111" i="8"/>
  <c r="Y115" i="8"/>
  <c r="O7" i="16"/>
  <c r="Q112" i="8"/>
  <c r="E112" i="8"/>
  <c r="D92" i="8"/>
  <c r="M42" i="8"/>
  <c r="G47" i="4"/>
  <c r="AG7" i="4"/>
  <c r="F8" i="15" s="1"/>
  <c r="D8" i="15" s="1"/>
  <c r="G116" i="8"/>
  <c r="G105" i="8"/>
  <c r="G96" i="8"/>
  <c r="G44" i="4"/>
  <c r="N44" i="4" s="1"/>
  <c r="N111" i="8"/>
  <c r="G111" i="8"/>
  <c r="V111" i="8"/>
  <c r="X85" i="4"/>
  <c r="X120" i="4" s="1"/>
  <c r="Z121" i="8"/>
  <c r="Z119" i="8"/>
  <c r="F112" i="8"/>
  <c r="O112" i="8"/>
  <c r="D12" i="9"/>
  <c r="D91" i="8"/>
  <c r="D93" i="8"/>
  <c r="P86" i="4"/>
  <c r="P121" i="4" s="1"/>
  <c r="D9" i="13"/>
  <c r="D5" i="9"/>
  <c r="D109" i="8"/>
  <c r="D120" i="8"/>
  <c r="D115" i="8"/>
  <c r="N85" i="4"/>
  <c r="N120" i="4" s="1"/>
  <c r="V85" i="4"/>
  <c r="V120" i="4" s="1"/>
  <c r="T85" i="4"/>
  <c r="T120" i="4" s="1"/>
  <c r="T86" i="4"/>
  <c r="T121" i="4" s="1"/>
  <c r="D87" i="5"/>
  <c r="J13" i="5" s="1"/>
  <c r="I13" i="5" s="1"/>
  <c r="K13" i="5" s="1"/>
  <c r="F66" i="6"/>
  <c r="F101" i="6" s="1"/>
  <c r="Z86" i="4"/>
  <c r="Z121" i="4" s="1"/>
  <c r="G115" i="8"/>
  <c r="G104" i="8"/>
  <c r="G117" i="8"/>
  <c r="Y121" i="8"/>
  <c r="C111" i="8"/>
  <c r="B111" i="8"/>
  <c r="F111" i="8"/>
  <c r="X86" i="4"/>
  <c r="X121" i="4" s="1"/>
  <c r="F46" i="4"/>
  <c r="G46" i="4"/>
  <c r="AG3" i="4"/>
  <c r="F4" i="15" s="1"/>
  <c r="D4" i="15" s="1"/>
  <c r="S112" i="8"/>
  <c r="Z117" i="8"/>
  <c r="Z116" i="8"/>
  <c r="D112" i="8"/>
  <c r="D100" i="8"/>
  <c r="D107" i="8"/>
  <c r="B90" i="8"/>
  <c r="N86" i="4"/>
  <c r="N121" i="4" s="1"/>
  <c r="N42" i="8"/>
  <c r="I13" i="9"/>
  <c r="K13" i="9" s="1"/>
  <c r="AG4" i="8"/>
  <c r="F5" i="16" s="1"/>
  <c r="C5" i="16" s="1"/>
  <c r="D43" i="8"/>
  <c r="E43" i="8"/>
  <c r="C43" i="8"/>
  <c r="G43" i="8"/>
  <c r="F43" i="8"/>
  <c r="G103" i="8"/>
  <c r="G98" i="8"/>
  <c r="G107" i="8"/>
  <c r="Y118" i="8"/>
  <c r="Y119" i="8"/>
  <c r="Y120" i="8"/>
  <c r="Y112" i="8"/>
  <c r="C112" i="8"/>
  <c r="W112" i="8"/>
  <c r="Z114" i="8"/>
  <c r="Z118" i="8"/>
  <c r="D50" i="5"/>
  <c r="E50" i="5" s="1" a="1"/>
  <c r="E50" i="5" s="1"/>
  <c r="D50" i="13"/>
  <c r="D46" i="13"/>
  <c r="F46" i="13" s="1" a="1"/>
  <c r="F46" i="13" s="1"/>
  <c r="C114" i="4"/>
  <c r="C106" i="4"/>
  <c r="C108" i="4"/>
  <c r="C101" i="4"/>
  <c r="C115" i="4"/>
  <c r="C102" i="4"/>
  <c r="C104" i="4"/>
  <c r="C118" i="4"/>
  <c r="C105" i="4"/>
  <c r="C112" i="4"/>
  <c r="J42" i="4"/>
  <c r="C117" i="4"/>
  <c r="C99" i="4"/>
  <c r="C98" i="4"/>
  <c r="C100" i="4"/>
  <c r="B89" i="4"/>
  <c r="C116" i="4"/>
  <c r="C93" i="4"/>
  <c r="C111" i="4"/>
  <c r="K42" i="4"/>
  <c r="C113" i="4"/>
  <c r="C91" i="4"/>
  <c r="C119" i="4"/>
  <c r="C94" i="4"/>
  <c r="C96" i="4"/>
  <c r="C97" i="4"/>
  <c r="C120" i="4"/>
  <c r="C121" i="4"/>
  <c r="C110" i="4"/>
  <c r="C95" i="4"/>
  <c r="C107" i="4"/>
  <c r="C103" i="4"/>
  <c r="C90" i="4"/>
  <c r="C92" i="4"/>
  <c r="A8" i="14"/>
  <c r="D20" i="13"/>
  <c r="F52" i="6"/>
  <c r="F9" i="5" a="1"/>
  <c r="F9" i="5" s="1"/>
  <c r="E9" i="5" a="1"/>
  <c r="E9" i="5" s="1"/>
  <c r="E52" i="6" s="1"/>
  <c r="F52" i="10"/>
  <c r="F9" i="9" a="1"/>
  <c r="F9" i="9" s="1"/>
  <c r="E9" i="9" a="1"/>
  <c r="E9" i="9" s="1"/>
  <c r="E52" i="10" s="1"/>
  <c r="A27" i="14"/>
  <c r="D32" i="13"/>
  <c r="A33" i="10"/>
  <c r="D38" i="9"/>
  <c r="F53" i="6"/>
  <c r="E10" i="5" a="1"/>
  <c r="E10" i="5" s="1"/>
  <c r="F10" i="5" a="1"/>
  <c r="F10" i="5" s="1"/>
  <c r="D15" i="9"/>
  <c r="A3" i="10"/>
  <c r="A28" i="14"/>
  <c r="D33" i="13"/>
  <c r="A24" i="6"/>
  <c r="D29" i="5"/>
  <c r="A28" i="10"/>
  <c r="D33" i="9"/>
  <c r="D25" i="5"/>
  <c r="A13" i="6"/>
  <c r="D36" i="5"/>
  <c r="A31" i="6"/>
  <c r="D26" i="9"/>
  <c r="A14" i="10"/>
  <c r="A25" i="14"/>
  <c r="D30" i="13"/>
  <c r="A22" i="10"/>
  <c r="D27" i="9"/>
  <c r="A7" i="10"/>
  <c r="D19" i="9"/>
  <c r="F54" i="10"/>
  <c r="F11" i="9" a="1"/>
  <c r="F11" i="9" s="1"/>
  <c r="E11" i="9" a="1"/>
  <c r="E11" i="9" s="1"/>
  <c r="E54" i="10" s="1"/>
  <c r="A4" i="14"/>
  <c r="D16" i="13"/>
  <c r="A38" i="10"/>
  <c r="D43" i="9"/>
  <c r="F50" i="10"/>
  <c r="F7" i="9" a="1"/>
  <c r="F7" i="9" s="1"/>
  <c r="E7" i="9" a="1"/>
  <c r="E7" i="9" s="1"/>
  <c r="E50" i="10" s="1"/>
  <c r="E46" i="5" a="1"/>
  <c r="E46" i="5" s="1"/>
  <c r="F46" i="5" a="1"/>
  <c r="F46" i="5" s="1"/>
  <c r="D45" i="13"/>
  <c r="A24" i="10"/>
  <c r="D29" i="9"/>
  <c r="F53" i="10"/>
  <c r="E10" i="9" a="1"/>
  <c r="E10" i="9" s="1"/>
  <c r="F10" i="9" a="1"/>
  <c r="F10" i="9" s="1"/>
  <c r="F47" i="9" a="1"/>
  <c r="F47" i="9" s="1"/>
  <c r="E47" i="9" a="1"/>
  <c r="E47" i="9" s="1"/>
  <c r="A23" i="6"/>
  <c r="D28" i="5"/>
  <c r="A29" i="10"/>
  <c r="D34" i="9"/>
  <c r="A35" i="10"/>
  <c r="D40" i="9"/>
  <c r="D26" i="13"/>
  <c r="A14" i="14"/>
  <c r="A37" i="6"/>
  <c r="D42" i="5"/>
  <c r="D21" i="13"/>
  <c r="A9" i="14"/>
  <c r="A26" i="10"/>
  <c r="D31" i="9"/>
  <c r="A24" i="14"/>
  <c r="D29" i="13"/>
  <c r="F49" i="6"/>
  <c r="E6" i="5" a="1"/>
  <c r="E6" i="5" s="1"/>
  <c r="E49" i="6" s="1"/>
  <c r="F6" i="5" a="1"/>
  <c r="F6" i="5" s="1"/>
  <c r="F11" i="13" a="1"/>
  <c r="F11" i="13" s="1"/>
  <c r="E11" i="13" a="1"/>
  <c r="E11" i="13" s="1"/>
  <c r="E54" i="14" s="1"/>
  <c r="F54" i="14"/>
  <c r="F56" i="6"/>
  <c r="E13" i="5" a="1"/>
  <c r="E13" i="5" s="1"/>
  <c r="E56" i="6" s="1"/>
  <c r="F13" i="5" a="1"/>
  <c r="F13" i="5" s="1"/>
  <c r="E49" i="9" a="1"/>
  <c r="E49" i="9" s="1"/>
  <c r="F49" i="9" a="1"/>
  <c r="F49" i="9" s="1"/>
  <c r="F54" i="6"/>
  <c r="E11" i="5" a="1"/>
  <c r="E11" i="5" s="1"/>
  <c r="E54" i="6" s="1"/>
  <c r="F11" i="5" a="1"/>
  <c r="F11" i="5" s="1"/>
  <c r="A32" i="6"/>
  <c r="D37" i="5"/>
  <c r="F56" i="14"/>
  <c r="F13" i="13" a="1"/>
  <c r="F13" i="13" s="1"/>
  <c r="E13" i="13" a="1"/>
  <c r="E13" i="13" s="1"/>
  <c r="E56" i="14" s="1"/>
  <c r="A13" i="14"/>
  <c r="D25" i="13"/>
  <c r="F50" i="14"/>
  <c r="F7" i="13" a="1"/>
  <c r="F7" i="13" s="1"/>
  <c r="E7" i="13" a="1"/>
  <c r="E7" i="13" s="1"/>
  <c r="E50" i="14" s="1"/>
  <c r="A28" i="6"/>
  <c r="D33" i="5"/>
  <c r="D21" i="9"/>
  <c r="A9" i="10"/>
  <c r="A30" i="14"/>
  <c r="D35" i="13"/>
  <c r="F57" i="6"/>
  <c r="F14" i="5" a="1"/>
  <c r="F14" i="5" s="1"/>
  <c r="E14" i="5" a="1"/>
  <c r="E14" i="5" s="1"/>
  <c r="E57" i="6" s="1"/>
  <c r="D47" i="13"/>
  <c r="F5" i="5" a="1"/>
  <c r="F5" i="5" s="1"/>
  <c r="F48" i="6"/>
  <c r="E5" i="5" a="1"/>
  <c r="E5" i="5" s="1"/>
  <c r="E48" i="6" s="1"/>
  <c r="D46" i="9"/>
  <c r="A30" i="10"/>
  <c r="D35" i="9"/>
  <c r="A12" i="10"/>
  <c r="D24" i="9"/>
  <c r="A39" i="14"/>
  <c r="D44" i="13"/>
  <c r="A39" i="6"/>
  <c r="D44" i="5"/>
  <c r="F55" i="10"/>
  <c r="E12" i="9" a="1"/>
  <c r="E12" i="9" s="1"/>
  <c r="F12" i="9" a="1"/>
  <c r="F12" i="9" s="1"/>
  <c r="A36" i="14"/>
  <c r="D41" i="13"/>
  <c r="A33" i="14"/>
  <c r="D38" i="13"/>
  <c r="A25" i="10"/>
  <c r="D30" i="9"/>
  <c r="D15" i="13"/>
  <c r="A3" i="14"/>
  <c r="A7" i="6"/>
  <c r="D19" i="5"/>
  <c r="F56" i="10"/>
  <c r="F13" i="9" a="1"/>
  <c r="F13" i="9" s="1"/>
  <c r="E13" i="9" a="1"/>
  <c r="E13" i="9" s="1"/>
  <c r="E56" i="10" s="1"/>
  <c r="F49" i="5" a="1"/>
  <c r="F49" i="5" s="1"/>
  <c r="E49" i="5" a="1"/>
  <c r="E49" i="5" s="1"/>
  <c r="A9" i="6"/>
  <c r="D21" i="5"/>
  <c r="D48" i="13"/>
  <c r="D49" i="13"/>
  <c r="A34" i="6"/>
  <c r="D39" i="5"/>
  <c r="A4" i="10"/>
  <c r="D16" i="9"/>
  <c r="E48" i="9" a="1"/>
  <c r="E48" i="9" s="1"/>
  <c r="F48" i="9" a="1"/>
  <c r="F48" i="9" s="1"/>
  <c r="A11" i="14"/>
  <c r="D23" i="13"/>
  <c r="A29" i="6"/>
  <c r="D34" i="5"/>
  <c r="A11" i="6"/>
  <c r="D23" i="5"/>
  <c r="F50" i="13" a="1"/>
  <c r="F50" i="13" s="1"/>
  <c r="E50" i="13" a="1"/>
  <c r="E50" i="13" s="1"/>
  <c r="F51" i="10"/>
  <c r="E8" i="9" a="1"/>
  <c r="E8" i="9" s="1"/>
  <c r="E51" i="10" s="1"/>
  <c r="F8" i="9" a="1"/>
  <c r="F8" i="9" s="1"/>
  <c r="A14" i="6"/>
  <c r="D26" i="5"/>
  <c r="F51" i="6"/>
  <c r="E8" i="5" a="1"/>
  <c r="E8" i="5" s="1"/>
  <c r="E51" i="6" s="1"/>
  <c r="F8" i="5" a="1"/>
  <c r="F8" i="5" s="1"/>
  <c r="A32" i="10"/>
  <c r="D37" i="9"/>
  <c r="A5" i="14"/>
  <c r="D17" i="13"/>
  <c r="A12" i="6"/>
  <c r="D24" i="5"/>
  <c r="D34" i="13"/>
  <c r="A29" i="14"/>
  <c r="A6" i="6"/>
  <c r="D18" i="5"/>
  <c r="A36" i="10"/>
  <c r="D41" i="9"/>
  <c r="F9" i="13" a="1"/>
  <c r="F9" i="13" s="1"/>
  <c r="E9" i="13" a="1"/>
  <c r="E9" i="13" s="1"/>
  <c r="E52" i="14" s="1"/>
  <c r="F52" i="14"/>
  <c r="A38" i="6"/>
  <c r="D43" i="5"/>
  <c r="F51" i="14"/>
  <c r="E8" i="13" a="1"/>
  <c r="E8" i="13" s="1"/>
  <c r="E51" i="14" s="1"/>
  <c r="F8" i="13" a="1"/>
  <c r="F8" i="13" s="1"/>
  <c r="A31" i="14"/>
  <c r="D36" i="13"/>
  <c r="F48" i="10"/>
  <c r="F5" i="9" a="1"/>
  <c r="F5" i="9" s="1"/>
  <c r="E5" i="9" a="1"/>
  <c r="E5" i="9" s="1"/>
  <c r="E48" i="10" s="1"/>
  <c r="F47" i="14"/>
  <c r="E4" i="13" a="1"/>
  <c r="E4" i="13" s="1"/>
  <c r="F4" i="13" a="1"/>
  <c r="F4" i="13" s="1"/>
  <c r="A8" i="6"/>
  <c r="D20" i="5"/>
  <c r="D48" i="5"/>
  <c r="F50" i="6"/>
  <c r="E7" i="5" a="1"/>
  <c r="E7" i="5" s="1"/>
  <c r="E50" i="6" s="1"/>
  <c r="F7" i="5" a="1"/>
  <c r="F7" i="5" s="1"/>
  <c r="A39" i="10"/>
  <c r="D44" i="9"/>
  <c r="A6" i="14"/>
  <c r="D18" i="13"/>
  <c r="A31" i="10"/>
  <c r="D36" i="9"/>
  <c r="A25" i="6"/>
  <c r="D30" i="5"/>
  <c r="A3" i="6"/>
  <c r="D15" i="5"/>
  <c r="A8" i="10"/>
  <c r="D20" i="9"/>
  <c r="A27" i="6"/>
  <c r="D32" i="5"/>
  <c r="A12" i="14"/>
  <c r="D24" i="13"/>
  <c r="A22" i="14"/>
  <c r="D27" i="13"/>
  <c r="F55" i="14"/>
  <c r="F12" i="13" a="1"/>
  <c r="F12" i="13" s="1"/>
  <c r="E12" i="13" a="1"/>
  <c r="E12" i="13" s="1"/>
  <c r="F47" i="6"/>
  <c r="E4" i="5" a="1"/>
  <c r="E4" i="5" s="1"/>
  <c r="F4" i="5" a="1"/>
  <c r="F4" i="5" s="1"/>
  <c r="D43" i="13"/>
  <c r="A38" i="14"/>
  <c r="A6" i="10"/>
  <c r="D18" i="9"/>
  <c r="A30" i="6"/>
  <c r="D35" i="5"/>
  <c r="A13" i="10"/>
  <c r="D25" i="9"/>
  <c r="F48" i="14"/>
  <c r="F5" i="13" a="1"/>
  <c r="F5" i="13" s="1"/>
  <c r="E5" i="13" a="1"/>
  <c r="E5" i="13" s="1"/>
  <c r="E48" i="14" s="1"/>
  <c r="A35" i="6"/>
  <c r="D40" i="5"/>
  <c r="D45" i="5"/>
  <c r="F47" i="10"/>
  <c r="F4" i="9" a="1"/>
  <c r="F4" i="9" s="1"/>
  <c r="E4" i="9" a="1"/>
  <c r="E4" i="9" s="1"/>
  <c r="F49" i="14"/>
  <c r="F6" i="13" a="1"/>
  <c r="F6" i="13" s="1"/>
  <c r="E6" i="13" a="1"/>
  <c r="E6" i="13" s="1"/>
  <c r="E49" i="14" s="1"/>
  <c r="A5" i="6"/>
  <c r="D17" i="5"/>
  <c r="A4" i="6"/>
  <c r="D16" i="5"/>
  <c r="F14" i="9" a="1"/>
  <c r="F14" i="9" s="1"/>
  <c r="F57" i="10"/>
  <c r="E14" i="9" a="1"/>
  <c r="E14" i="9" s="1"/>
  <c r="E57" i="10" s="1"/>
  <c r="F55" i="6"/>
  <c r="F12" i="5" a="1"/>
  <c r="F12" i="5" s="1"/>
  <c r="E12" i="5" a="1"/>
  <c r="E12" i="5" s="1"/>
  <c r="D39" i="9"/>
  <c r="A34" i="10"/>
  <c r="A37" i="14"/>
  <c r="D42" i="13"/>
  <c r="A34" i="14"/>
  <c r="D39" i="13"/>
  <c r="A10" i="14"/>
  <c r="D22" i="13"/>
  <c r="A5" i="10"/>
  <c r="D17" i="9"/>
  <c r="A23" i="14"/>
  <c r="D28" i="13"/>
  <c r="A10" i="6"/>
  <c r="D22" i="5"/>
  <c r="A37" i="10"/>
  <c r="D42" i="9"/>
  <c r="A26" i="14"/>
  <c r="D31" i="13"/>
  <c r="A36" i="6"/>
  <c r="D41" i="5"/>
  <c r="A10" i="10"/>
  <c r="D22" i="9"/>
  <c r="D47" i="5"/>
  <c r="F14" i="13" a="1"/>
  <c r="F14" i="13" s="1"/>
  <c r="E14" i="13" a="1"/>
  <c r="E14" i="13" s="1"/>
  <c r="E57" i="14" s="1"/>
  <c r="F57" i="14"/>
  <c r="F53" i="14"/>
  <c r="E10" i="13" a="1"/>
  <c r="E10" i="13" s="1"/>
  <c r="F10" i="13" a="1"/>
  <c r="F10" i="13" s="1"/>
  <c r="A23" i="10"/>
  <c r="D28" i="9"/>
  <c r="A7" i="14"/>
  <c r="D19" i="13"/>
  <c r="A26" i="6"/>
  <c r="D31" i="5"/>
  <c r="A22" i="6"/>
  <c r="D27" i="5"/>
  <c r="F49" i="10"/>
  <c r="F6" i="9" a="1"/>
  <c r="F6" i="9" s="1"/>
  <c r="E6" i="9" a="1"/>
  <c r="E6" i="9" s="1"/>
  <c r="E49" i="10" s="1"/>
  <c r="A11" i="10"/>
  <c r="D23" i="9"/>
  <c r="D50" i="9"/>
  <c r="D40" i="13"/>
  <c r="A35" i="14"/>
  <c r="A32" i="14"/>
  <c r="D37" i="13"/>
  <c r="A27" i="10"/>
  <c r="D32" i="9"/>
  <c r="A33" i="6"/>
  <c r="D38" i="5"/>
  <c r="G15" i="10"/>
  <c r="G40" i="14"/>
  <c r="G40" i="25"/>
  <c r="G15" i="6"/>
  <c r="G15" i="25"/>
  <c r="G15" i="14"/>
  <c r="G40" i="6"/>
  <c r="G40" i="10"/>
  <c r="X43" i="4" l="1"/>
  <c r="AA46" i="4"/>
  <c r="Y42" i="8"/>
  <c r="I5" i="24"/>
  <c r="E48" i="25"/>
  <c r="E58" i="25" s="1"/>
  <c r="J7" i="24"/>
  <c r="E56" i="25"/>
  <c r="E40" i="24" a="1"/>
  <c r="E40" i="24" s="1"/>
  <c r="E35" i="25" s="1"/>
  <c r="E34" i="24" a="1"/>
  <c r="E34" i="24" s="1"/>
  <c r="E29" i="25" s="1"/>
  <c r="F34" i="24" a="1"/>
  <c r="F34" i="24" s="1"/>
  <c r="F45" i="9" a="1"/>
  <c r="F45" i="9" s="1"/>
  <c r="F50" i="5" a="1"/>
  <c r="F50" i="5" s="1"/>
  <c r="F15" i="25"/>
  <c r="C3" i="15"/>
  <c r="C4" i="15"/>
  <c r="F35" i="24" a="1"/>
  <c r="F35" i="24" s="1"/>
  <c r="E35" i="24" a="1"/>
  <c r="E35" i="24" s="1"/>
  <c r="E30" i="25" s="1"/>
  <c r="E15" i="24" a="1"/>
  <c r="E15" i="24" s="1"/>
  <c r="E3" i="25" s="1"/>
  <c r="F15" i="24" a="1"/>
  <c r="F15" i="24" s="1"/>
  <c r="E37" i="24" a="1"/>
  <c r="E37" i="24" s="1"/>
  <c r="E32" i="25" s="1"/>
  <c r="F37" i="24" a="1"/>
  <c r="F37" i="24" s="1"/>
  <c r="F28" i="24" a="1"/>
  <c r="F28" i="24" s="1"/>
  <c r="E28" i="24" a="1"/>
  <c r="E28" i="24" s="1"/>
  <c r="E23" i="25" s="1"/>
  <c r="F26" i="24" a="1"/>
  <c r="F26" i="24" s="1"/>
  <c r="E26" i="24" a="1"/>
  <c r="E26" i="24" s="1"/>
  <c r="E14" i="25" s="1"/>
  <c r="F44" i="24" a="1"/>
  <c r="F44" i="24" s="1"/>
  <c r="E44" i="24" a="1"/>
  <c r="E44" i="24" s="1"/>
  <c r="E39" i="25" s="1"/>
  <c r="E19" i="24" a="1"/>
  <c r="E19" i="24" s="1"/>
  <c r="E7" i="25" s="1"/>
  <c r="F19" i="24" a="1"/>
  <c r="F19" i="24" s="1"/>
  <c r="F38" i="24" a="1"/>
  <c r="F38" i="24" s="1"/>
  <c r="E38" i="24" a="1"/>
  <c r="E38" i="24" s="1"/>
  <c r="E33" i="25" s="1"/>
  <c r="E21" i="24" a="1"/>
  <c r="E21" i="24" s="1"/>
  <c r="E9" i="25" s="1"/>
  <c r="F21" i="24" a="1"/>
  <c r="F21" i="24" s="1"/>
  <c r="E27" i="24" a="1"/>
  <c r="E27" i="24" s="1"/>
  <c r="E22" i="25" s="1"/>
  <c r="F27" i="24" a="1"/>
  <c r="F27" i="24" s="1"/>
  <c r="I7" i="24"/>
  <c r="F50" i="24" a="1"/>
  <c r="F50" i="24" s="1"/>
  <c r="E50" i="24" a="1"/>
  <c r="E50" i="24" s="1"/>
  <c r="F32" i="24" a="1"/>
  <c r="F32" i="24" s="1"/>
  <c r="E32" i="24" a="1"/>
  <c r="E32" i="24" s="1"/>
  <c r="E27" i="25" s="1"/>
  <c r="F17" i="24" a="1"/>
  <c r="F17" i="24" s="1"/>
  <c r="E17" i="24" a="1"/>
  <c r="E17" i="24" s="1"/>
  <c r="E5" i="25" s="1"/>
  <c r="F36" i="24" a="1"/>
  <c r="F36" i="24" s="1"/>
  <c r="E36" i="24" a="1"/>
  <c r="E36" i="24" s="1"/>
  <c r="E31" i="25" s="1"/>
  <c r="E45" i="24" a="1"/>
  <c r="E45" i="24" s="1"/>
  <c r="F45" i="24" a="1"/>
  <c r="F45" i="24" s="1"/>
  <c r="F23" i="24" a="1"/>
  <c r="F23" i="24" s="1"/>
  <c r="E23" i="24" a="1"/>
  <c r="E23" i="24" s="1"/>
  <c r="E11" i="25" s="1"/>
  <c r="E29" i="24" a="1"/>
  <c r="E29" i="24" s="1"/>
  <c r="E24" i="25" s="1"/>
  <c r="F29" i="24" a="1"/>
  <c r="F29" i="24" s="1"/>
  <c r="E25" i="24" a="1"/>
  <c r="E25" i="24" s="1"/>
  <c r="E13" i="25" s="1"/>
  <c r="F25" i="24" a="1"/>
  <c r="F25" i="24" s="1"/>
  <c r="E41" i="24" a="1"/>
  <c r="E41" i="24" s="1"/>
  <c r="E36" i="25" s="1"/>
  <c r="F41" i="24" a="1"/>
  <c r="F41" i="24" s="1"/>
  <c r="F18" i="24" a="1"/>
  <c r="F18" i="24" s="1"/>
  <c r="E18" i="24" a="1"/>
  <c r="E18" i="24" s="1"/>
  <c r="E6" i="25" s="1"/>
  <c r="E33" i="24" a="1"/>
  <c r="E33" i="24" s="1"/>
  <c r="F33" i="24" a="1"/>
  <c r="F33" i="24" s="1"/>
  <c r="F22" i="24" a="1"/>
  <c r="F22" i="24" s="1"/>
  <c r="E22" i="24" a="1"/>
  <c r="E22" i="24" s="1"/>
  <c r="E10" i="25" s="1"/>
  <c r="F16" i="24" a="1"/>
  <c r="F16" i="24" s="1"/>
  <c r="E16" i="24" a="1"/>
  <c r="E16" i="24" s="1"/>
  <c r="E4" i="25" s="1"/>
  <c r="E31" i="24" a="1"/>
  <c r="E31" i="24" s="1"/>
  <c r="E26" i="25" s="1"/>
  <c r="F31" i="24" a="1"/>
  <c r="F31" i="24" s="1"/>
  <c r="K6" i="24"/>
  <c r="J5" i="24"/>
  <c r="J12" i="24" s="1"/>
  <c r="K7" i="24"/>
  <c r="J10" i="24"/>
  <c r="T43" i="23"/>
  <c r="C125" i="23"/>
  <c r="U43" i="23"/>
  <c r="T42" i="23"/>
  <c r="Q42" i="23"/>
  <c r="R42" i="23"/>
  <c r="U42" i="23"/>
  <c r="C126" i="23"/>
  <c r="T44" i="23"/>
  <c r="S44" i="23"/>
  <c r="S42" i="23"/>
  <c r="U44" i="23"/>
  <c r="R43" i="23"/>
  <c r="U45" i="23"/>
  <c r="S43" i="23"/>
  <c r="D126" i="23"/>
  <c r="B125" i="23"/>
  <c r="F128" i="23" s="1"/>
  <c r="U46" i="23"/>
  <c r="B124" i="23"/>
  <c r="E127" i="23" s="1"/>
  <c r="T45" i="23"/>
  <c r="B126" i="23"/>
  <c r="C127" i="23"/>
  <c r="I5" i="5"/>
  <c r="C8" i="15"/>
  <c r="C5" i="15"/>
  <c r="I6" i="9"/>
  <c r="O10" i="16"/>
  <c r="E46" i="13" a="1"/>
  <c r="E46" i="13" s="1"/>
  <c r="O9" i="15"/>
  <c r="C7" i="15"/>
  <c r="H109" i="8"/>
  <c r="K117" i="8"/>
  <c r="K109" i="8"/>
  <c r="M106" i="8"/>
  <c r="I106" i="8"/>
  <c r="X121" i="8"/>
  <c r="AA117" i="8"/>
  <c r="AA46" i="8"/>
  <c r="L119" i="12"/>
  <c r="T119" i="12"/>
  <c r="N119" i="12"/>
  <c r="AA119" i="12"/>
  <c r="H101" i="8"/>
  <c r="H96" i="8"/>
  <c r="L44" i="8"/>
  <c r="Z44" i="8"/>
  <c r="Q106" i="8"/>
  <c r="P106" i="8"/>
  <c r="X120" i="8"/>
  <c r="X118" i="8"/>
  <c r="B110" i="8"/>
  <c r="AA116" i="8"/>
  <c r="M113" i="8"/>
  <c r="Y42" i="4"/>
  <c r="O14" i="15"/>
  <c r="G94" i="8"/>
  <c r="H100" i="8"/>
  <c r="E94" i="8"/>
  <c r="H114" i="8"/>
  <c r="K107" i="8"/>
  <c r="F97" i="8"/>
  <c r="E97" i="8"/>
  <c r="K100" i="8"/>
  <c r="N46" i="12"/>
  <c r="AB46" i="12"/>
  <c r="N42" i="4"/>
  <c r="AB42" i="4"/>
  <c r="C6" i="16"/>
  <c r="T113" i="8"/>
  <c r="L106" i="8"/>
  <c r="E106" i="8"/>
  <c r="D106" i="8"/>
  <c r="X115" i="8"/>
  <c r="I110" i="8"/>
  <c r="X113" i="8"/>
  <c r="Q110" i="8"/>
  <c r="U113" i="8"/>
  <c r="AA115" i="8"/>
  <c r="B113" i="8"/>
  <c r="AB46" i="8"/>
  <c r="N46" i="8"/>
  <c r="C119" i="12"/>
  <c r="K119" i="12"/>
  <c r="E119" i="12"/>
  <c r="V119" i="12"/>
  <c r="M43" i="4"/>
  <c r="AA43" i="4"/>
  <c r="O10" i="15"/>
  <c r="J97" i="8"/>
  <c r="H115" i="8"/>
  <c r="B94" i="8"/>
  <c r="H98" i="8"/>
  <c r="H119" i="8"/>
  <c r="H95" i="8"/>
  <c r="K102" i="8"/>
  <c r="K112" i="8"/>
  <c r="K111" i="8"/>
  <c r="K99" i="8"/>
  <c r="N44" i="12"/>
  <c r="AB44" i="12"/>
  <c r="L44" i="4"/>
  <c r="Z44" i="4"/>
  <c r="AA42" i="4"/>
  <c r="M42" i="4"/>
  <c r="U46" i="4" s="1"/>
  <c r="AB47" i="8"/>
  <c r="T118" i="8"/>
  <c r="T110" i="8"/>
  <c r="T121" i="8"/>
  <c r="T115" i="8"/>
  <c r="X112" i="8"/>
  <c r="D110" i="8"/>
  <c r="M110" i="8"/>
  <c r="L110" i="8"/>
  <c r="J113" i="8"/>
  <c r="N113" i="8"/>
  <c r="W113" i="8"/>
  <c r="AA44" i="8"/>
  <c r="M44" i="8"/>
  <c r="AD119" i="12"/>
  <c r="F119" i="12"/>
  <c r="AG120" i="12"/>
  <c r="M119" i="12"/>
  <c r="K43" i="4"/>
  <c r="Y43" i="4"/>
  <c r="X42" i="8"/>
  <c r="O6" i="15"/>
  <c r="K115" i="8"/>
  <c r="AB43" i="4"/>
  <c r="Z42" i="4"/>
  <c r="M43" i="8"/>
  <c r="AA43" i="8"/>
  <c r="AB42" i="8"/>
  <c r="H112" i="8"/>
  <c r="H118" i="8"/>
  <c r="F94" i="8"/>
  <c r="H117" i="8"/>
  <c r="C94" i="8"/>
  <c r="B97" i="8"/>
  <c r="K106" i="8"/>
  <c r="K105" i="8"/>
  <c r="I97" i="8"/>
  <c r="C8" i="17"/>
  <c r="C6" i="17"/>
  <c r="C3" i="17"/>
  <c r="C5" i="17"/>
  <c r="C4" i="17"/>
  <c r="C7" i="17"/>
  <c r="AB45" i="4"/>
  <c r="AA44" i="4"/>
  <c r="Y44" i="4"/>
  <c r="Y44" i="8"/>
  <c r="S106" i="8"/>
  <c r="R106" i="8"/>
  <c r="T120" i="8"/>
  <c r="T112" i="8"/>
  <c r="U110" i="8"/>
  <c r="X119" i="8"/>
  <c r="X116" i="8"/>
  <c r="Z113" i="8"/>
  <c r="E113" i="8"/>
  <c r="I113" i="8"/>
  <c r="L113" i="8"/>
  <c r="C3" i="16"/>
  <c r="C7" i="16"/>
  <c r="C8" i="16"/>
  <c r="C4" i="16"/>
  <c r="Y119" i="12"/>
  <c r="X119" i="12"/>
  <c r="AF119" i="12"/>
  <c r="D119" i="12"/>
  <c r="O13" i="15"/>
  <c r="H116" i="8"/>
  <c r="I7" i="9"/>
  <c r="AA45" i="4"/>
  <c r="AB44" i="4"/>
  <c r="C6" i="15"/>
  <c r="AB43" i="8"/>
  <c r="N43" i="8"/>
  <c r="AB47" i="4"/>
  <c r="H97" i="8"/>
  <c r="H105" i="8"/>
  <c r="H121" i="8"/>
  <c r="H120" i="8"/>
  <c r="K121" i="8"/>
  <c r="K120" i="8"/>
  <c r="K103" i="8"/>
  <c r="K104" i="8"/>
  <c r="AB44" i="8"/>
  <c r="N106" i="8"/>
  <c r="G106" i="8"/>
  <c r="T107" i="8"/>
  <c r="O106" i="8"/>
  <c r="P110" i="8"/>
  <c r="X111" i="8"/>
  <c r="X117" i="8"/>
  <c r="X114" i="8"/>
  <c r="O7" i="17"/>
  <c r="O9" i="17"/>
  <c r="O14" i="17"/>
  <c r="O8" i="17"/>
  <c r="O13" i="17"/>
  <c r="O11" i="17"/>
  <c r="O3" i="17"/>
  <c r="O4" i="17"/>
  <c r="O12" i="17"/>
  <c r="O5" i="17"/>
  <c r="O6" i="17"/>
  <c r="O10" i="17"/>
  <c r="AA121" i="8"/>
  <c r="AA120" i="8"/>
  <c r="S113" i="8"/>
  <c r="G113" i="8"/>
  <c r="P119" i="12"/>
  <c r="O119" i="12"/>
  <c r="W119" i="12"/>
  <c r="AE119" i="12"/>
  <c r="O12" i="15"/>
  <c r="O8" i="15"/>
  <c r="Z45" i="4"/>
  <c r="X43" i="8"/>
  <c r="N46" i="4"/>
  <c r="AB46" i="4"/>
  <c r="H108" i="8"/>
  <c r="H104" i="8"/>
  <c r="H113" i="8"/>
  <c r="H107" i="8"/>
  <c r="K119" i="8"/>
  <c r="K114" i="8"/>
  <c r="K118" i="8"/>
  <c r="K98" i="8"/>
  <c r="N42" i="12"/>
  <c r="Z43" i="12"/>
  <c r="AA43" i="12"/>
  <c r="X43" i="12"/>
  <c r="AB42" i="12"/>
  <c r="AA45" i="12"/>
  <c r="X42" i="12"/>
  <c r="Z42" i="12"/>
  <c r="Z45" i="12"/>
  <c r="AA42" i="12"/>
  <c r="AA46" i="12"/>
  <c r="Y43" i="12"/>
  <c r="Y44" i="12"/>
  <c r="Y42" i="12"/>
  <c r="AA44" i="12"/>
  <c r="Z44" i="12"/>
  <c r="Z45" i="8"/>
  <c r="C106" i="8"/>
  <c r="B106" i="8"/>
  <c r="F106" i="8"/>
  <c r="J106" i="8"/>
  <c r="E110" i="8"/>
  <c r="S110" i="8"/>
  <c r="W110" i="8"/>
  <c r="V110" i="8"/>
  <c r="AA119" i="8"/>
  <c r="AA114" i="8"/>
  <c r="C113" i="8"/>
  <c r="V113" i="8"/>
  <c r="G119" i="12"/>
  <c r="J119" i="12"/>
  <c r="R119" i="12"/>
  <c r="Z119" i="12"/>
  <c r="O4" i="15"/>
  <c r="O3" i="15"/>
  <c r="X42" i="4"/>
  <c r="L43" i="8"/>
  <c r="S42" i="8" s="1"/>
  <c r="Z43" i="8"/>
  <c r="AA42" i="8"/>
  <c r="O6" i="16"/>
  <c r="O12" i="16"/>
  <c r="O11" i="16"/>
  <c r="O5" i="16"/>
  <c r="O4" i="16"/>
  <c r="O3" i="16"/>
  <c r="O13" i="16"/>
  <c r="H106" i="8"/>
  <c r="H110" i="8"/>
  <c r="H102" i="8"/>
  <c r="K113" i="8"/>
  <c r="G97" i="8"/>
  <c r="K108" i="8"/>
  <c r="D97" i="8"/>
  <c r="AB43" i="12"/>
  <c r="N43" i="12"/>
  <c r="U43" i="12" s="1"/>
  <c r="AA45" i="8"/>
  <c r="M45" i="8"/>
  <c r="T111" i="8"/>
  <c r="T119" i="8"/>
  <c r="T116" i="8"/>
  <c r="O110" i="8"/>
  <c r="N110" i="8"/>
  <c r="R110" i="8"/>
  <c r="F110" i="8"/>
  <c r="P113" i="8"/>
  <c r="O113" i="8"/>
  <c r="AA118" i="8"/>
  <c r="Q113" i="8"/>
  <c r="B119" i="12"/>
  <c r="AB119" i="12"/>
  <c r="I119" i="12"/>
  <c r="Q119" i="12"/>
  <c r="O14" i="16"/>
  <c r="O11" i="15"/>
  <c r="Z43" i="4"/>
  <c r="K43" i="8"/>
  <c r="Y43" i="8"/>
  <c r="H103" i="8"/>
  <c r="H111" i="8"/>
  <c r="H99" i="8"/>
  <c r="D94" i="8"/>
  <c r="C97" i="8"/>
  <c r="K116" i="8"/>
  <c r="K101" i="8"/>
  <c r="K110" i="8"/>
  <c r="N45" i="12"/>
  <c r="AB45" i="12"/>
  <c r="AB45" i="8"/>
  <c r="N45" i="8"/>
  <c r="T109" i="8"/>
  <c r="T117" i="8"/>
  <c r="T114" i="8"/>
  <c r="T108" i="8"/>
  <c r="J110" i="8"/>
  <c r="C110" i="8"/>
  <c r="G110" i="8"/>
  <c r="D113" i="8"/>
  <c r="R113" i="8"/>
  <c r="F113" i="8"/>
  <c r="U119" i="12"/>
  <c r="AC119" i="12"/>
  <c r="S119" i="12"/>
  <c r="AG121" i="12"/>
  <c r="H119" i="12"/>
  <c r="O9" i="16"/>
  <c r="O5" i="15"/>
  <c r="Z42" i="8"/>
  <c r="I5" i="9"/>
  <c r="C125" i="4"/>
  <c r="R43" i="4"/>
  <c r="U43" i="4"/>
  <c r="Q42" i="4"/>
  <c r="B124" i="4"/>
  <c r="B127" i="4"/>
  <c r="D127" i="4"/>
  <c r="B126" i="4"/>
  <c r="B125" i="4"/>
  <c r="D126" i="4"/>
  <c r="C126" i="4"/>
  <c r="F32" i="14"/>
  <c r="F37" i="13" a="1"/>
  <c r="F37" i="13" s="1"/>
  <c r="E37" i="13" a="1"/>
  <c r="E37" i="13" s="1"/>
  <c r="E32" i="14" s="1"/>
  <c r="E55" i="6"/>
  <c r="J7" i="5"/>
  <c r="F13" i="10"/>
  <c r="F25" i="9" a="1"/>
  <c r="F25" i="9" s="1"/>
  <c r="E25" i="9" a="1"/>
  <c r="E25" i="9" s="1"/>
  <c r="E13" i="10" s="1"/>
  <c r="F8" i="10"/>
  <c r="E20" i="9" a="1"/>
  <c r="E20" i="9" s="1"/>
  <c r="E8" i="10" s="1"/>
  <c r="F20" i="9" a="1"/>
  <c r="F20" i="9" s="1"/>
  <c r="F6" i="14"/>
  <c r="F18" i="13" a="1"/>
  <c r="F18" i="13" s="1"/>
  <c r="E18" i="13" a="1"/>
  <c r="E18" i="13" s="1"/>
  <c r="E6" i="14" s="1"/>
  <c r="F8" i="6"/>
  <c r="F20" i="5" a="1"/>
  <c r="F20" i="5" s="1"/>
  <c r="E20" i="5" a="1"/>
  <c r="E20" i="5" s="1"/>
  <c r="E8" i="6" s="1"/>
  <c r="E25" i="13" a="1"/>
  <c r="E25" i="13" s="1"/>
  <c r="E13" i="14" s="1"/>
  <c r="F25" i="13" a="1"/>
  <c r="F25" i="13" s="1"/>
  <c r="F13" i="14"/>
  <c r="E44" i="13" a="1"/>
  <c r="E44" i="13" s="1"/>
  <c r="E39" i="14" s="1"/>
  <c r="F39" i="14"/>
  <c r="F44" i="13" a="1"/>
  <c r="F44" i="13" s="1"/>
  <c r="F29" i="10"/>
  <c r="E34" i="9" a="1"/>
  <c r="E34" i="9" s="1"/>
  <c r="E29" i="10" s="1"/>
  <c r="F34" i="9" a="1"/>
  <c r="F34" i="9" s="1"/>
  <c r="F14" i="10"/>
  <c r="E26" i="9" a="1"/>
  <c r="E26" i="9" s="1"/>
  <c r="E14" i="10" s="1"/>
  <c r="F26" i="9" a="1"/>
  <c r="F26" i="9" s="1"/>
  <c r="F12" i="14"/>
  <c r="F24" i="13" a="1"/>
  <c r="F24" i="13" s="1"/>
  <c r="E24" i="13" a="1"/>
  <c r="E24" i="13" s="1"/>
  <c r="E12" i="14" s="1"/>
  <c r="F3" i="6"/>
  <c r="F15" i="5" a="1"/>
  <c r="F15" i="5" s="1"/>
  <c r="E15" i="5" a="1"/>
  <c r="E15" i="5" s="1"/>
  <c r="E3" i="6" s="1"/>
  <c r="F39" i="10"/>
  <c r="F44" i="9" a="1"/>
  <c r="F44" i="9" s="1"/>
  <c r="E44" i="9" a="1"/>
  <c r="E44" i="9" s="1"/>
  <c r="E39" i="10" s="1"/>
  <c r="I5" i="13"/>
  <c r="F9" i="14"/>
  <c r="E21" i="13" a="1"/>
  <c r="E21" i="13" s="1"/>
  <c r="E9" i="14" s="1"/>
  <c r="F21" i="13" a="1"/>
  <c r="F21" i="13" s="1"/>
  <c r="F24" i="6"/>
  <c r="E29" i="5" a="1"/>
  <c r="E29" i="5" s="1"/>
  <c r="E24" i="6" s="1"/>
  <c r="F29" i="5" a="1"/>
  <c r="F29" i="5" s="1"/>
  <c r="F35" i="14"/>
  <c r="E40" i="13" a="1"/>
  <c r="E40" i="13" s="1"/>
  <c r="E35" i="14" s="1"/>
  <c r="F40" i="13" a="1"/>
  <c r="F40" i="13" s="1"/>
  <c r="E40" i="5" a="1"/>
  <c r="E40" i="5" s="1"/>
  <c r="E35" i="6" s="1"/>
  <c r="F35" i="6"/>
  <c r="F40" i="5" a="1"/>
  <c r="F40" i="5" s="1"/>
  <c r="F12" i="10"/>
  <c r="F24" i="9" a="1"/>
  <c r="F24" i="9" s="1"/>
  <c r="E24" i="9" a="1"/>
  <c r="E24" i="9" s="1"/>
  <c r="E12" i="10" s="1"/>
  <c r="F23" i="6"/>
  <c r="E28" i="5" a="1"/>
  <c r="E28" i="5" s="1"/>
  <c r="E23" i="6" s="1"/>
  <c r="F28" i="5" a="1"/>
  <c r="F28" i="5" s="1"/>
  <c r="F38" i="10"/>
  <c r="F43" i="9" a="1"/>
  <c r="F43" i="9" s="1"/>
  <c r="E43" i="9" a="1"/>
  <c r="E43" i="9" s="1"/>
  <c r="E38" i="10" s="1"/>
  <c r="F31" i="6"/>
  <c r="E36" i="5" a="1"/>
  <c r="E36" i="5" s="1"/>
  <c r="E31" i="6" s="1"/>
  <c r="F36" i="5" a="1"/>
  <c r="F36" i="5" s="1"/>
  <c r="F50" i="9" a="1"/>
  <c r="F50" i="9" s="1"/>
  <c r="E50" i="9" a="1"/>
  <c r="E50" i="9" s="1"/>
  <c r="F26" i="6"/>
  <c r="E31" i="5" a="1"/>
  <c r="E31" i="5" s="1"/>
  <c r="E26" i="6" s="1"/>
  <c r="F31" i="5" a="1"/>
  <c r="F31" i="5" s="1"/>
  <c r="F36" i="6"/>
  <c r="F41" i="5" a="1"/>
  <c r="F41" i="5" s="1"/>
  <c r="E41" i="5" a="1"/>
  <c r="E41" i="5" s="1"/>
  <c r="E36" i="6" s="1"/>
  <c r="F37" i="14"/>
  <c r="E42" i="13" a="1"/>
  <c r="E42" i="13" s="1"/>
  <c r="E37" i="14" s="1"/>
  <c r="F42" i="13" a="1"/>
  <c r="F42" i="13" s="1"/>
  <c r="F6" i="10"/>
  <c r="F18" i="9" a="1"/>
  <c r="F18" i="9" s="1"/>
  <c r="E18" i="9" a="1"/>
  <c r="E18" i="9" s="1"/>
  <c r="E6" i="10" s="1"/>
  <c r="E55" i="14"/>
  <c r="J7" i="13"/>
  <c r="F27" i="6"/>
  <c r="E32" i="5" a="1"/>
  <c r="E32" i="5" s="1"/>
  <c r="E27" i="6" s="1"/>
  <c r="F32" i="5" a="1"/>
  <c r="F32" i="5" s="1"/>
  <c r="E30" i="5" a="1"/>
  <c r="E30" i="5" s="1"/>
  <c r="E25" i="6" s="1"/>
  <c r="F25" i="6"/>
  <c r="F30" i="5" a="1"/>
  <c r="F30" i="5" s="1"/>
  <c r="E47" i="14"/>
  <c r="J5" i="13"/>
  <c r="F11" i="6"/>
  <c r="F23" i="5" a="1"/>
  <c r="F23" i="5" s="1"/>
  <c r="E23" i="5" a="1"/>
  <c r="E23" i="5" s="1"/>
  <c r="E11" i="6" s="1"/>
  <c r="F4" i="10"/>
  <c r="F16" i="9" a="1"/>
  <c r="F16" i="9" s="1"/>
  <c r="E16" i="9" a="1"/>
  <c r="E16" i="9" s="1"/>
  <c r="E4" i="10" s="1"/>
  <c r="F3" i="14"/>
  <c r="E15" i="13" a="1"/>
  <c r="E15" i="13" s="1"/>
  <c r="E3" i="14" s="1"/>
  <c r="F15" i="13" a="1"/>
  <c r="F15" i="13" s="1"/>
  <c r="E27" i="9" a="1"/>
  <c r="E27" i="9" s="1"/>
  <c r="E22" i="10" s="1"/>
  <c r="F27" i="9" a="1"/>
  <c r="F27" i="9" s="1"/>
  <c r="F22" i="10"/>
  <c r="F33" i="13" a="1"/>
  <c r="F33" i="13" s="1"/>
  <c r="F28" i="14"/>
  <c r="E33" i="13" a="1"/>
  <c r="E33" i="13" s="1"/>
  <c r="E28" i="14" s="1"/>
  <c r="F33" i="10"/>
  <c r="E38" i="9" a="1"/>
  <c r="E38" i="9" s="1"/>
  <c r="E33" i="10" s="1"/>
  <c r="F38" i="9" a="1"/>
  <c r="F38" i="9" s="1"/>
  <c r="F49" i="13" a="1"/>
  <c r="F49" i="13" s="1"/>
  <c r="E49" i="13" a="1"/>
  <c r="E49" i="13" s="1"/>
  <c r="F28" i="10"/>
  <c r="F33" i="9" a="1"/>
  <c r="F33" i="9" s="1"/>
  <c r="E33" i="9" a="1"/>
  <c r="E33" i="9" s="1"/>
  <c r="E28" i="10" s="1"/>
  <c r="E47" i="5" a="1"/>
  <c r="E47" i="5" s="1"/>
  <c r="F47" i="5" a="1"/>
  <c r="F47" i="5" s="1"/>
  <c r="I7" i="5"/>
  <c r="E48" i="13" a="1"/>
  <c r="E48" i="13" s="1"/>
  <c r="F48" i="13" a="1"/>
  <c r="F48" i="13" s="1"/>
  <c r="F7" i="6"/>
  <c r="E19" i="5" a="1"/>
  <c r="E19" i="5" s="1"/>
  <c r="E7" i="6" s="1"/>
  <c r="F19" i="5" a="1"/>
  <c r="F19" i="5" s="1"/>
  <c r="E53" i="10"/>
  <c r="J6" i="9"/>
  <c r="I6" i="13"/>
  <c r="E47" i="6"/>
  <c r="J5" i="5"/>
  <c r="F9" i="6"/>
  <c r="E21" i="5" a="1"/>
  <c r="E21" i="5" s="1"/>
  <c r="E9" i="6" s="1"/>
  <c r="F21" i="5" a="1"/>
  <c r="F21" i="5" s="1"/>
  <c r="F7" i="10"/>
  <c r="E19" i="9" a="1"/>
  <c r="E19" i="9" s="1"/>
  <c r="E7" i="10" s="1"/>
  <c r="F19" i="9" a="1"/>
  <c r="F19" i="9" s="1"/>
  <c r="E41" i="9" a="1"/>
  <c r="E41" i="9" s="1"/>
  <c r="E36" i="10" s="1"/>
  <c r="F41" i="9" a="1"/>
  <c r="F41" i="9" s="1"/>
  <c r="F36" i="10"/>
  <c r="E53" i="14"/>
  <c r="J6" i="13"/>
  <c r="F23" i="14"/>
  <c r="E28" i="13" a="1"/>
  <c r="E28" i="13" s="1"/>
  <c r="E23" i="14" s="1"/>
  <c r="F28" i="13" a="1"/>
  <c r="F28" i="13" s="1"/>
  <c r="F11" i="10"/>
  <c r="F23" i="9" a="1"/>
  <c r="F23" i="9" s="1"/>
  <c r="E23" i="9" a="1"/>
  <c r="E23" i="9" s="1"/>
  <c r="E11" i="10" s="1"/>
  <c r="F58" i="14"/>
  <c r="F6" i="6"/>
  <c r="E18" i="5" a="1"/>
  <c r="E18" i="5" s="1"/>
  <c r="E6" i="6" s="1"/>
  <c r="F18" i="5" a="1"/>
  <c r="F18" i="5" s="1"/>
  <c r="F32" i="10"/>
  <c r="F37" i="9" a="1"/>
  <c r="F37" i="9" s="1"/>
  <c r="E37" i="9" a="1"/>
  <c r="E37" i="9" s="1"/>
  <c r="E32" i="10" s="1"/>
  <c r="F30" i="9" a="1"/>
  <c r="F30" i="9" s="1"/>
  <c r="F25" i="10"/>
  <c r="E30" i="9" a="1"/>
  <c r="E30" i="9" s="1"/>
  <c r="E25" i="10" s="1"/>
  <c r="E55" i="10"/>
  <c r="J7" i="9"/>
  <c r="K7" i="9" s="1"/>
  <c r="F30" i="10"/>
  <c r="E35" i="9" a="1"/>
  <c r="E35" i="9" s="1"/>
  <c r="E30" i="10" s="1"/>
  <c r="F35" i="9" a="1"/>
  <c r="F35" i="9" s="1"/>
  <c r="F32" i="6"/>
  <c r="F37" i="5" a="1"/>
  <c r="F37" i="5" s="1"/>
  <c r="E37" i="5" a="1"/>
  <c r="E37" i="5" s="1"/>
  <c r="E32" i="6" s="1"/>
  <c r="F24" i="14"/>
  <c r="E29" i="13" a="1"/>
  <c r="E29" i="13" s="1"/>
  <c r="E24" i="14" s="1"/>
  <c r="F29" i="13" a="1"/>
  <c r="F29" i="13" s="1"/>
  <c r="F45" i="13" a="1"/>
  <c r="F45" i="13" s="1"/>
  <c r="E45" i="13" a="1"/>
  <c r="E45" i="13" s="1"/>
  <c r="F4" i="14"/>
  <c r="E16" i="13" a="1"/>
  <c r="E16" i="13" s="1"/>
  <c r="E4" i="14" s="1"/>
  <c r="F16" i="13" a="1"/>
  <c r="F16" i="13" s="1"/>
  <c r="F10" i="14"/>
  <c r="E22" i="13" a="1"/>
  <c r="E22" i="13" s="1"/>
  <c r="E10" i="14" s="1"/>
  <c r="F22" i="13" a="1"/>
  <c r="F22" i="13" s="1"/>
  <c r="F22" i="14"/>
  <c r="E27" i="13" a="1"/>
  <c r="E27" i="13" s="1"/>
  <c r="E22" i="14" s="1"/>
  <c r="F27" i="13" a="1"/>
  <c r="F27" i="13" s="1"/>
  <c r="F29" i="14"/>
  <c r="E34" i="13" a="1"/>
  <c r="E34" i="13" s="1"/>
  <c r="E29" i="14" s="1"/>
  <c r="F34" i="13" a="1"/>
  <c r="F34" i="13" s="1"/>
  <c r="F11" i="14"/>
  <c r="E23" i="13" a="1"/>
  <c r="E23" i="13" s="1"/>
  <c r="E11" i="14" s="1"/>
  <c r="F23" i="13" a="1"/>
  <c r="F23" i="13" s="1"/>
  <c r="I6" i="5"/>
  <c r="F31" i="14"/>
  <c r="F36" i="13" a="1"/>
  <c r="F36" i="13" s="1"/>
  <c r="E36" i="13" a="1"/>
  <c r="E36" i="13" s="1"/>
  <c r="E31" i="14" s="1"/>
  <c r="F36" i="14"/>
  <c r="F41" i="13" a="1"/>
  <c r="F41" i="13" s="1"/>
  <c r="E41" i="13" a="1"/>
  <c r="E41" i="13" s="1"/>
  <c r="E36" i="14" s="1"/>
  <c r="F10" i="10"/>
  <c r="E22" i="9" a="1"/>
  <c r="E22" i="9" s="1"/>
  <c r="E10" i="10" s="1"/>
  <c r="F22" i="9" a="1"/>
  <c r="F22" i="9" s="1"/>
  <c r="F39" i="13" a="1"/>
  <c r="F39" i="13" s="1"/>
  <c r="F34" i="14"/>
  <c r="E39" i="13" a="1"/>
  <c r="E39" i="13" s="1"/>
  <c r="E34" i="14" s="1"/>
  <c r="E45" i="5" a="1"/>
  <c r="E45" i="5" s="1"/>
  <c r="F45" i="5" a="1"/>
  <c r="F45" i="5" s="1"/>
  <c r="F14" i="6"/>
  <c r="E26" i="5" a="1"/>
  <c r="E26" i="5" s="1"/>
  <c r="E14" i="6" s="1"/>
  <c r="F26" i="5" a="1"/>
  <c r="F26" i="5" s="1"/>
  <c r="F9" i="10"/>
  <c r="F21" i="9" a="1"/>
  <c r="F21" i="9" s="1"/>
  <c r="E21" i="9" a="1"/>
  <c r="E21" i="9" s="1"/>
  <c r="E9" i="10" s="1"/>
  <c r="E53" i="6"/>
  <c r="J6" i="5"/>
  <c r="F37" i="6"/>
  <c r="E42" i="5" a="1"/>
  <c r="E42" i="5" s="1"/>
  <c r="E37" i="6" s="1"/>
  <c r="F42" i="5" a="1"/>
  <c r="F42" i="5" s="1"/>
  <c r="F24" i="10"/>
  <c r="E29" i="9" a="1"/>
  <c r="E29" i="9" s="1"/>
  <c r="E24" i="10" s="1"/>
  <c r="F29" i="9" a="1"/>
  <c r="F29" i="9" s="1"/>
  <c r="F33" i="6"/>
  <c r="E38" i="5" a="1"/>
  <c r="E38" i="5" s="1"/>
  <c r="E33" i="6" s="1"/>
  <c r="F38" i="5" a="1"/>
  <c r="F38" i="5" s="1"/>
  <c r="F27" i="10"/>
  <c r="F32" i="9" a="1"/>
  <c r="F32" i="9" s="1"/>
  <c r="E32" i="9" a="1"/>
  <c r="E32" i="9" s="1"/>
  <c r="E27" i="10" s="1"/>
  <c r="F7" i="14"/>
  <c r="E19" i="13" a="1"/>
  <c r="E19" i="13" s="1"/>
  <c r="E7" i="14" s="1"/>
  <c r="F19" i="13" a="1"/>
  <c r="F19" i="13" s="1"/>
  <c r="F26" i="14"/>
  <c r="F31" i="13" a="1"/>
  <c r="F31" i="13" s="1"/>
  <c r="E31" i="13" a="1"/>
  <c r="E31" i="13" s="1"/>
  <c r="E26" i="14" s="1"/>
  <c r="E17" i="9" a="1"/>
  <c r="E17" i="9" s="1"/>
  <c r="E5" i="10" s="1"/>
  <c r="F17" i="9" a="1"/>
  <c r="F17" i="9" s="1"/>
  <c r="F5" i="10"/>
  <c r="I7" i="13"/>
  <c r="F31" i="10"/>
  <c r="E36" i="9" a="1"/>
  <c r="E36" i="9" s="1"/>
  <c r="E31" i="10" s="1"/>
  <c r="F36" i="9" a="1"/>
  <c r="F36" i="9" s="1"/>
  <c r="F38" i="6"/>
  <c r="E43" i="5" a="1"/>
  <c r="E43" i="5" s="1"/>
  <c r="E38" i="6" s="1"/>
  <c r="F43" i="5" a="1"/>
  <c r="F43" i="5" s="1"/>
  <c r="F29" i="6"/>
  <c r="E34" i="5" a="1"/>
  <c r="E34" i="5" s="1"/>
  <c r="E29" i="6" s="1"/>
  <c r="F34" i="5" a="1"/>
  <c r="F34" i="5" s="1"/>
  <c r="F34" i="6"/>
  <c r="F39" i="5" a="1"/>
  <c r="F39" i="5" s="1"/>
  <c r="E39" i="5" a="1"/>
  <c r="E39" i="5" s="1"/>
  <c r="E34" i="6" s="1"/>
  <c r="F14" i="14"/>
  <c r="E26" i="13" a="1"/>
  <c r="E26" i="13" s="1"/>
  <c r="E14" i="14" s="1"/>
  <c r="F26" i="13" a="1"/>
  <c r="F26" i="13" s="1"/>
  <c r="F25" i="14"/>
  <c r="E30" i="13" a="1"/>
  <c r="E30" i="13" s="1"/>
  <c r="E25" i="14" s="1"/>
  <c r="F30" i="13" a="1"/>
  <c r="F30" i="13" s="1"/>
  <c r="F27" i="14"/>
  <c r="E32" i="13" a="1"/>
  <c r="E32" i="13" s="1"/>
  <c r="E27" i="14" s="1"/>
  <c r="F32" i="13" a="1"/>
  <c r="F32" i="13" s="1"/>
  <c r="F8" i="14"/>
  <c r="E20" i="13" a="1"/>
  <c r="E20" i="13" s="1"/>
  <c r="E8" i="14" s="1"/>
  <c r="F20" i="13" a="1"/>
  <c r="F20" i="13" s="1"/>
  <c r="E28" i="9" a="1"/>
  <c r="E28" i="9" s="1"/>
  <c r="E23" i="10" s="1"/>
  <c r="F23" i="10"/>
  <c r="F28" i="9" a="1"/>
  <c r="F28" i="9" s="1"/>
  <c r="F37" i="10"/>
  <c r="F42" i="9" a="1"/>
  <c r="F42" i="9" s="1"/>
  <c r="E42" i="9" a="1"/>
  <c r="E42" i="9" s="1"/>
  <c r="E37" i="10" s="1"/>
  <c r="F5" i="6"/>
  <c r="E17" i="5" a="1"/>
  <c r="E17" i="5" s="1"/>
  <c r="E5" i="6" s="1"/>
  <c r="F17" i="5" a="1"/>
  <c r="F17" i="5" s="1"/>
  <c r="F58" i="10"/>
  <c r="F12" i="6"/>
  <c r="E24" i="5" a="1"/>
  <c r="E24" i="5" s="1"/>
  <c r="E12" i="6" s="1"/>
  <c r="F24" i="5" a="1"/>
  <c r="F24" i="5" s="1"/>
  <c r="F22" i="6"/>
  <c r="F27" i="5" a="1"/>
  <c r="F27" i="5" s="1"/>
  <c r="E27" i="5" a="1"/>
  <c r="E27" i="5" s="1"/>
  <c r="E22" i="6" s="1"/>
  <c r="F10" i="6"/>
  <c r="E22" i="5" a="1"/>
  <c r="E22" i="5" s="1"/>
  <c r="E10" i="6" s="1"/>
  <c r="F22" i="5" a="1"/>
  <c r="F22" i="5" s="1"/>
  <c r="E35" i="5" a="1"/>
  <c r="E35" i="5" s="1"/>
  <c r="E30" i="6" s="1"/>
  <c r="F35" i="5" a="1"/>
  <c r="F35" i="5" s="1"/>
  <c r="F30" i="6"/>
  <c r="F58" i="6"/>
  <c r="F5" i="14"/>
  <c r="F17" i="13" a="1"/>
  <c r="F17" i="13" s="1"/>
  <c r="E17" i="13" a="1"/>
  <c r="E17" i="13" s="1"/>
  <c r="E5" i="14" s="1"/>
  <c r="F47" i="13" a="1"/>
  <c r="F47" i="13" s="1"/>
  <c r="E47" i="13" a="1"/>
  <c r="E47" i="13" s="1"/>
  <c r="E33" i="5" a="1"/>
  <c r="E33" i="5" s="1"/>
  <c r="E28" i="6" s="1"/>
  <c r="F28" i="6"/>
  <c r="F33" i="5" a="1"/>
  <c r="F33" i="5" s="1"/>
  <c r="F34" i="10"/>
  <c r="E39" i="9" a="1"/>
  <c r="E39" i="9" s="1"/>
  <c r="E34" i="10" s="1"/>
  <c r="F39" i="9" a="1"/>
  <c r="F39" i="9" s="1"/>
  <c r="F4" i="6"/>
  <c r="F16" i="5" a="1"/>
  <c r="F16" i="5" s="1"/>
  <c r="E16" i="5" a="1"/>
  <c r="E16" i="5" s="1"/>
  <c r="E4" i="6" s="1"/>
  <c r="E47" i="10"/>
  <c r="J5" i="9"/>
  <c r="E43" i="13" a="1"/>
  <c r="E43" i="13" s="1"/>
  <c r="E38" i="14" s="1"/>
  <c r="F38" i="14"/>
  <c r="F43" i="13" a="1"/>
  <c r="F43" i="13" s="1"/>
  <c r="F48" i="5" a="1"/>
  <c r="F48" i="5" s="1"/>
  <c r="E48" i="5" a="1"/>
  <c r="E48" i="5" s="1"/>
  <c r="E38" i="13" a="1"/>
  <c r="E38" i="13" s="1"/>
  <c r="E33" i="14" s="1"/>
  <c r="F38" i="13" a="1"/>
  <c r="F38" i="13" s="1"/>
  <c r="F33" i="14"/>
  <c r="F39" i="6"/>
  <c r="E44" i="5" a="1"/>
  <c r="E44" i="5" s="1"/>
  <c r="E39" i="6" s="1"/>
  <c r="F44" i="5" a="1"/>
  <c r="F44" i="5" s="1"/>
  <c r="F46" i="9" a="1"/>
  <c r="F46" i="9" s="1"/>
  <c r="E46" i="9" a="1"/>
  <c r="E46" i="9" s="1"/>
  <c r="I10" i="9" s="1"/>
  <c r="F30" i="14"/>
  <c r="F35" i="13" a="1"/>
  <c r="F35" i="13" s="1"/>
  <c r="E35" i="13" a="1"/>
  <c r="E35" i="13" s="1"/>
  <c r="E30" i="14" s="1"/>
  <c r="F26" i="10"/>
  <c r="E31" i="9" a="1"/>
  <c r="E31" i="9" s="1"/>
  <c r="E26" i="10" s="1"/>
  <c r="F31" i="9" a="1"/>
  <c r="F31" i="9" s="1"/>
  <c r="F35" i="10"/>
  <c r="E40" i="9" a="1"/>
  <c r="E40" i="9" s="1"/>
  <c r="E35" i="10" s="1"/>
  <c r="F40" i="9" a="1"/>
  <c r="F40" i="9" s="1"/>
  <c r="F13" i="6"/>
  <c r="E25" i="5" a="1"/>
  <c r="E25" i="5" s="1"/>
  <c r="E13" i="6" s="1"/>
  <c r="F25" i="5" a="1"/>
  <c r="F25" i="5" s="1"/>
  <c r="F3" i="10"/>
  <c r="F15" i="9" a="1"/>
  <c r="F15" i="9" s="1"/>
  <c r="E15" i="9" a="1"/>
  <c r="E15" i="9" s="1"/>
  <c r="E3" i="10" s="1"/>
  <c r="R42" i="4" l="1"/>
  <c r="U44" i="4"/>
  <c r="S42" i="4"/>
  <c r="G129" i="4"/>
  <c r="U45" i="4"/>
  <c r="T42" i="4"/>
  <c r="U42" i="4"/>
  <c r="T45" i="4"/>
  <c r="T44" i="4"/>
  <c r="S44" i="4"/>
  <c r="E127" i="4"/>
  <c r="T43" i="4"/>
  <c r="S43" i="4"/>
  <c r="E128" i="23"/>
  <c r="U45" i="8"/>
  <c r="I8" i="24"/>
  <c r="I10" i="24"/>
  <c r="Q42" i="8"/>
  <c r="J9" i="24"/>
  <c r="K5" i="5"/>
  <c r="J8" i="24"/>
  <c r="K8" i="24" s="1"/>
  <c r="E15" i="25"/>
  <c r="I9" i="24"/>
  <c r="E28" i="25"/>
  <c r="J11" i="24"/>
  <c r="C104" i="25"/>
  <c r="C18" i="25"/>
  <c r="C61" i="25"/>
  <c r="C43" i="25"/>
  <c r="E40" i="25"/>
  <c r="K10" i="24"/>
  <c r="I11" i="24"/>
  <c r="K5" i="24"/>
  <c r="C129" i="23"/>
  <c r="D129" i="23"/>
  <c r="G129" i="23"/>
  <c r="C128" i="23"/>
  <c r="E129" i="23"/>
  <c r="F129" i="23"/>
  <c r="B127" i="23"/>
  <c r="H130" i="23" s="1"/>
  <c r="D127" i="23"/>
  <c r="B128" i="23"/>
  <c r="B129" i="23"/>
  <c r="D128" i="23"/>
  <c r="J8" i="5"/>
  <c r="D128" i="4"/>
  <c r="T45" i="8"/>
  <c r="B125" i="8"/>
  <c r="D129" i="8" s="1"/>
  <c r="S44" i="8"/>
  <c r="U42" i="12"/>
  <c r="S44" i="12"/>
  <c r="R43" i="12"/>
  <c r="S43" i="12"/>
  <c r="T45" i="12"/>
  <c r="S42" i="12"/>
  <c r="T43" i="12"/>
  <c r="T42" i="12"/>
  <c r="T44" i="12"/>
  <c r="R42" i="12"/>
  <c r="Q42" i="12"/>
  <c r="U43" i="8"/>
  <c r="R42" i="8"/>
  <c r="T44" i="8"/>
  <c r="U46" i="8"/>
  <c r="B124" i="8"/>
  <c r="U44" i="8"/>
  <c r="U44" i="12"/>
  <c r="U42" i="8"/>
  <c r="B126" i="8"/>
  <c r="C129" i="8" s="1"/>
  <c r="T42" i="8"/>
  <c r="D126" i="8"/>
  <c r="C125" i="8"/>
  <c r="B128" i="8" s="1"/>
  <c r="U45" i="12"/>
  <c r="R43" i="8"/>
  <c r="C126" i="8"/>
  <c r="E127" i="8"/>
  <c r="C128" i="8"/>
  <c r="C125" i="12"/>
  <c r="B126" i="12"/>
  <c r="C126" i="12"/>
  <c r="D126" i="12"/>
  <c r="B124" i="12"/>
  <c r="E127" i="12"/>
  <c r="B125" i="12"/>
  <c r="C127" i="8"/>
  <c r="T43" i="8"/>
  <c r="D127" i="8"/>
  <c r="E128" i="8"/>
  <c r="F128" i="8"/>
  <c r="S43" i="8"/>
  <c r="U46" i="12"/>
  <c r="J8" i="9"/>
  <c r="F15" i="10"/>
  <c r="J8" i="13"/>
  <c r="I9" i="5"/>
  <c r="F128" i="4"/>
  <c r="B128" i="4"/>
  <c r="F132" i="4" s="1"/>
  <c r="D129" i="4"/>
  <c r="E129" i="4"/>
  <c r="E128" i="4"/>
  <c r="C129" i="4"/>
  <c r="B129" i="4"/>
  <c r="C130" i="4"/>
  <c r="F129" i="4"/>
  <c r="C128" i="4"/>
  <c r="C127" i="4"/>
  <c r="H130" i="4" s="1"/>
  <c r="J9" i="5"/>
  <c r="J11" i="5"/>
  <c r="J10" i="5"/>
  <c r="K6" i="5"/>
  <c r="I9" i="13"/>
  <c r="E15" i="6"/>
  <c r="K6" i="13"/>
  <c r="K7" i="5"/>
  <c r="I9" i="9"/>
  <c r="F40" i="10"/>
  <c r="J12" i="9"/>
  <c r="F40" i="14"/>
  <c r="I8" i="13"/>
  <c r="E58" i="10"/>
  <c r="E15" i="10"/>
  <c r="F40" i="6"/>
  <c r="K7" i="13"/>
  <c r="I10" i="5"/>
  <c r="I10" i="13"/>
  <c r="F15" i="6"/>
  <c r="E40" i="6"/>
  <c r="K6" i="9"/>
  <c r="J12" i="5"/>
  <c r="E15" i="14"/>
  <c r="J12" i="13"/>
  <c r="J11" i="13"/>
  <c r="J9" i="13"/>
  <c r="J10" i="13"/>
  <c r="K5" i="13"/>
  <c r="K5" i="9"/>
  <c r="E40" i="14"/>
  <c r="E40" i="10"/>
  <c r="I8" i="5"/>
  <c r="I8" i="9"/>
  <c r="J11" i="9"/>
  <c r="J10" i="9"/>
  <c r="K10" i="9" s="1"/>
  <c r="J9" i="9"/>
  <c r="E58" i="6"/>
  <c r="F15" i="14"/>
  <c r="E58" i="14"/>
  <c r="D18" i="25"/>
  <c r="D61" i="25"/>
  <c r="D43" i="25"/>
  <c r="D104" i="25"/>
  <c r="G130" i="4" l="1"/>
  <c r="G129" i="8"/>
  <c r="K9" i="24"/>
  <c r="K11" i="24"/>
  <c r="I12" i="24"/>
  <c r="H131" i="23"/>
  <c r="F132" i="23"/>
  <c r="E131" i="23"/>
  <c r="F130" i="23"/>
  <c r="I131" i="23"/>
  <c r="D132" i="23"/>
  <c r="C132" i="23"/>
  <c r="G131" i="23"/>
  <c r="B132" i="23"/>
  <c r="J132" i="23"/>
  <c r="C130" i="23"/>
  <c r="C131" i="23"/>
  <c r="E132" i="23"/>
  <c r="B130" i="23"/>
  <c r="I132" i="23"/>
  <c r="G132" i="23"/>
  <c r="B131" i="23"/>
  <c r="H132" i="23"/>
  <c r="E130" i="23"/>
  <c r="D130" i="23"/>
  <c r="D131" i="23"/>
  <c r="F131" i="23"/>
  <c r="G130" i="23"/>
  <c r="K9" i="5"/>
  <c r="H131" i="4"/>
  <c r="C131" i="4"/>
  <c r="B127" i="12"/>
  <c r="E130" i="4"/>
  <c r="E129" i="12"/>
  <c r="D127" i="12"/>
  <c r="G129" i="12"/>
  <c r="D128" i="12"/>
  <c r="B128" i="12"/>
  <c r="B129" i="12"/>
  <c r="C128" i="12"/>
  <c r="F128" i="12"/>
  <c r="E128" i="12"/>
  <c r="C129" i="12"/>
  <c r="D129" i="12"/>
  <c r="F129" i="12"/>
  <c r="C127" i="12"/>
  <c r="E129" i="8"/>
  <c r="D128" i="8"/>
  <c r="C132" i="8" s="1"/>
  <c r="F129" i="8"/>
  <c r="B127" i="8"/>
  <c r="F131" i="8" s="1"/>
  <c r="G130" i="8"/>
  <c r="B129" i="8"/>
  <c r="B130" i="8"/>
  <c r="F130" i="8"/>
  <c r="I11" i="9"/>
  <c r="I12" i="9" s="1"/>
  <c r="C132" i="4"/>
  <c r="D132" i="4"/>
  <c r="D130" i="4"/>
  <c r="B131" i="4"/>
  <c r="I132" i="4"/>
  <c r="F130" i="4"/>
  <c r="G132" i="4"/>
  <c r="E131" i="4"/>
  <c r="B130" i="4"/>
  <c r="B133" i="4" s="1"/>
  <c r="B132" i="4"/>
  <c r="E132" i="4"/>
  <c r="D131" i="4"/>
  <c r="F131" i="4"/>
  <c r="J132" i="4"/>
  <c r="H132" i="4"/>
  <c r="G131" i="4"/>
  <c r="C133" i="4"/>
  <c r="I131" i="4"/>
  <c r="K8" i="13"/>
  <c r="K8" i="9"/>
  <c r="I11" i="13"/>
  <c r="K10" i="13"/>
  <c r="C104" i="14"/>
  <c r="C18" i="14"/>
  <c r="C43" i="14"/>
  <c r="C61" i="14"/>
  <c r="C104" i="10"/>
  <c r="C18" i="10"/>
  <c r="C43" i="10"/>
  <c r="C61" i="10"/>
  <c r="K8" i="5"/>
  <c r="I11" i="5"/>
  <c r="K10" i="5"/>
  <c r="K9" i="13"/>
  <c r="C104" i="6"/>
  <c r="C18" i="6"/>
  <c r="C61" i="6"/>
  <c r="C43" i="6"/>
  <c r="K9" i="9"/>
  <c r="D43" i="10"/>
  <c r="D18" i="14"/>
  <c r="D104" i="6"/>
  <c r="D61" i="14"/>
  <c r="D104" i="14"/>
  <c r="D61" i="10"/>
  <c r="D104" i="10"/>
  <c r="D43" i="6"/>
  <c r="D61" i="6"/>
  <c r="D43" i="14"/>
  <c r="D18" i="6"/>
  <c r="D18" i="10"/>
  <c r="E133" i="4" l="1"/>
  <c r="F133" i="4"/>
  <c r="I134" i="4"/>
  <c r="D132" i="8"/>
  <c r="D135" i="23"/>
  <c r="H131" i="8"/>
  <c r="K12" i="24"/>
  <c r="N5" i="24"/>
  <c r="N6" i="24"/>
  <c r="N7" i="24"/>
  <c r="N8" i="24"/>
  <c r="N9" i="24"/>
  <c r="N10" i="24"/>
  <c r="N11" i="24"/>
  <c r="K133" i="23"/>
  <c r="H135" i="23"/>
  <c r="G135" i="23"/>
  <c r="J134" i="23"/>
  <c r="E135" i="23"/>
  <c r="H134" i="23"/>
  <c r="F135" i="23"/>
  <c r="G134" i="23"/>
  <c r="D134" i="23"/>
  <c r="L135" i="23"/>
  <c r="B135" i="23"/>
  <c r="F134" i="23"/>
  <c r="C133" i="23"/>
  <c r="B134" i="23"/>
  <c r="J135" i="23"/>
  <c r="I133" i="23"/>
  <c r="E134" i="23"/>
  <c r="F133" i="23"/>
  <c r="H133" i="23"/>
  <c r="I134" i="23"/>
  <c r="C135" i="23"/>
  <c r="D133" i="23"/>
  <c r="L134" i="23"/>
  <c r="E133" i="23"/>
  <c r="B133" i="23"/>
  <c r="G133" i="23"/>
  <c r="C134" i="23"/>
  <c r="K134" i="23"/>
  <c r="I135" i="23"/>
  <c r="M135" i="23"/>
  <c r="K135" i="23"/>
  <c r="J133" i="23"/>
  <c r="N11" i="9"/>
  <c r="N8" i="9"/>
  <c r="K11" i="9"/>
  <c r="B132" i="8"/>
  <c r="C132" i="12"/>
  <c r="C131" i="8"/>
  <c r="F132" i="8"/>
  <c r="E131" i="8"/>
  <c r="J132" i="8"/>
  <c r="I132" i="8"/>
  <c r="G132" i="8"/>
  <c r="B131" i="8"/>
  <c r="J132" i="12"/>
  <c r="D135" i="12" s="1"/>
  <c r="F130" i="12"/>
  <c r="D130" i="12"/>
  <c r="I132" i="12"/>
  <c r="F132" i="12"/>
  <c r="G130" i="12"/>
  <c r="K133" i="4"/>
  <c r="C130" i="8"/>
  <c r="C130" i="12"/>
  <c r="E132" i="12"/>
  <c r="B131" i="12"/>
  <c r="D132" i="12"/>
  <c r="H131" i="12"/>
  <c r="G131" i="12"/>
  <c r="G133" i="4"/>
  <c r="H137" i="4" s="1"/>
  <c r="J133" i="4"/>
  <c r="I131" i="8"/>
  <c r="F131" i="12"/>
  <c r="E130" i="12"/>
  <c r="H130" i="12"/>
  <c r="K133" i="12" s="1"/>
  <c r="B132" i="12"/>
  <c r="H132" i="8"/>
  <c r="B130" i="12"/>
  <c r="E131" i="12"/>
  <c r="C131" i="12"/>
  <c r="G131" i="8"/>
  <c r="H132" i="12"/>
  <c r="E135" i="12" s="1"/>
  <c r="G132" i="12"/>
  <c r="H130" i="8"/>
  <c r="D131" i="8"/>
  <c r="E132" i="8"/>
  <c r="E130" i="8"/>
  <c r="D130" i="8"/>
  <c r="I131" i="12"/>
  <c r="B134" i="12" s="1"/>
  <c r="G133" i="12"/>
  <c r="D131" i="12"/>
  <c r="E135" i="4"/>
  <c r="E134" i="4"/>
  <c r="I135" i="4"/>
  <c r="L134" i="4"/>
  <c r="D135" i="4"/>
  <c r="D133" i="4"/>
  <c r="F134" i="4"/>
  <c r="F135" i="4"/>
  <c r="D134" i="4"/>
  <c r="B135" i="4"/>
  <c r="L135" i="4"/>
  <c r="M135" i="4"/>
  <c r="B134" i="4"/>
  <c r="H134" i="4"/>
  <c r="J135" i="4"/>
  <c r="H135" i="4"/>
  <c r="G134" i="4"/>
  <c r="K134" i="4"/>
  <c r="H133" i="4"/>
  <c r="G135" i="4"/>
  <c r="I133" i="4"/>
  <c r="K135" i="4"/>
  <c r="J134" i="4"/>
  <c r="C134" i="4"/>
  <c r="C135" i="4"/>
  <c r="N9" i="9"/>
  <c r="K11" i="5"/>
  <c r="I12" i="5"/>
  <c r="N11" i="5" s="1"/>
  <c r="K11" i="13"/>
  <c r="I12" i="13"/>
  <c r="K12" i="9"/>
  <c r="L11" i="9" s="1"/>
  <c r="M11" i="9" s="1"/>
  <c r="N5" i="9"/>
  <c r="N6" i="9"/>
  <c r="N7" i="9"/>
  <c r="N10" i="9"/>
  <c r="J137" i="4" l="1"/>
  <c r="G136" i="23"/>
  <c r="G133" i="8"/>
  <c r="D136" i="23"/>
  <c r="F137" i="23"/>
  <c r="A104" i="25"/>
  <c r="A43" i="25"/>
  <c r="A61" i="25"/>
  <c r="A18" i="25"/>
  <c r="L6" i="24"/>
  <c r="M6" i="24" s="1"/>
  <c r="L7" i="24"/>
  <c r="M7" i="24" s="1"/>
  <c r="L9" i="24"/>
  <c r="M9" i="24" s="1"/>
  <c r="L10" i="24"/>
  <c r="M10" i="24" s="1"/>
  <c r="L5" i="24"/>
  <c r="M5" i="24" s="1"/>
  <c r="L8" i="24"/>
  <c r="M8" i="24" s="1"/>
  <c r="L11" i="24"/>
  <c r="M11" i="24" s="1"/>
  <c r="M138" i="23"/>
  <c r="M137" i="23"/>
  <c r="J138" i="23"/>
  <c r="K137" i="23"/>
  <c r="D137" i="23"/>
  <c r="F138" i="23"/>
  <c r="M136" i="23"/>
  <c r="E138" i="23"/>
  <c r="B136" i="23"/>
  <c r="L136" i="23"/>
  <c r="C137" i="23"/>
  <c r="I138" i="23"/>
  <c r="O138" i="23"/>
  <c r="B138" i="23"/>
  <c r="D138" i="23"/>
  <c r="N136" i="23"/>
  <c r="J137" i="23"/>
  <c r="O137" i="23"/>
  <c r="E137" i="23"/>
  <c r="I136" i="23"/>
  <c r="I137" i="23"/>
  <c r="E136" i="23"/>
  <c r="G138" i="23"/>
  <c r="B137" i="23"/>
  <c r="H137" i="23"/>
  <c r="C136" i="23"/>
  <c r="G137" i="23"/>
  <c r="L137" i="23"/>
  <c r="L138" i="23"/>
  <c r="H138" i="23"/>
  <c r="K138" i="23"/>
  <c r="P138" i="23"/>
  <c r="F136" i="23"/>
  <c r="C138" i="23"/>
  <c r="N137" i="23"/>
  <c r="J136" i="23"/>
  <c r="H136" i="23"/>
  <c r="K136" i="23"/>
  <c r="N138" i="23"/>
  <c r="K135" i="8"/>
  <c r="J134" i="8"/>
  <c r="F133" i="12"/>
  <c r="L135" i="8"/>
  <c r="C136" i="4"/>
  <c r="J134" i="12"/>
  <c r="J133" i="8"/>
  <c r="B133" i="12"/>
  <c r="N136" i="12" s="1"/>
  <c r="D133" i="8"/>
  <c r="L134" i="8"/>
  <c r="H133" i="12"/>
  <c r="F134" i="8"/>
  <c r="E133" i="8"/>
  <c r="D133" i="12"/>
  <c r="E133" i="12"/>
  <c r="F134" i="12"/>
  <c r="H134" i="12"/>
  <c r="E135" i="8"/>
  <c r="F135" i="8"/>
  <c r="L135" i="12"/>
  <c r="G134" i="12"/>
  <c r="D134" i="8"/>
  <c r="K134" i="12"/>
  <c r="M135" i="12"/>
  <c r="K135" i="12"/>
  <c r="I135" i="8"/>
  <c r="I133" i="12"/>
  <c r="I135" i="12"/>
  <c r="J133" i="12"/>
  <c r="E136" i="12" s="1"/>
  <c r="L134" i="12"/>
  <c r="G134" i="8"/>
  <c r="D135" i="8"/>
  <c r="H135" i="8"/>
  <c r="C135" i="8"/>
  <c r="B135" i="12"/>
  <c r="J135" i="12"/>
  <c r="G135" i="12"/>
  <c r="C134" i="12"/>
  <c r="C135" i="12"/>
  <c r="E134" i="12"/>
  <c r="D134" i="12"/>
  <c r="C133" i="12"/>
  <c r="F135" i="12"/>
  <c r="B135" i="8"/>
  <c r="I134" i="8"/>
  <c r="E134" i="8"/>
  <c r="C133" i="8"/>
  <c r="C137" i="4"/>
  <c r="L136" i="12"/>
  <c r="H135" i="12"/>
  <c r="H133" i="8"/>
  <c r="B133" i="8"/>
  <c r="F133" i="8"/>
  <c r="N137" i="12"/>
  <c r="G138" i="12"/>
  <c r="I134" i="12"/>
  <c r="O137" i="12" s="1"/>
  <c r="M135" i="8"/>
  <c r="K134" i="8"/>
  <c r="C137" i="8" s="1"/>
  <c r="C134" i="8"/>
  <c r="I133" i="8"/>
  <c r="K133" i="8"/>
  <c r="J136" i="8" s="1"/>
  <c r="H134" i="8"/>
  <c r="B134" i="8"/>
  <c r="L137" i="12"/>
  <c r="I137" i="12"/>
  <c r="J135" i="8"/>
  <c r="O138" i="12"/>
  <c r="I138" i="12"/>
  <c r="G135" i="8"/>
  <c r="L8" i="9"/>
  <c r="M8" i="9" s="1"/>
  <c r="E137" i="4"/>
  <c r="E138" i="4"/>
  <c r="J138" i="4"/>
  <c r="P138" i="4"/>
  <c r="C138" i="4"/>
  <c r="H138" i="4"/>
  <c r="B137" i="4"/>
  <c r="N136" i="4"/>
  <c r="G136" i="4"/>
  <c r="F136" i="4"/>
  <c r="D138" i="4"/>
  <c r="M136" i="4"/>
  <c r="F137" i="4"/>
  <c r="L138" i="4"/>
  <c r="D137" i="4"/>
  <c r="F138" i="4"/>
  <c r="E136" i="4"/>
  <c r="H139" i="4" s="1"/>
  <c r="K138" i="4"/>
  <c r="O138" i="4"/>
  <c r="D136" i="4"/>
  <c r="L137" i="4"/>
  <c r="I137" i="4"/>
  <c r="G137" i="4"/>
  <c r="O137" i="4"/>
  <c r="K137" i="4"/>
  <c r="M138" i="4"/>
  <c r="B138" i="4"/>
  <c r="I138" i="4"/>
  <c r="H136" i="4"/>
  <c r="L136" i="4"/>
  <c r="M137" i="4"/>
  <c r="N138" i="4"/>
  <c r="G138" i="4"/>
  <c r="J136" i="4"/>
  <c r="I136" i="4"/>
  <c r="B136" i="4"/>
  <c r="K136" i="4"/>
  <c r="N137" i="4"/>
  <c r="K12" i="5"/>
  <c r="L11" i="5" s="1"/>
  <c r="M11" i="5" s="1"/>
  <c r="N5" i="5"/>
  <c r="N9" i="5"/>
  <c r="N6" i="5"/>
  <c r="N7" i="5"/>
  <c r="N10" i="5"/>
  <c r="N8" i="5"/>
  <c r="A104" i="10"/>
  <c r="A61" i="10"/>
  <c r="A43" i="10"/>
  <c r="A18" i="10"/>
  <c r="L7" i="9"/>
  <c r="M7" i="9" s="1"/>
  <c r="L5" i="9"/>
  <c r="M5" i="9" s="1"/>
  <c r="L10" i="9"/>
  <c r="M10" i="9" s="1"/>
  <c r="L6" i="9"/>
  <c r="M6" i="9" s="1"/>
  <c r="L9" i="9"/>
  <c r="M9" i="9" s="1"/>
  <c r="K12" i="13"/>
  <c r="L11" i="13" s="1"/>
  <c r="M11" i="13" s="1"/>
  <c r="N7" i="13"/>
  <c r="N6" i="13"/>
  <c r="N5" i="13"/>
  <c r="N10" i="13"/>
  <c r="N8" i="13"/>
  <c r="N9" i="13"/>
  <c r="N11" i="13"/>
  <c r="F139" i="4" l="1"/>
  <c r="M140" i="4"/>
  <c r="F139" i="23"/>
  <c r="F137" i="8"/>
  <c r="E137" i="8"/>
  <c r="E18" i="25"/>
  <c r="F18" i="25"/>
  <c r="I18" i="25"/>
  <c r="B18" i="25"/>
  <c r="G18" i="25"/>
  <c r="E61" i="25"/>
  <c r="F61" i="25"/>
  <c r="B61" i="25"/>
  <c r="I61" i="25"/>
  <c r="G61" i="25"/>
  <c r="E43" i="25"/>
  <c r="B43" i="25"/>
  <c r="I43" i="25"/>
  <c r="F43" i="25"/>
  <c r="G43" i="25"/>
  <c r="B104" i="25"/>
  <c r="I104" i="25"/>
  <c r="G104" i="25"/>
  <c r="F104" i="25"/>
  <c r="E104" i="25"/>
  <c r="Q141" i="23"/>
  <c r="M141" i="23"/>
  <c r="O141" i="23"/>
  <c r="I141" i="23"/>
  <c r="D141" i="23"/>
  <c r="H141" i="23"/>
  <c r="J141" i="23"/>
  <c r="R141" i="23"/>
  <c r="P141" i="23"/>
  <c r="E141" i="23"/>
  <c r="L141" i="23"/>
  <c r="C141" i="23"/>
  <c r="K141" i="23"/>
  <c r="G141" i="23"/>
  <c r="S141" i="23"/>
  <c r="B141" i="23"/>
  <c r="F141" i="23"/>
  <c r="N141" i="23"/>
  <c r="G140" i="23"/>
  <c r="C140" i="23"/>
  <c r="L140" i="23"/>
  <c r="F140" i="23"/>
  <c r="O140" i="23"/>
  <c r="Q140" i="23"/>
  <c r="H140" i="23"/>
  <c r="K140" i="23"/>
  <c r="N140" i="23"/>
  <c r="P140" i="23"/>
  <c r="I140" i="23"/>
  <c r="B140" i="23"/>
  <c r="M140" i="23"/>
  <c r="R140" i="23"/>
  <c r="J140" i="23"/>
  <c r="E140" i="23"/>
  <c r="L139" i="23"/>
  <c r="E139" i="23"/>
  <c r="I139" i="23"/>
  <c r="H139" i="23"/>
  <c r="C139" i="23"/>
  <c r="G139" i="23"/>
  <c r="N139" i="23"/>
  <c r="O139" i="23"/>
  <c r="P139" i="23"/>
  <c r="Q139" i="23"/>
  <c r="D139" i="23"/>
  <c r="K139" i="23"/>
  <c r="B139" i="23"/>
  <c r="J139" i="23"/>
  <c r="M139" i="23"/>
  <c r="D140" i="23"/>
  <c r="O141" i="4"/>
  <c r="C138" i="8"/>
  <c r="M138" i="8"/>
  <c r="G136" i="8"/>
  <c r="H136" i="8"/>
  <c r="L138" i="8"/>
  <c r="I136" i="8"/>
  <c r="F136" i="12"/>
  <c r="J136" i="12"/>
  <c r="K140" i="4"/>
  <c r="O139" i="4"/>
  <c r="L141" i="4"/>
  <c r="B141" i="4"/>
  <c r="D136" i="8"/>
  <c r="J137" i="8"/>
  <c r="K137" i="8"/>
  <c r="K138" i="8"/>
  <c r="D137" i="12"/>
  <c r="F137" i="12"/>
  <c r="M137" i="12"/>
  <c r="K137" i="12"/>
  <c r="H137" i="12"/>
  <c r="C136" i="12"/>
  <c r="I139" i="12" s="1"/>
  <c r="D138" i="8"/>
  <c r="J138" i="8"/>
  <c r="E137" i="12"/>
  <c r="H137" i="8"/>
  <c r="M138" i="12"/>
  <c r="F138" i="12"/>
  <c r="K138" i="12"/>
  <c r="B138" i="12"/>
  <c r="E138" i="12"/>
  <c r="D138" i="12"/>
  <c r="J138" i="12"/>
  <c r="P138" i="12"/>
  <c r="C138" i="12"/>
  <c r="L138" i="12"/>
  <c r="N138" i="12"/>
  <c r="H138" i="12"/>
  <c r="B138" i="8"/>
  <c r="K136" i="12"/>
  <c r="H136" i="12"/>
  <c r="K136" i="8"/>
  <c r="L136" i="8"/>
  <c r="G137" i="12"/>
  <c r="O137" i="8"/>
  <c r="M137" i="8"/>
  <c r="M136" i="8"/>
  <c r="O141" i="12"/>
  <c r="D136" i="12"/>
  <c r="Q139" i="4"/>
  <c r="B137" i="8"/>
  <c r="I138" i="8"/>
  <c r="D137" i="8"/>
  <c r="G137" i="8"/>
  <c r="B137" i="12"/>
  <c r="H138" i="8"/>
  <c r="P138" i="8"/>
  <c r="G136" i="12"/>
  <c r="B139" i="4"/>
  <c r="K139" i="4"/>
  <c r="I137" i="8"/>
  <c r="L137" i="8"/>
  <c r="N137" i="8"/>
  <c r="G138" i="8"/>
  <c r="E138" i="8"/>
  <c r="F138" i="8"/>
  <c r="C136" i="8"/>
  <c r="M136" i="12"/>
  <c r="D139" i="12" s="1"/>
  <c r="N136" i="8"/>
  <c r="J137" i="12"/>
  <c r="N138" i="8"/>
  <c r="N141" i="8" s="1"/>
  <c r="B136" i="8"/>
  <c r="I136" i="12"/>
  <c r="O138" i="8"/>
  <c r="E136" i="8"/>
  <c r="F136" i="8"/>
  <c r="C137" i="12"/>
  <c r="B136" i="12"/>
  <c r="J139" i="12" s="1"/>
  <c r="E140" i="4"/>
  <c r="G139" i="4"/>
  <c r="M139" i="4"/>
  <c r="L140" i="4"/>
  <c r="H141" i="4"/>
  <c r="E141" i="4"/>
  <c r="J141" i="4"/>
  <c r="Q141" i="4"/>
  <c r="I140" i="4"/>
  <c r="P140" i="4"/>
  <c r="D139" i="4"/>
  <c r="I139" i="4"/>
  <c r="N141" i="4"/>
  <c r="S141" i="4"/>
  <c r="R141" i="4"/>
  <c r="N140" i="4"/>
  <c r="B140" i="4"/>
  <c r="C140" i="4"/>
  <c r="I141" i="4"/>
  <c r="M141" i="4"/>
  <c r="F141" i="4"/>
  <c r="G140" i="4"/>
  <c r="G141" i="4"/>
  <c r="O140" i="4"/>
  <c r="N139" i="4"/>
  <c r="F140" i="4"/>
  <c r="C139" i="4"/>
  <c r="L139" i="4"/>
  <c r="J140" i="4"/>
  <c r="P139" i="4"/>
  <c r="R140" i="4"/>
  <c r="P141" i="4"/>
  <c r="J139" i="4"/>
  <c r="K141" i="4"/>
  <c r="C141" i="4"/>
  <c r="H140" i="4"/>
  <c r="Q140" i="4"/>
  <c r="D141" i="4"/>
  <c r="E139" i="4"/>
  <c r="J142" i="4" s="1"/>
  <c r="D140" i="4"/>
  <c r="E18" i="10"/>
  <c r="F18" i="10"/>
  <c r="B18" i="10"/>
  <c r="I18" i="10"/>
  <c r="G18" i="10"/>
  <c r="A104" i="14"/>
  <c r="A61" i="14"/>
  <c r="A43" i="14"/>
  <c r="A18" i="14"/>
  <c r="L5" i="13"/>
  <c r="M5" i="13" s="1"/>
  <c r="L6" i="13"/>
  <c r="M6" i="13" s="1"/>
  <c r="L7" i="13"/>
  <c r="M7" i="13" s="1"/>
  <c r="L8" i="13"/>
  <c r="M8" i="13" s="1"/>
  <c r="L10" i="13"/>
  <c r="M10" i="13" s="1"/>
  <c r="L9" i="13"/>
  <c r="M9" i="13" s="1"/>
  <c r="E43" i="10"/>
  <c r="B43" i="10"/>
  <c r="I43" i="10"/>
  <c r="F43" i="10"/>
  <c r="G43" i="10"/>
  <c r="E61" i="10"/>
  <c r="I61" i="10"/>
  <c r="B61" i="10"/>
  <c r="G61" i="10"/>
  <c r="F61" i="10"/>
  <c r="B104" i="10"/>
  <c r="I104" i="10"/>
  <c r="G104" i="10"/>
  <c r="E104" i="10"/>
  <c r="F104" i="10"/>
  <c r="A104" i="6"/>
  <c r="A61" i="6"/>
  <c r="A43" i="6"/>
  <c r="A18" i="6"/>
  <c r="L5" i="5"/>
  <c r="M5" i="5" s="1"/>
  <c r="L7" i="5"/>
  <c r="M7" i="5" s="1"/>
  <c r="L6" i="5"/>
  <c r="M6" i="5" s="1"/>
  <c r="L9" i="5"/>
  <c r="M9" i="5" s="1"/>
  <c r="L10" i="5"/>
  <c r="M10" i="5" s="1"/>
  <c r="L8" i="5"/>
  <c r="M8" i="5" s="1"/>
  <c r="R140" i="8" l="1"/>
  <c r="B139" i="8"/>
  <c r="P139" i="8"/>
  <c r="E141" i="8"/>
  <c r="J141" i="8"/>
  <c r="L140" i="8"/>
  <c r="J104" i="25"/>
  <c r="J61" i="25"/>
  <c r="J43" i="25"/>
  <c r="J18" i="25"/>
  <c r="O143" i="23"/>
  <c r="F143" i="23"/>
  <c r="R143" i="23"/>
  <c r="L143" i="23"/>
  <c r="Q143" i="23"/>
  <c r="T143" i="23"/>
  <c r="S143" i="23"/>
  <c r="E143" i="23"/>
  <c r="J143" i="23"/>
  <c r="U143" i="23"/>
  <c r="H143" i="23"/>
  <c r="N143" i="23"/>
  <c r="I143" i="23"/>
  <c r="B143" i="23"/>
  <c r="M143" i="23"/>
  <c r="G143" i="23"/>
  <c r="C143" i="23"/>
  <c r="P143" i="23"/>
  <c r="K143" i="23"/>
  <c r="D143" i="23"/>
  <c r="Q144" i="23"/>
  <c r="M144" i="23"/>
  <c r="P144" i="23"/>
  <c r="L144" i="23"/>
  <c r="G144" i="23"/>
  <c r="S144" i="23"/>
  <c r="E144" i="23"/>
  <c r="O144" i="23"/>
  <c r="J144" i="23"/>
  <c r="V144" i="23"/>
  <c r="B144" i="23"/>
  <c r="H144" i="23"/>
  <c r="T144" i="23"/>
  <c r="I144" i="23"/>
  <c r="U144" i="23"/>
  <c r="C144" i="23"/>
  <c r="K144" i="23"/>
  <c r="R144" i="23"/>
  <c r="N144" i="23"/>
  <c r="F144" i="23"/>
  <c r="D144" i="23"/>
  <c r="R142" i="23"/>
  <c r="E142" i="23"/>
  <c r="F142" i="23"/>
  <c r="Q142" i="23"/>
  <c r="B142" i="23"/>
  <c r="I142" i="23"/>
  <c r="G142" i="23"/>
  <c r="P142" i="23"/>
  <c r="L142" i="23"/>
  <c r="O142" i="23"/>
  <c r="M142" i="23"/>
  <c r="C142" i="23"/>
  <c r="S142" i="23"/>
  <c r="N142" i="23"/>
  <c r="K142" i="23"/>
  <c r="T142" i="23"/>
  <c r="H142" i="23"/>
  <c r="J142" i="23"/>
  <c r="D142" i="23"/>
  <c r="H141" i="8"/>
  <c r="L139" i="8"/>
  <c r="E142" i="8" s="1"/>
  <c r="P140" i="12"/>
  <c r="I140" i="12"/>
  <c r="L141" i="8"/>
  <c r="I141" i="8"/>
  <c r="F141" i="8"/>
  <c r="F140" i="8"/>
  <c r="C140" i="8"/>
  <c r="H140" i="8"/>
  <c r="G140" i="8"/>
  <c r="E140" i="8"/>
  <c r="N140" i="8"/>
  <c r="D140" i="8"/>
  <c r="Q140" i="8"/>
  <c r="O140" i="8"/>
  <c r="B140" i="8"/>
  <c r="B140" i="12"/>
  <c r="K140" i="12"/>
  <c r="L140" i="12"/>
  <c r="E139" i="12"/>
  <c r="T144" i="4"/>
  <c r="P140" i="8"/>
  <c r="D139" i="8"/>
  <c r="E139" i="8"/>
  <c r="N139" i="8"/>
  <c r="O139" i="8"/>
  <c r="C139" i="8"/>
  <c r="F139" i="8"/>
  <c r="G139" i="8"/>
  <c r="K139" i="8"/>
  <c r="Q141" i="8"/>
  <c r="R141" i="8"/>
  <c r="J140" i="12"/>
  <c r="N140" i="12"/>
  <c r="L139" i="12"/>
  <c r="G139" i="12"/>
  <c r="S141" i="12"/>
  <c r="F141" i="12"/>
  <c r="K141" i="12"/>
  <c r="L141" i="12"/>
  <c r="I141" i="12"/>
  <c r="M141" i="12"/>
  <c r="P141" i="12"/>
  <c r="B141" i="12"/>
  <c r="N141" i="12"/>
  <c r="H141" i="12"/>
  <c r="Q141" i="12"/>
  <c r="R141" i="12"/>
  <c r="J141" i="12"/>
  <c r="E141" i="12"/>
  <c r="C141" i="12"/>
  <c r="D141" i="12"/>
  <c r="G141" i="12"/>
  <c r="M140" i="8"/>
  <c r="I139" i="8"/>
  <c r="R140" i="12"/>
  <c r="E140" i="12"/>
  <c r="N139" i="12"/>
  <c r="C139" i="12"/>
  <c r="F144" i="4"/>
  <c r="M139" i="8"/>
  <c r="G140" i="12"/>
  <c r="C140" i="12"/>
  <c r="P139" i="12"/>
  <c r="M139" i="12"/>
  <c r="H142" i="4"/>
  <c r="Q139" i="8"/>
  <c r="S141" i="8"/>
  <c r="H140" i="12"/>
  <c r="Q140" i="12"/>
  <c r="F139" i="12"/>
  <c r="H139" i="12"/>
  <c r="S142" i="4"/>
  <c r="H139" i="8"/>
  <c r="K140" i="8"/>
  <c r="O140" i="12"/>
  <c r="D140" i="12"/>
  <c r="Q139" i="12"/>
  <c r="O139" i="12"/>
  <c r="M144" i="4"/>
  <c r="R142" i="4"/>
  <c r="G141" i="8"/>
  <c r="J139" i="8"/>
  <c r="O141" i="8"/>
  <c r="C141" i="8"/>
  <c r="B141" i="8"/>
  <c r="D141" i="8"/>
  <c r="K141" i="8"/>
  <c r="P141" i="8"/>
  <c r="M141" i="8"/>
  <c r="J140" i="8"/>
  <c r="I140" i="8"/>
  <c r="M140" i="12"/>
  <c r="F140" i="12"/>
  <c r="K139" i="12"/>
  <c r="B139" i="12"/>
  <c r="N142" i="4"/>
  <c r="F143" i="4"/>
  <c r="T142" i="4"/>
  <c r="F142" i="4"/>
  <c r="C142" i="4"/>
  <c r="E143" i="4"/>
  <c r="C143" i="4"/>
  <c r="T143" i="4"/>
  <c r="Q143" i="4"/>
  <c r="D143" i="4"/>
  <c r="P143" i="4"/>
  <c r="K143" i="4"/>
  <c r="B143" i="4"/>
  <c r="J143" i="4"/>
  <c r="I143" i="4"/>
  <c r="S143" i="4"/>
  <c r="P142" i="4"/>
  <c r="U143" i="4"/>
  <c r="O142" i="4"/>
  <c r="E142" i="4"/>
  <c r="Q142" i="4"/>
  <c r="B142" i="4"/>
  <c r="C144" i="4"/>
  <c r="D144" i="4"/>
  <c r="E144" i="4"/>
  <c r="G144" i="4"/>
  <c r="H144" i="4"/>
  <c r="V144" i="4"/>
  <c r="N144" i="4"/>
  <c r="R144" i="4"/>
  <c r="O144" i="4"/>
  <c r="L144" i="4"/>
  <c r="K144" i="4"/>
  <c r="J144" i="4"/>
  <c r="B144" i="4"/>
  <c r="U144" i="4"/>
  <c r="I144" i="4"/>
  <c r="Q144" i="4"/>
  <c r="S144" i="4"/>
  <c r="P144" i="4"/>
  <c r="R143" i="4"/>
  <c r="N143" i="4"/>
  <c r="D142" i="4"/>
  <c r="G143" i="4"/>
  <c r="M143" i="4"/>
  <c r="G142" i="4"/>
  <c r="L142" i="4"/>
  <c r="O143" i="4"/>
  <c r="M142" i="4"/>
  <c r="L143" i="4"/>
  <c r="K142" i="4"/>
  <c r="I142" i="4"/>
  <c r="H143" i="4"/>
  <c r="E18" i="14"/>
  <c r="G18" i="14"/>
  <c r="F18" i="14"/>
  <c r="B18" i="14"/>
  <c r="I18" i="14"/>
  <c r="E61" i="6"/>
  <c r="B61" i="6"/>
  <c r="I61" i="6"/>
  <c r="F61" i="6"/>
  <c r="G61" i="6"/>
  <c r="B104" i="14"/>
  <c r="I104" i="14"/>
  <c r="G104" i="14"/>
  <c r="F104" i="14"/>
  <c r="E104" i="14"/>
  <c r="E43" i="14"/>
  <c r="G43" i="14"/>
  <c r="F43" i="14"/>
  <c r="I43" i="14"/>
  <c r="B43" i="14"/>
  <c r="B104" i="6"/>
  <c r="I104" i="6"/>
  <c r="G104" i="6"/>
  <c r="E104" i="6"/>
  <c r="F104" i="6"/>
  <c r="J61" i="10"/>
  <c r="E61" i="14"/>
  <c r="I61" i="14"/>
  <c r="F61" i="14"/>
  <c r="B61" i="14"/>
  <c r="G61" i="14"/>
  <c r="J18" i="10"/>
  <c r="E43" i="6"/>
  <c r="G43" i="6"/>
  <c r="F43" i="6"/>
  <c r="B43" i="6"/>
  <c r="I43" i="6"/>
  <c r="J43" i="10"/>
  <c r="E18" i="6"/>
  <c r="I18" i="6"/>
  <c r="G18" i="6"/>
  <c r="F18" i="6"/>
  <c r="B18" i="6"/>
  <c r="J104" i="10"/>
  <c r="H104" i="25"/>
  <c r="H18" i="10"/>
  <c r="H104" i="10"/>
  <c r="H61" i="10"/>
  <c r="H43" i="10"/>
  <c r="H61" i="25"/>
  <c r="H43" i="25"/>
  <c r="H18" i="25"/>
  <c r="I142" i="8" l="1"/>
  <c r="G143" i="8"/>
  <c r="N147" i="23"/>
  <c r="S147" i="23"/>
  <c r="P147" i="23"/>
  <c r="L147" i="23"/>
  <c r="T147" i="23"/>
  <c r="H147" i="23"/>
  <c r="F147" i="23"/>
  <c r="E147" i="23"/>
  <c r="U147" i="23"/>
  <c r="D147" i="23"/>
  <c r="V147" i="23"/>
  <c r="Y147" i="23"/>
  <c r="I147" i="23"/>
  <c r="O147" i="23"/>
  <c r="M147" i="23"/>
  <c r="X147" i="23"/>
  <c r="B147" i="23"/>
  <c r="R147" i="23"/>
  <c r="W147" i="23"/>
  <c r="Q147" i="23"/>
  <c r="C147" i="23"/>
  <c r="J147" i="23"/>
  <c r="G147" i="23"/>
  <c r="K147" i="23"/>
  <c r="G146" i="23"/>
  <c r="S146" i="23"/>
  <c r="E146" i="23"/>
  <c r="Q146" i="23"/>
  <c r="D146" i="23"/>
  <c r="M146" i="23"/>
  <c r="W146" i="23"/>
  <c r="K146" i="23"/>
  <c r="P146" i="23"/>
  <c r="N146" i="23"/>
  <c r="L146" i="23"/>
  <c r="H146" i="23"/>
  <c r="T146" i="23"/>
  <c r="U146" i="23"/>
  <c r="F146" i="23"/>
  <c r="J146" i="23"/>
  <c r="I146" i="23"/>
  <c r="B146" i="23"/>
  <c r="V146" i="23"/>
  <c r="X146" i="23"/>
  <c r="R146" i="23"/>
  <c r="O146" i="23"/>
  <c r="C146" i="23"/>
  <c r="T145" i="23"/>
  <c r="R145" i="23"/>
  <c r="V145" i="23"/>
  <c r="W145" i="23"/>
  <c r="S145" i="23"/>
  <c r="M145" i="23"/>
  <c r="P145" i="23"/>
  <c r="U145" i="23"/>
  <c r="I145" i="23"/>
  <c r="J145" i="23"/>
  <c r="Q145" i="23"/>
  <c r="K145" i="23"/>
  <c r="D145" i="23"/>
  <c r="O145" i="23"/>
  <c r="H145" i="23"/>
  <c r="B145" i="23"/>
  <c r="E145" i="23"/>
  <c r="L145" i="23"/>
  <c r="F145" i="23"/>
  <c r="N145" i="23"/>
  <c r="C145" i="23"/>
  <c r="G145" i="23"/>
  <c r="C143" i="8"/>
  <c r="N143" i="8"/>
  <c r="S143" i="8"/>
  <c r="E143" i="8"/>
  <c r="G143" i="12"/>
  <c r="F143" i="12"/>
  <c r="I143" i="12"/>
  <c r="M143" i="12"/>
  <c r="P143" i="12"/>
  <c r="O143" i="12"/>
  <c r="K143" i="12"/>
  <c r="Q143" i="12"/>
  <c r="H143" i="12"/>
  <c r="D143" i="12"/>
  <c r="E143" i="12"/>
  <c r="S143" i="12"/>
  <c r="U143" i="12"/>
  <c r="J143" i="12"/>
  <c r="C143" i="12"/>
  <c r="T143" i="12"/>
  <c r="L143" i="12"/>
  <c r="B143" i="12"/>
  <c r="N143" i="12"/>
  <c r="R143" i="12"/>
  <c r="U143" i="8"/>
  <c r="K143" i="8"/>
  <c r="B143" i="8"/>
  <c r="R143" i="8"/>
  <c r="K142" i="12"/>
  <c r="J142" i="12"/>
  <c r="I142" i="12"/>
  <c r="D142" i="12"/>
  <c r="S142" i="12"/>
  <c r="E142" i="12"/>
  <c r="M142" i="12"/>
  <c r="R142" i="12"/>
  <c r="H142" i="12"/>
  <c r="P142" i="12"/>
  <c r="Q142" i="12"/>
  <c r="N142" i="12"/>
  <c r="F142" i="12"/>
  <c r="O142" i="12"/>
  <c r="T142" i="12"/>
  <c r="G142" i="12"/>
  <c r="C142" i="12"/>
  <c r="L142" i="12"/>
  <c r="B142" i="12"/>
  <c r="P143" i="8"/>
  <c r="Q143" i="8"/>
  <c r="H143" i="8"/>
  <c r="S144" i="12"/>
  <c r="P144" i="12"/>
  <c r="H144" i="12"/>
  <c r="N144" i="12"/>
  <c r="K144" i="12"/>
  <c r="E144" i="12"/>
  <c r="F144" i="12"/>
  <c r="U144" i="12"/>
  <c r="L144" i="12"/>
  <c r="B144" i="12"/>
  <c r="O144" i="12"/>
  <c r="G144" i="12"/>
  <c r="M144" i="12"/>
  <c r="J144" i="12"/>
  <c r="R144" i="12"/>
  <c r="T144" i="12"/>
  <c r="C144" i="12"/>
  <c r="V144" i="12"/>
  <c r="I144" i="12"/>
  <c r="D144" i="12"/>
  <c r="Q144" i="12"/>
  <c r="O143" i="8"/>
  <c r="F143" i="8"/>
  <c r="J143" i="8"/>
  <c r="G144" i="8"/>
  <c r="F144" i="8"/>
  <c r="C144" i="8"/>
  <c r="T144" i="8"/>
  <c r="B144" i="8"/>
  <c r="P144" i="8"/>
  <c r="D144" i="8"/>
  <c r="H144" i="8"/>
  <c r="L144" i="8"/>
  <c r="I144" i="8"/>
  <c r="K144" i="8"/>
  <c r="E144" i="8"/>
  <c r="J144" i="8"/>
  <c r="R144" i="8"/>
  <c r="N144" i="8"/>
  <c r="M144" i="8"/>
  <c r="S144" i="8"/>
  <c r="O144" i="8"/>
  <c r="Q144" i="8"/>
  <c r="U144" i="8"/>
  <c r="V144" i="8"/>
  <c r="M143" i="8"/>
  <c r="L143" i="8"/>
  <c r="D143" i="8"/>
  <c r="Q142" i="8"/>
  <c r="G142" i="8"/>
  <c r="P142" i="8"/>
  <c r="O142" i="8"/>
  <c r="J142" i="8"/>
  <c r="D142" i="8"/>
  <c r="N142" i="8"/>
  <c r="M142" i="8"/>
  <c r="T142" i="8"/>
  <c r="H142" i="8"/>
  <c r="F142" i="8"/>
  <c r="S142" i="8"/>
  <c r="C142" i="8"/>
  <c r="K142" i="8"/>
  <c r="L142" i="8"/>
  <c r="R142" i="8"/>
  <c r="B142" i="8"/>
  <c r="T143" i="8"/>
  <c r="I143" i="8"/>
  <c r="C145" i="4"/>
  <c r="V145" i="4"/>
  <c r="R145" i="4"/>
  <c r="E145" i="4"/>
  <c r="S145" i="4"/>
  <c r="Q145" i="4"/>
  <c r="I145" i="4"/>
  <c r="B145" i="4"/>
  <c r="M145" i="4"/>
  <c r="F145" i="4"/>
  <c r="N145" i="4"/>
  <c r="O145" i="4"/>
  <c r="J145" i="4"/>
  <c r="P145" i="4"/>
  <c r="D145" i="4"/>
  <c r="L145" i="4"/>
  <c r="W145" i="4"/>
  <c r="T145" i="4"/>
  <c r="U145" i="4"/>
  <c r="H145" i="4"/>
  <c r="K145" i="4"/>
  <c r="G145" i="4"/>
  <c r="P147" i="4"/>
  <c r="N147" i="4"/>
  <c r="R147" i="4"/>
  <c r="K147" i="4"/>
  <c r="U147" i="4"/>
  <c r="Y147" i="4"/>
  <c r="T147" i="4"/>
  <c r="L147" i="4"/>
  <c r="V147" i="4"/>
  <c r="O147" i="4"/>
  <c r="D147" i="4"/>
  <c r="C147" i="4"/>
  <c r="F147" i="4"/>
  <c r="X147" i="4"/>
  <c r="I147" i="4"/>
  <c r="E147" i="4"/>
  <c r="G147" i="4"/>
  <c r="W147" i="4"/>
  <c r="J147" i="4"/>
  <c r="H147" i="4"/>
  <c r="S147" i="4"/>
  <c r="Q147" i="4"/>
  <c r="M147" i="4"/>
  <c r="B147" i="4"/>
  <c r="C146" i="4"/>
  <c r="L146" i="4"/>
  <c r="I146" i="4"/>
  <c r="M146" i="4"/>
  <c r="K146" i="4"/>
  <c r="W146" i="4"/>
  <c r="G146" i="4"/>
  <c r="B146" i="4"/>
  <c r="D146" i="4"/>
  <c r="N146" i="4"/>
  <c r="X146" i="4"/>
  <c r="P146" i="4"/>
  <c r="F146" i="4"/>
  <c r="R146" i="4"/>
  <c r="U146" i="4"/>
  <c r="H146" i="4"/>
  <c r="V146" i="4"/>
  <c r="J146" i="4"/>
  <c r="E146" i="4"/>
  <c r="Q146" i="4"/>
  <c r="T146" i="4"/>
  <c r="O146" i="4"/>
  <c r="S146" i="4"/>
  <c r="J61" i="14"/>
  <c r="J18" i="6"/>
  <c r="J104" i="6"/>
  <c r="J43" i="14"/>
  <c r="J18" i="14"/>
  <c r="J61" i="6"/>
  <c r="J43" i="6"/>
  <c r="J104" i="14"/>
  <c r="H61" i="6"/>
  <c r="H43" i="6"/>
  <c r="H104" i="6"/>
  <c r="H43" i="14"/>
  <c r="H104" i="14"/>
  <c r="H18" i="14"/>
  <c r="H61" i="14"/>
  <c r="H18" i="6"/>
  <c r="Q149" i="23" l="1"/>
  <c r="T149" i="23"/>
  <c r="P149" i="23"/>
  <c r="Y149" i="23"/>
  <c r="F149" i="23"/>
  <c r="O149" i="23"/>
  <c r="S149" i="23"/>
  <c r="N149" i="23"/>
  <c r="V149" i="23"/>
  <c r="X149" i="23"/>
  <c r="J149" i="23"/>
  <c r="C149" i="23"/>
  <c r="Z149" i="23"/>
  <c r="G149" i="23"/>
  <c r="K149" i="23"/>
  <c r="W149" i="23"/>
  <c r="AA149" i="23"/>
  <c r="D149" i="23"/>
  <c r="U149" i="23"/>
  <c r="H149" i="23"/>
  <c r="I149" i="23"/>
  <c r="L149" i="23"/>
  <c r="E149" i="23"/>
  <c r="B149" i="23"/>
  <c r="R149" i="23"/>
  <c r="M149" i="23"/>
  <c r="L150" i="23"/>
  <c r="O150" i="23"/>
  <c r="B150" i="23"/>
  <c r="E150" i="23"/>
  <c r="P150" i="23"/>
  <c r="J150" i="23"/>
  <c r="F150" i="23"/>
  <c r="U150" i="23"/>
  <c r="M150" i="23"/>
  <c r="K150" i="23"/>
  <c r="G150" i="23"/>
  <c r="H150" i="23"/>
  <c r="T150" i="23"/>
  <c r="AB150" i="23"/>
  <c r="Z150" i="23"/>
  <c r="V150" i="23"/>
  <c r="W150" i="23"/>
  <c r="N150" i="23"/>
  <c r="S150" i="23"/>
  <c r="X150" i="23"/>
  <c r="D150" i="23"/>
  <c r="AA150" i="23"/>
  <c r="R150" i="23"/>
  <c r="I150" i="23"/>
  <c r="Q150" i="23"/>
  <c r="C150" i="23"/>
  <c r="Y150" i="23"/>
  <c r="C148" i="23"/>
  <c r="F148" i="23"/>
  <c r="Y148" i="23"/>
  <c r="Q148" i="23"/>
  <c r="P148" i="23"/>
  <c r="N148" i="23"/>
  <c r="D148" i="23"/>
  <c r="I148" i="23"/>
  <c r="W148" i="23"/>
  <c r="G148" i="23"/>
  <c r="H148" i="23"/>
  <c r="T148" i="23"/>
  <c r="O148" i="23"/>
  <c r="J148" i="23"/>
  <c r="U148" i="23"/>
  <c r="R148" i="23"/>
  <c r="L148" i="23"/>
  <c r="M148" i="23"/>
  <c r="K148" i="23"/>
  <c r="X148" i="23"/>
  <c r="E148" i="23"/>
  <c r="B148" i="23"/>
  <c r="Z148" i="23"/>
  <c r="S148" i="23"/>
  <c r="V148" i="23"/>
  <c r="N147" i="8"/>
  <c r="U147" i="8"/>
  <c r="F147" i="8"/>
  <c r="W147" i="8"/>
  <c r="V147" i="8"/>
  <c r="S147" i="8"/>
  <c r="M147" i="8"/>
  <c r="X147" i="8"/>
  <c r="D147" i="8"/>
  <c r="L147" i="8"/>
  <c r="P147" i="8"/>
  <c r="Y147" i="8"/>
  <c r="Q147" i="8"/>
  <c r="E147" i="8"/>
  <c r="I147" i="8"/>
  <c r="C147" i="8"/>
  <c r="O147" i="8"/>
  <c r="J147" i="8"/>
  <c r="R147" i="8"/>
  <c r="G147" i="8"/>
  <c r="B147" i="8"/>
  <c r="T147" i="8"/>
  <c r="H147" i="8"/>
  <c r="K147" i="8"/>
  <c r="X147" i="12"/>
  <c r="F147" i="12"/>
  <c r="K147" i="12"/>
  <c r="P147" i="12"/>
  <c r="M147" i="12"/>
  <c r="Y147" i="12"/>
  <c r="B147" i="12"/>
  <c r="I147" i="12"/>
  <c r="R147" i="12"/>
  <c r="C147" i="12"/>
  <c r="L147" i="12"/>
  <c r="V147" i="12"/>
  <c r="D147" i="12"/>
  <c r="W147" i="12"/>
  <c r="N147" i="12"/>
  <c r="T147" i="12"/>
  <c r="O147" i="12"/>
  <c r="U147" i="12"/>
  <c r="H147" i="12"/>
  <c r="J147" i="12"/>
  <c r="S147" i="12"/>
  <c r="Q147" i="12"/>
  <c r="E147" i="12"/>
  <c r="G147" i="12"/>
  <c r="C145" i="8"/>
  <c r="K145" i="8"/>
  <c r="G145" i="8"/>
  <c r="D145" i="8"/>
  <c r="Q145" i="8"/>
  <c r="N145" i="8"/>
  <c r="F145" i="8"/>
  <c r="E145" i="8"/>
  <c r="J145" i="8"/>
  <c r="H145" i="8"/>
  <c r="R145" i="8"/>
  <c r="B145" i="8"/>
  <c r="M145" i="8"/>
  <c r="W145" i="8"/>
  <c r="O145" i="8"/>
  <c r="U145" i="8"/>
  <c r="V145" i="8"/>
  <c r="L145" i="8"/>
  <c r="I145" i="8"/>
  <c r="P145" i="8"/>
  <c r="S145" i="8"/>
  <c r="T145" i="8"/>
  <c r="W145" i="12"/>
  <c r="L145" i="12"/>
  <c r="T145" i="12"/>
  <c r="C145" i="12"/>
  <c r="B145" i="12"/>
  <c r="I145" i="12"/>
  <c r="Q145" i="12"/>
  <c r="E145" i="12"/>
  <c r="R145" i="12"/>
  <c r="P145" i="12"/>
  <c r="M145" i="12"/>
  <c r="U145" i="12"/>
  <c r="O145" i="12"/>
  <c r="N145" i="12"/>
  <c r="V145" i="12"/>
  <c r="D145" i="12"/>
  <c r="J145" i="12"/>
  <c r="F145" i="12"/>
  <c r="H145" i="12"/>
  <c r="G145" i="12"/>
  <c r="S145" i="12"/>
  <c r="K145" i="12"/>
  <c r="U146" i="8"/>
  <c r="I146" i="8"/>
  <c r="J146" i="8"/>
  <c r="W146" i="8"/>
  <c r="E146" i="8"/>
  <c r="R146" i="8"/>
  <c r="N146" i="8"/>
  <c r="Q146" i="8"/>
  <c r="B146" i="8"/>
  <c r="D146" i="8"/>
  <c r="L146" i="8"/>
  <c r="C146" i="8"/>
  <c r="G146" i="8"/>
  <c r="X146" i="8"/>
  <c r="O146" i="8"/>
  <c r="V146" i="8"/>
  <c r="F146" i="8"/>
  <c r="P146" i="8"/>
  <c r="H146" i="8"/>
  <c r="M146" i="8"/>
  <c r="S146" i="8"/>
  <c r="T146" i="8"/>
  <c r="K146" i="8"/>
  <c r="D146" i="12"/>
  <c r="P146" i="12"/>
  <c r="T146" i="12"/>
  <c r="F146" i="12"/>
  <c r="C146" i="12"/>
  <c r="R146" i="12"/>
  <c r="S146" i="12"/>
  <c r="O146" i="12"/>
  <c r="Q146" i="12"/>
  <c r="X146" i="12"/>
  <c r="I146" i="12"/>
  <c r="W146" i="12"/>
  <c r="V146" i="12"/>
  <c r="M146" i="12"/>
  <c r="B146" i="12"/>
  <c r="N146" i="12"/>
  <c r="U146" i="12"/>
  <c r="H146" i="12"/>
  <c r="G146" i="12"/>
  <c r="L146" i="12"/>
  <c r="E146" i="12"/>
  <c r="J146" i="12"/>
  <c r="K146" i="12"/>
  <c r="N150" i="4"/>
  <c r="O150" i="4"/>
  <c r="I150" i="4"/>
  <c r="V150" i="4"/>
  <c r="C150" i="4"/>
  <c r="S150" i="4"/>
  <c r="R150" i="4"/>
  <c r="J150" i="4"/>
  <c r="AA150" i="4"/>
  <c r="U150" i="4"/>
  <c r="D150" i="4"/>
  <c r="P150" i="4"/>
  <c r="E150" i="4"/>
  <c r="M150" i="4"/>
  <c r="X150" i="4"/>
  <c r="K150" i="4"/>
  <c r="H150" i="4"/>
  <c r="Q150" i="4"/>
  <c r="T150" i="4"/>
  <c r="L150" i="4"/>
  <c r="B150" i="4"/>
  <c r="W150" i="4"/>
  <c r="Y150" i="4"/>
  <c r="G150" i="4"/>
  <c r="Z150" i="4"/>
  <c r="AB150" i="4"/>
  <c r="F150" i="4"/>
  <c r="C149" i="4"/>
  <c r="V149" i="4"/>
  <c r="Y149" i="4"/>
  <c r="N149" i="4"/>
  <c r="X149" i="4"/>
  <c r="R149" i="4"/>
  <c r="Z149" i="4"/>
  <c r="J149" i="4"/>
  <c r="P149" i="4"/>
  <c r="M149" i="4"/>
  <c r="F149" i="4"/>
  <c r="S149" i="4"/>
  <c r="E149" i="4"/>
  <c r="L149" i="4"/>
  <c r="U149" i="4"/>
  <c r="K149" i="4"/>
  <c r="I149" i="4"/>
  <c r="D149" i="4"/>
  <c r="Q149" i="4"/>
  <c r="H149" i="4"/>
  <c r="G149" i="4"/>
  <c r="AA149" i="4"/>
  <c r="O149" i="4"/>
  <c r="T149" i="4"/>
  <c r="W149" i="4"/>
  <c r="B149" i="4"/>
  <c r="C148" i="4"/>
  <c r="D148" i="4"/>
  <c r="U148" i="4"/>
  <c r="S148" i="4"/>
  <c r="Q148" i="4"/>
  <c r="W148" i="4"/>
  <c r="I148" i="4"/>
  <c r="V148" i="4"/>
  <c r="J148" i="4"/>
  <c r="K148" i="4"/>
  <c r="M148" i="4"/>
  <c r="H148" i="4"/>
  <c r="B148" i="4"/>
  <c r="L148" i="4"/>
  <c r="F148" i="4"/>
  <c r="N148" i="4"/>
  <c r="O148" i="4"/>
  <c r="G148" i="4"/>
  <c r="T148" i="4"/>
  <c r="E148" i="4"/>
  <c r="P148" i="4"/>
  <c r="Y148" i="4"/>
  <c r="X148" i="4"/>
  <c r="R148" i="4"/>
  <c r="Z148" i="4"/>
  <c r="H153" i="23" l="1"/>
  <c r="AB153" i="23"/>
  <c r="I153" i="23"/>
  <c r="J153" i="23"/>
  <c r="O153" i="23"/>
  <c r="C153" i="23"/>
  <c r="M153" i="23"/>
  <c r="K153" i="23"/>
  <c r="AD153" i="23"/>
  <c r="Q153" i="23"/>
  <c r="V153" i="23"/>
  <c r="F153" i="23"/>
  <c r="G153" i="23"/>
  <c r="W153" i="23"/>
  <c r="N153" i="23"/>
  <c r="Z153" i="23"/>
  <c r="B153" i="23"/>
  <c r="P153" i="23"/>
  <c r="U153" i="23"/>
  <c r="X153" i="23"/>
  <c r="S153" i="23"/>
  <c r="AA153" i="23"/>
  <c r="E153" i="23"/>
  <c r="R153" i="23"/>
  <c r="D153" i="23"/>
  <c r="T153" i="23"/>
  <c r="Y153" i="23"/>
  <c r="AE153" i="23"/>
  <c r="L153" i="23"/>
  <c r="AC153" i="23"/>
  <c r="AA151" i="23"/>
  <c r="Z151" i="23"/>
  <c r="M151" i="23"/>
  <c r="I151" i="23"/>
  <c r="G151" i="23"/>
  <c r="Y151" i="23"/>
  <c r="W151" i="23"/>
  <c r="R151" i="23"/>
  <c r="T151" i="23"/>
  <c r="AC151" i="23"/>
  <c r="O151" i="23"/>
  <c r="K151" i="23"/>
  <c r="C151" i="23"/>
  <c r="J151" i="23"/>
  <c r="E151" i="23"/>
  <c r="V151" i="23"/>
  <c r="D151" i="23"/>
  <c r="AB151" i="23"/>
  <c r="P151" i="23"/>
  <c r="Q151" i="23"/>
  <c r="B151" i="23"/>
  <c r="F151" i="23"/>
  <c r="N151" i="23"/>
  <c r="H151" i="23"/>
  <c r="X151" i="23"/>
  <c r="S151" i="23"/>
  <c r="U151" i="23"/>
  <c r="L151" i="23"/>
  <c r="P152" i="23"/>
  <c r="H152" i="23"/>
  <c r="O152" i="23"/>
  <c r="AD152" i="23"/>
  <c r="E152" i="23"/>
  <c r="AB152" i="23"/>
  <c r="Q152" i="23"/>
  <c r="AA152" i="23"/>
  <c r="L152" i="23"/>
  <c r="V152" i="23"/>
  <c r="B152" i="23"/>
  <c r="AC152" i="23"/>
  <c r="T152" i="23"/>
  <c r="M152" i="23"/>
  <c r="D152" i="23"/>
  <c r="G152" i="23"/>
  <c r="U152" i="23"/>
  <c r="J152" i="23"/>
  <c r="X152" i="23"/>
  <c r="F152" i="23"/>
  <c r="Z152" i="23"/>
  <c r="Y152" i="23"/>
  <c r="K152" i="23"/>
  <c r="W152" i="23"/>
  <c r="R152" i="23"/>
  <c r="S152" i="23"/>
  <c r="N152" i="23"/>
  <c r="I152" i="23"/>
  <c r="C152" i="23"/>
  <c r="E148" i="12"/>
  <c r="J148" i="12"/>
  <c r="H148" i="12"/>
  <c r="W148" i="12"/>
  <c r="X148" i="12"/>
  <c r="B148" i="12"/>
  <c r="O148" i="12"/>
  <c r="M148" i="12"/>
  <c r="U148" i="12"/>
  <c r="G148" i="12"/>
  <c r="V148" i="12"/>
  <c r="T148" i="12"/>
  <c r="S148" i="12"/>
  <c r="I148" i="12"/>
  <c r="D148" i="12"/>
  <c r="N148" i="12"/>
  <c r="R148" i="12"/>
  <c r="Z148" i="12"/>
  <c r="K148" i="12"/>
  <c r="C148" i="12"/>
  <c r="F148" i="12"/>
  <c r="Q148" i="12"/>
  <c r="P148" i="12"/>
  <c r="Y148" i="12"/>
  <c r="L148" i="12"/>
  <c r="Y148" i="8"/>
  <c r="U148" i="8"/>
  <c r="T148" i="8"/>
  <c r="X148" i="8"/>
  <c r="V148" i="8"/>
  <c r="B148" i="8"/>
  <c r="D148" i="8"/>
  <c r="Q148" i="8"/>
  <c r="L148" i="8"/>
  <c r="M148" i="8"/>
  <c r="E148" i="8"/>
  <c r="J148" i="8"/>
  <c r="H148" i="8"/>
  <c r="I148" i="8"/>
  <c r="K148" i="8"/>
  <c r="C148" i="8"/>
  <c r="F148" i="8"/>
  <c r="P148" i="8"/>
  <c r="S148" i="8"/>
  <c r="R148" i="8"/>
  <c r="W148" i="8"/>
  <c r="Z148" i="8"/>
  <c r="N148" i="8"/>
  <c r="G148" i="8"/>
  <c r="O148" i="8"/>
  <c r="Q150" i="12"/>
  <c r="W150" i="12"/>
  <c r="AB150" i="12"/>
  <c r="D150" i="12"/>
  <c r="V150" i="12"/>
  <c r="C150" i="12"/>
  <c r="G150" i="12"/>
  <c r="R150" i="12"/>
  <c r="L150" i="12"/>
  <c r="O150" i="12"/>
  <c r="J150" i="12"/>
  <c r="Z150" i="12"/>
  <c r="N150" i="12"/>
  <c r="K150" i="12"/>
  <c r="H150" i="12"/>
  <c r="F150" i="12"/>
  <c r="AA150" i="12"/>
  <c r="T150" i="12"/>
  <c r="X150" i="12"/>
  <c r="M150" i="12"/>
  <c r="P150" i="12"/>
  <c r="E150" i="12"/>
  <c r="B150" i="12"/>
  <c r="I150" i="12"/>
  <c r="U150" i="12"/>
  <c r="Y150" i="12"/>
  <c r="S150" i="12"/>
  <c r="R149" i="12"/>
  <c r="D149" i="12"/>
  <c r="V149" i="12"/>
  <c r="G149" i="12"/>
  <c r="N149" i="12"/>
  <c r="S149" i="12"/>
  <c r="L149" i="12"/>
  <c r="T149" i="12"/>
  <c r="I149" i="12"/>
  <c r="B149" i="12"/>
  <c r="Q149" i="12"/>
  <c r="K149" i="12"/>
  <c r="X149" i="12"/>
  <c r="J149" i="12"/>
  <c r="U149" i="12"/>
  <c r="F149" i="12"/>
  <c r="Z149" i="12"/>
  <c r="O149" i="12"/>
  <c r="C149" i="12"/>
  <c r="Y149" i="12"/>
  <c r="H149" i="12"/>
  <c r="E149" i="12"/>
  <c r="P149" i="12"/>
  <c r="AA149" i="12"/>
  <c r="M149" i="12"/>
  <c r="W149" i="12"/>
  <c r="V150" i="8"/>
  <c r="B150" i="8"/>
  <c r="G150" i="8"/>
  <c r="I150" i="8"/>
  <c r="L150" i="8"/>
  <c r="U150" i="8"/>
  <c r="Y150" i="8"/>
  <c r="Z150" i="8"/>
  <c r="X150" i="8"/>
  <c r="Q150" i="8"/>
  <c r="C150" i="8"/>
  <c r="M150" i="8"/>
  <c r="O150" i="8"/>
  <c r="E150" i="8"/>
  <c r="H150" i="8"/>
  <c r="N150" i="8"/>
  <c r="K150" i="8"/>
  <c r="D150" i="8"/>
  <c r="F150" i="8"/>
  <c r="AA150" i="8"/>
  <c r="S150" i="8"/>
  <c r="R150" i="8"/>
  <c r="T150" i="8"/>
  <c r="AB150" i="8"/>
  <c r="W150" i="8"/>
  <c r="P150" i="8"/>
  <c r="J150" i="8"/>
  <c r="D149" i="8"/>
  <c r="Y149" i="8"/>
  <c r="U149" i="8"/>
  <c r="F149" i="8"/>
  <c r="H149" i="8"/>
  <c r="S149" i="8"/>
  <c r="M149" i="8"/>
  <c r="Q149" i="8"/>
  <c r="L149" i="8"/>
  <c r="V149" i="8"/>
  <c r="E149" i="8"/>
  <c r="Z149" i="8"/>
  <c r="N149" i="8"/>
  <c r="G149" i="8"/>
  <c r="T149" i="8"/>
  <c r="B149" i="8"/>
  <c r="P149" i="8"/>
  <c r="R149" i="8"/>
  <c r="C149" i="8"/>
  <c r="O149" i="8"/>
  <c r="J149" i="8"/>
  <c r="K149" i="8"/>
  <c r="X149" i="8"/>
  <c r="I149" i="8"/>
  <c r="AA149" i="8"/>
  <c r="W149" i="8"/>
  <c r="C153" i="4"/>
  <c r="G153" i="4"/>
  <c r="T153" i="4"/>
  <c r="W153" i="4"/>
  <c r="AA153" i="4"/>
  <c r="M153" i="4"/>
  <c r="D153" i="4"/>
  <c r="V153" i="4"/>
  <c r="S153" i="4"/>
  <c r="Y153" i="4"/>
  <c r="P153" i="4"/>
  <c r="H153" i="4"/>
  <c r="U153" i="4"/>
  <c r="AC153" i="4"/>
  <c r="AB153" i="4"/>
  <c r="N153" i="4"/>
  <c r="Q153" i="4"/>
  <c r="E153" i="4"/>
  <c r="L153" i="4"/>
  <c r="Z153" i="4"/>
  <c r="AE153" i="4"/>
  <c r="J153" i="4"/>
  <c r="X153" i="4"/>
  <c r="R153" i="4"/>
  <c r="F153" i="4"/>
  <c r="AD153" i="4"/>
  <c r="K153" i="4"/>
  <c r="B153" i="4"/>
  <c r="O153" i="4"/>
  <c r="I153" i="4"/>
  <c r="C151" i="4"/>
  <c r="O151" i="4"/>
  <c r="H151" i="4"/>
  <c r="Z151" i="4"/>
  <c r="AC151" i="4"/>
  <c r="R151" i="4"/>
  <c r="F151" i="4"/>
  <c r="AA151" i="4"/>
  <c r="N151" i="4"/>
  <c r="V151" i="4"/>
  <c r="Q151" i="4"/>
  <c r="G151" i="4"/>
  <c r="L151" i="4"/>
  <c r="W151" i="4"/>
  <c r="T151" i="4"/>
  <c r="AB151" i="4"/>
  <c r="U151" i="4"/>
  <c r="I151" i="4"/>
  <c r="Y151" i="4"/>
  <c r="P151" i="4"/>
  <c r="B151" i="4"/>
  <c r="X151" i="4"/>
  <c r="K151" i="4"/>
  <c r="E151" i="4"/>
  <c r="D151" i="4"/>
  <c r="S151" i="4"/>
  <c r="J151" i="4"/>
  <c r="M151" i="4"/>
  <c r="C152" i="4"/>
  <c r="E152" i="4"/>
  <c r="U152" i="4"/>
  <c r="Z152" i="4"/>
  <c r="AB152" i="4"/>
  <c r="Q152" i="4"/>
  <c r="R152" i="4"/>
  <c r="M152" i="4"/>
  <c r="D152" i="4"/>
  <c r="AC152" i="4"/>
  <c r="Y152" i="4"/>
  <c r="G152" i="4"/>
  <c r="V152" i="4"/>
  <c r="X152" i="4"/>
  <c r="O152" i="4"/>
  <c r="K152" i="4"/>
  <c r="AA152" i="4"/>
  <c r="N152" i="4"/>
  <c r="AD152" i="4"/>
  <c r="F152" i="4"/>
  <c r="T152" i="4"/>
  <c r="P152" i="4"/>
  <c r="H152" i="4"/>
  <c r="I152" i="4"/>
  <c r="S152" i="4"/>
  <c r="W152" i="4"/>
  <c r="L152" i="4"/>
  <c r="B152" i="4"/>
  <c r="J152" i="4"/>
  <c r="AB154" i="23" l="1"/>
  <c r="G154" i="23"/>
  <c r="R154" i="23"/>
  <c r="C154" i="23"/>
  <c r="AC154" i="23"/>
  <c r="B154" i="23"/>
  <c r="X154" i="23"/>
  <c r="V154" i="23"/>
  <c r="Y154" i="23"/>
  <c r="Q154" i="23"/>
  <c r="Z154" i="23"/>
  <c r="E154" i="23"/>
  <c r="P154" i="23"/>
  <c r="I154" i="23"/>
  <c r="AF154" i="23"/>
  <c r="AA154" i="23"/>
  <c r="J154" i="23"/>
  <c r="AD154" i="23"/>
  <c r="N154" i="23"/>
  <c r="W154" i="23"/>
  <c r="M154" i="23"/>
  <c r="K154" i="23"/>
  <c r="O154" i="23"/>
  <c r="D154" i="23"/>
  <c r="AE154" i="23"/>
  <c r="H154" i="23"/>
  <c r="T154" i="23"/>
  <c r="F154" i="23"/>
  <c r="L154" i="23"/>
  <c r="U154" i="23"/>
  <c r="S154" i="23"/>
  <c r="Y156" i="23"/>
  <c r="H156" i="23"/>
  <c r="J156" i="23"/>
  <c r="AD156" i="23"/>
  <c r="C156" i="23"/>
  <c r="T156" i="23"/>
  <c r="AC156" i="23"/>
  <c r="F156" i="23"/>
  <c r="K156" i="23"/>
  <c r="U156" i="23"/>
  <c r="AG156" i="23"/>
  <c r="X156" i="23"/>
  <c r="S156" i="23"/>
  <c r="R156" i="23"/>
  <c r="AB156" i="23"/>
  <c r="O156" i="23"/>
  <c r="I156" i="23"/>
  <c r="AH156" i="23"/>
  <c r="L156" i="23"/>
  <c r="Q156" i="23"/>
  <c r="E156" i="23"/>
  <c r="P156" i="23"/>
  <c r="D156" i="23"/>
  <c r="Z156" i="23"/>
  <c r="N156" i="23"/>
  <c r="M156" i="23"/>
  <c r="W156" i="23"/>
  <c r="AE156" i="23"/>
  <c r="V156" i="23"/>
  <c r="AF156" i="23"/>
  <c r="AA156" i="23"/>
  <c r="G156" i="23"/>
  <c r="B156" i="23"/>
  <c r="O155" i="23"/>
  <c r="AE155" i="23"/>
  <c r="I155" i="23"/>
  <c r="K155" i="23"/>
  <c r="M155" i="23"/>
  <c r="B155" i="23"/>
  <c r="AF155" i="23"/>
  <c r="R155" i="23"/>
  <c r="S155" i="23"/>
  <c r="U155" i="23"/>
  <c r="T155" i="23"/>
  <c r="Y155" i="23"/>
  <c r="E155" i="23"/>
  <c r="V155" i="23"/>
  <c r="AC155" i="23"/>
  <c r="L155" i="23"/>
  <c r="AA155" i="23"/>
  <c r="Z155" i="23"/>
  <c r="AG155" i="23"/>
  <c r="F155" i="23"/>
  <c r="W155" i="23"/>
  <c r="N155" i="23"/>
  <c r="D155" i="23"/>
  <c r="J155" i="23"/>
  <c r="P155" i="23"/>
  <c r="G155" i="23"/>
  <c r="C155" i="23"/>
  <c r="AB155" i="23"/>
  <c r="AD155" i="23"/>
  <c r="X155" i="23"/>
  <c r="Q155" i="23"/>
  <c r="H155" i="23"/>
  <c r="U153" i="8"/>
  <c r="D153" i="8"/>
  <c r="Z153" i="8"/>
  <c r="G153" i="8"/>
  <c r="R153" i="8"/>
  <c r="AD153" i="8"/>
  <c r="P153" i="8"/>
  <c r="I153" i="8"/>
  <c r="X153" i="8"/>
  <c r="AC153" i="8"/>
  <c r="V153" i="8"/>
  <c r="L153" i="8"/>
  <c r="Y153" i="8"/>
  <c r="AB153" i="8"/>
  <c r="Q153" i="8"/>
  <c r="M153" i="8"/>
  <c r="J153" i="8"/>
  <c r="E153" i="8"/>
  <c r="AA153" i="8"/>
  <c r="N153" i="8"/>
  <c r="H153" i="8"/>
  <c r="W153" i="8"/>
  <c r="K153" i="8"/>
  <c r="F153" i="8"/>
  <c r="S153" i="8"/>
  <c r="C153" i="8"/>
  <c r="AE153" i="8"/>
  <c r="O153" i="8"/>
  <c r="B153" i="8"/>
  <c r="T153" i="8"/>
  <c r="Y151" i="8"/>
  <c r="D151" i="8"/>
  <c r="M151" i="8"/>
  <c r="G151" i="8"/>
  <c r="K151" i="8"/>
  <c r="W151" i="8"/>
  <c r="Z151" i="8"/>
  <c r="L151" i="8"/>
  <c r="N151" i="8"/>
  <c r="X151" i="8"/>
  <c r="AA151" i="8"/>
  <c r="C151" i="8"/>
  <c r="O151" i="8"/>
  <c r="P151" i="8"/>
  <c r="U151" i="8"/>
  <c r="I151" i="8"/>
  <c r="T151" i="8"/>
  <c r="H151" i="8"/>
  <c r="V151" i="8"/>
  <c r="Q151" i="8"/>
  <c r="F151" i="8"/>
  <c r="E151" i="8"/>
  <c r="AC151" i="8"/>
  <c r="J151" i="8"/>
  <c r="AB151" i="8"/>
  <c r="B151" i="8"/>
  <c r="R151" i="8"/>
  <c r="S151" i="8"/>
  <c r="O152" i="12"/>
  <c r="M152" i="12"/>
  <c r="AD152" i="12"/>
  <c r="AA152" i="12"/>
  <c r="G152" i="12"/>
  <c r="W152" i="12"/>
  <c r="I152" i="12"/>
  <c r="Y152" i="12"/>
  <c r="L152" i="12"/>
  <c r="T152" i="12"/>
  <c r="S152" i="12"/>
  <c r="K152" i="12"/>
  <c r="X152" i="12"/>
  <c r="C152" i="12"/>
  <c r="P152" i="12"/>
  <c r="E152" i="12"/>
  <c r="Z152" i="12"/>
  <c r="D152" i="12"/>
  <c r="B152" i="12"/>
  <c r="H152" i="12"/>
  <c r="AC152" i="12"/>
  <c r="F152" i="12"/>
  <c r="V152" i="12"/>
  <c r="R152" i="12"/>
  <c r="Q152" i="12"/>
  <c r="J152" i="12"/>
  <c r="U152" i="12"/>
  <c r="N152" i="12"/>
  <c r="AB152" i="12"/>
  <c r="Z153" i="12"/>
  <c r="J153" i="12"/>
  <c r="AA153" i="12"/>
  <c r="E153" i="12"/>
  <c r="O153" i="12"/>
  <c r="AC153" i="12"/>
  <c r="N153" i="12"/>
  <c r="R153" i="12"/>
  <c r="M153" i="12"/>
  <c r="B153" i="12"/>
  <c r="L153" i="12"/>
  <c r="I153" i="12"/>
  <c r="X153" i="12"/>
  <c r="AB153" i="12"/>
  <c r="S153" i="12"/>
  <c r="P153" i="12"/>
  <c r="G153" i="12"/>
  <c r="T153" i="12"/>
  <c r="K153" i="12"/>
  <c r="AD153" i="12"/>
  <c r="W153" i="12"/>
  <c r="Q153" i="12"/>
  <c r="C153" i="12"/>
  <c r="F153" i="12"/>
  <c r="D153" i="12"/>
  <c r="V153" i="12"/>
  <c r="H153" i="12"/>
  <c r="AE153" i="12"/>
  <c r="U153" i="12"/>
  <c r="Y153" i="12"/>
  <c r="Y152" i="8"/>
  <c r="N152" i="8"/>
  <c r="D152" i="8"/>
  <c r="R152" i="8"/>
  <c r="Z152" i="8"/>
  <c r="AB152" i="8"/>
  <c r="AC152" i="8"/>
  <c r="Q152" i="8"/>
  <c r="T152" i="8"/>
  <c r="U152" i="8"/>
  <c r="C152" i="8"/>
  <c r="V152" i="8"/>
  <c r="G152" i="8"/>
  <c r="P152" i="8"/>
  <c r="AA152" i="8"/>
  <c r="K152" i="8"/>
  <c r="M152" i="8"/>
  <c r="X152" i="8"/>
  <c r="F152" i="8"/>
  <c r="J152" i="8"/>
  <c r="L152" i="8"/>
  <c r="S152" i="8"/>
  <c r="W152" i="8"/>
  <c r="I152" i="8"/>
  <c r="H152" i="8"/>
  <c r="AD152" i="8"/>
  <c r="E152" i="8"/>
  <c r="O152" i="8"/>
  <c r="B152" i="8"/>
  <c r="Z151" i="12"/>
  <c r="Y151" i="12"/>
  <c r="E151" i="12"/>
  <c r="I151" i="12"/>
  <c r="T151" i="12"/>
  <c r="O151" i="12"/>
  <c r="W151" i="12"/>
  <c r="S151" i="12"/>
  <c r="C151" i="12"/>
  <c r="AA151" i="12"/>
  <c r="AB151" i="12"/>
  <c r="P151" i="12"/>
  <c r="L151" i="12"/>
  <c r="M151" i="12"/>
  <c r="G151" i="12"/>
  <c r="V151" i="12"/>
  <c r="R151" i="12"/>
  <c r="F151" i="12"/>
  <c r="H151" i="12"/>
  <c r="J151" i="12"/>
  <c r="AC151" i="12"/>
  <c r="B151" i="12"/>
  <c r="D151" i="12"/>
  <c r="Q151" i="12"/>
  <c r="K151" i="12"/>
  <c r="U151" i="12"/>
  <c r="N151" i="12"/>
  <c r="X151" i="12"/>
  <c r="L155" i="4"/>
  <c r="P155" i="4"/>
  <c r="W155" i="4"/>
  <c r="C155" i="4"/>
  <c r="AC155" i="4"/>
  <c r="AG155" i="4"/>
  <c r="D155" i="4"/>
  <c r="AE155" i="4"/>
  <c r="F155" i="4"/>
  <c r="T155" i="4"/>
  <c r="V155" i="4"/>
  <c r="E155" i="4"/>
  <c r="AB155" i="4"/>
  <c r="R155" i="4"/>
  <c r="K155" i="4"/>
  <c r="U155" i="4"/>
  <c r="AD155" i="4"/>
  <c r="AA155" i="4"/>
  <c r="M155" i="4"/>
  <c r="Q155" i="4"/>
  <c r="AF155" i="4"/>
  <c r="X155" i="4"/>
  <c r="J155" i="4"/>
  <c r="O155" i="4"/>
  <c r="H155" i="4"/>
  <c r="B155" i="4"/>
  <c r="N155" i="4"/>
  <c r="S155" i="4"/>
  <c r="Y155" i="4"/>
  <c r="I155" i="4"/>
  <c r="Z155" i="4"/>
  <c r="G155" i="4"/>
  <c r="C156" i="4"/>
  <c r="B156" i="4"/>
  <c r="AH156" i="4"/>
  <c r="R156" i="4"/>
  <c r="AF156" i="4"/>
  <c r="P156" i="4"/>
  <c r="AB156" i="4"/>
  <c r="I156" i="4"/>
  <c r="S156" i="4"/>
  <c r="H156" i="4"/>
  <c r="E156" i="4"/>
  <c r="AE156" i="4"/>
  <c r="Q156" i="4"/>
  <c r="D156" i="4"/>
  <c r="L156" i="4"/>
  <c r="AG156" i="4"/>
  <c r="Y156" i="4"/>
  <c r="M156" i="4"/>
  <c r="X156" i="4"/>
  <c r="AC156" i="4"/>
  <c r="U156" i="4"/>
  <c r="G156" i="4"/>
  <c r="AD156" i="4"/>
  <c r="F156" i="4"/>
  <c r="W156" i="4"/>
  <c r="O156" i="4"/>
  <c r="V156" i="4"/>
  <c r="J156" i="4"/>
  <c r="Z156" i="4"/>
  <c r="T156" i="4"/>
  <c r="K156" i="4"/>
  <c r="N156" i="4"/>
  <c r="AA156" i="4"/>
  <c r="C154" i="4"/>
  <c r="D154" i="4"/>
  <c r="M154" i="4"/>
  <c r="X154" i="4"/>
  <c r="AF154" i="4"/>
  <c r="AE154" i="4"/>
  <c r="Z154" i="4"/>
  <c r="AA154" i="4"/>
  <c r="G154" i="4"/>
  <c r="T154" i="4"/>
  <c r="P154" i="4"/>
  <c r="J154" i="4"/>
  <c r="Q154" i="4"/>
  <c r="AD154" i="4"/>
  <c r="W154" i="4"/>
  <c r="U154" i="4"/>
  <c r="N154" i="4"/>
  <c r="E154" i="4"/>
  <c r="AC154" i="4"/>
  <c r="O154" i="4"/>
  <c r="K154" i="4"/>
  <c r="F154" i="4"/>
  <c r="H154" i="4"/>
  <c r="AB154" i="4"/>
  <c r="I154" i="4"/>
  <c r="V154" i="4"/>
  <c r="S154" i="4"/>
  <c r="L154" i="4"/>
  <c r="Y154" i="4"/>
  <c r="B154" i="4"/>
  <c r="R154" i="4"/>
  <c r="U155" i="12" l="1"/>
  <c r="Z155" i="12"/>
  <c r="AC155" i="12"/>
  <c r="E155" i="12"/>
  <c r="AF155" i="12"/>
  <c r="R155" i="12"/>
  <c r="C155" i="12"/>
  <c r="AD155" i="12"/>
  <c r="H155" i="12"/>
  <c r="W155" i="12"/>
  <c r="I155" i="12"/>
  <c r="AA155" i="12"/>
  <c r="K155" i="12"/>
  <c r="P155" i="12"/>
  <c r="AB155" i="12"/>
  <c r="AE155" i="12"/>
  <c r="M155" i="12"/>
  <c r="J155" i="12"/>
  <c r="T155" i="12"/>
  <c r="Q155" i="12"/>
  <c r="B155" i="12"/>
  <c r="O155" i="12"/>
  <c r="G155" i="12"/>
  <c r="N155" i="12"/>
  <c r="D155" i="12"/>
  <c r="L155" i="12"/>
  <c r="V155" i="12"/>
  <c r="S155" i="12"/>
  <c r="AG155" i="12"/>
  <c r="Y155" i="12"/>
  <c r="F155" i="12"/>
  <c r="X155" i="12"/>
  <c r="W154" i="8"/>
  <c r="AE154" i="8"/>
  <c r="D154" i="8"/>
  <c r="G154" i="8"/>
  <c r="F154" i="8"/>
  <c r="K154" i="8"/>
  <c r="AC154" i="8"/>
  <c r="B154" i="8"/>
  <c r="L154" i="8"/>
  <c r="U154" i="8"/>
  <c r="AA154" i="8"/>
  <c r="P154" i="8"/>
  <c r="AF154" i="8"/>
  <c r="Y154" i="8"/>
  <c r="M154" i="8"/>
  <c r="N154" i="8"/>
  <c r="E154" i="8"/>
  <c r="T154" i="8"/>
  <c r="R154" i="8"/>
  <c r="Z154" i="8"/>
  <c r="X154" i="8"/>
  <c r="H154" i="8"/>
  <c r="AB154" i="8"/>
  <c r="C154" i="8"/>
  <c r="AD154" i="8"/>
  <c r="V154" i="8"/>
  <c r="S154" i="8"/>
  <c r="O154" i="8"/>
  <c r="Q154" i="8"/>
  <c r="J154" i="8"/>
  <c r="I154" i="8"/>
  <c r="L154" i="12"/>
  <c r="S154" i="12"/>
  <c r="I154" i="12"/>
  <c r="U154" i="12"/>
  <c r="X154" i="12"/>
  <c r="M154" i="12"/>
  <c r="Y154" i="12"/>
  <c r="AE154" i="12"/>
  <c r="O154" i="12"/>
  <c r="F154" i="12"/>
  <c r="W154" i="12"/>
  <c r="E154" i="12"/>
  <c r="AC154" i="12"/>
  <c r="Z154" i="12"/>
  <c r="T154" i="12"/>
  <c r="AB154" i="12"/>
  <c r="V154" i="12"/>
  <c r="G154" i="12"/>
  <c r="B154" i="12"/>
  <c r="N154" i="12"/>
  <c r="Q154" i="12"/>
  <c r="D154" i="12"/>
  <c r="K154" i="12"/>
  <c r="P154" i="12"/>
  <c r="AA154" i="12"/>
  <c r="R154" i="12"/>
  <c r="AD154" i="12"/>
  <c r="AF154" i="12"/>
  <c r="J154" i="12"/>
  <c r="C154" i="12"/>
  <c r="H154" i="12"/>
  <c r="AF155" i="8"/>
  <c r="S155" i="8"/>
  <c r="P155" i="8"/>
  <c r="Z155" i="8"/>
  <c r="C155" i="8"/>
  <c r="V155" i="8"/>
  <c r="K155" i="8"/>
  <c r="T155" i="8"/>
  <c r="Y155" i="8"/>
  <c r="X155" i="8"/>
  <c r="D155" i="8"/>
  <c r="I155" i="8"/>
  <c r="G155" i="8"/>
  <c r="AD155" i="8"/>
  <c r="AE155" i="8"/>
  <c r="AA155" i="8"/>
  <c r="B155" i="8"/>
  <c r="O155" i="8"/>
  <c r="F155" i="8"/>
  <c r="E155" i="8"/>
  <c r="R155" i="8"/>
  <c r="W155" i="8"/>
  <c r="M155" i="8"/>
  <c r="H155" i="8"/>
  <c r="N155" i="8"/>
  <c r="L155" i="8"/>
  <c r="U155" i="8"/>
  <c r="J155" i="8"/>
  <c r="Q155" i="8"/>
  <c r="AC155" i="8"/>
  <c r="AG155" i="8"/>
  <c r="AB155" i="8"/>
  <c r="U156" i="12"/>
  <c r="N156" i="12"/>
  <c r="G156" i="12"/>
  <c r="W156" i="12"/>
  <c r="O156" i="12"/>
  <c r="AA156" i="12"/>
  <c r="R156" i="12"/>
  <c r="AC156" i="12"/>
  <c r="E156" i="12"/>
  <c r="M156" i="12"/>
  <c r="F156" i="12"/>
  <c r="T156" i="12"/>
  <c r="D156" i="12"/>
  <c r="K156" i="12"/>
  <c r="C156" i="12"/>
  <c r="S156" i="12"/>
  <c r="AG156" i="12"/>
  <c r="I156" i="12"/>
  <c r="Z156" i="12"/>
  <c r="AE156" i="12"/>
  <c r="J156" i="12"/>
  <c r="H156" i="12"/>
  <c r="AB156" i="12"/>
  <c r="AF156" i="12"/>
  <c r="X156" i="12"/>
  <c r="L156" i="12"/>
  <c r="AD156" i="12"/>
  <c r="Q156" i="12"/>
  <c r="P156" i="12"/>
  <c r="B156" i="12"/>
  <c r="Y156" i="12"/>
  <c r="V156" i="12"/>
  <c r="AH156" i="12"/>
  <c r="Z156" i="8"/>
  <c r="W156" i="8"/>
  <c r="D156" i="8"/>
  <c r="Y156" i="8"/>
  <c r="V156" i="8"/>
  <c r="AH156" i="8"/>
  <c r="T156" i="8"/>
  <c r="S156" i="8"/>
  <c r="X156" i="8"/>
  <c r="K156" i="8"/>
  <c r="J156" i="8"/>
  <c r="Q156" i="8"/>
  <c r="G156" i="8"/>
  <c r="I156" i="8"/>
  <c r="AD156" i="8"/>
  <c r="M156" i="8"/>
  <c r="U156" i="8"/>
  <c r="R156" i="8"/>
  <c r="AB156" i="8"/>
  <c r="L156" i="8"/>
  <c r="B156" i="8"/>
  <c r="E156" i="8"/>
  <c r="O156" i="8"/>
  <c r="AG156" i="8"/>
  <c r="AA156" i="8"/>
  <c r="H156" i="8"/>
  <c r="AC156" i="8"/>
  <c r="AE156" i="8"/>
  <c r="F156" i="8"/>
  <c r="N156" i="8"/>
  <c r="C156" i="8"/>
  <c r="P156" i="8"/>
  <c r="AF15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<sst xmlns="http://schemas.openxmlformats.org/spreadsheetml/2006/main" count="2095" uniqueCount="119">
  <si>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</si>
  <si>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</si>
  <si>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</si>
  <si>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</si>
  <si>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</si>
  <si>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</si>
  <si>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</si>
  <si>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</si>
  <si>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</si>
  <si>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</si>
  <si>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</si>
  <si>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</si>
  <si>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</si>
  <si>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</si>
  <si>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</si>
  <si>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</si>
  <si>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</si>
  <si>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</si>
  <si>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</si>
  <si>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</si>
  <si>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</si>
  <si>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</si>
  <si>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</si>
  <si>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</si>
  <si>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</si>
  <si>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</si>
  <si>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</si>
  <si>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</si>
  <si>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</si>
  <si>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</si>
  <si>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</si>
  <si>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</si>
  <si>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</si>
  <si>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</si>
  <si>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</si>
  <si>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</si>
  <si>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</si>
  <si>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</si>
  <si>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</si>
  <si>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</si>
  <si>
    <t>mean</t>
  </si>
  <si>
    <t>std err</t>
  </si>
  <si>
    <t>q-crit</t>
  </si>
  <si>
    <t>mean-crit</t>
  </si>
  <si>
    <t>Q TEST</t>
  </si>
  <si>
    <t>q-stat</t>
  </si>
  <si>
    <t>lower</t>
  </si>
  <si>
    <t>upper</t>
  </si>
  <si>
    <t>Cohen d</t>
  </si>
  <si>
    <t>t-test</t>
  </si>
  <si>
    <t>kNN BoW /</t>
  </si>
  <si>
    <t>kNN BoW Chi^2</t>
  </si>
  <si>
    <t>kNN BoW Chi^2 + PCA</t>
  </si>
  <si>
    <t>kNN Tf-Idf /</t>
  </si>
  <si>
    <t>kNN Tf-Idf Chi^2</t>
  </si>
  <si>
    <t>kNN Tf-Idf Chi^2 + PCA</t>
  </si>
  <si>
    <t>SVM BoW /</t>
  </si>
  <si>
    <t>SVM BoW Chi^2</t>
  </si>
  <si>
    <t>SVM BoW Chi^2 + PCA</t>
  </si>
  <si>
    <t>SVM Tf-Idf /</t>
  </si>
  <si>
    <t>SVM Tf-Idf Chi^2</t>
  </si>
  <si>
    <t>SVM Tf-Idf Chi^2 + PCA</t>
  </si>
  <si>
    <t>LR BoW /</t>
  </si>
  <si>
    <t>LR BoW Chi^2</t>
  </si>
  <si>
    <t>LR BoW Chi^2 + PCA</t>
  </si>
  <si>
    <t>LR Tf-Idf /</t>
  </si>
  <si>
    <t>LR Tf-Idf Chi^2</t>
  </si>
  <si>
    <t>LR Tf-Idf Chi^2 + PCA</t>
  </si>
  <si>
    <t>RF BoW /</t>
  </si>
  <si>
    <t>RF BoW Chi^2</t>
  </si>
  <si>
    <t>RF BoW Chi^2 + PCA</t>
  </si>
  <si>
    <t>RF Tf-Idf /</t>
  </si>
  <si>
    <t>RF Tf-Idf Chi^2</t>
  </si>
  <si>
    <t>RF Tf-Idf Chi^2 + PCA</t>
  </si>
  <si>
    <t>Ensemble BoW /</t>
  </si>
  <si>
    <t>Ensemble BoW Chi^2</t>
  </si>
  <si>
    <t>Ensemble BoW Chi^2 + PCA</t>
  </si>
  <si>
    <t>Ensemble Tf-Idf /</t>
  </si>
  <si>
    <t>Ensemble Tf-Idf Chi^2</t>
  </si>
  <si>
    <t>Ensemble Tf-Idf Chi^2 + PCA</t>
  </si>
  <si>
    <t>MNB</t>
  </si>
  <si>
    <t>MNB BoW /</t>
  </si>
  <si>
    <t>MNB BoW Chi^2</t>
  </si>
  <si>
    <t>MNB Tf-Idf /</t>
  </si>
  <si>
    <t>MNB Tf-Idf Chi^2</t>
  </si>
  <si>
    <t>MNB helper</t>
  </si>
  <si>
    <t>Recall per Fold</t>
  </si>
  <si>
    <t>Precision per Fold</t>
  </si>
  <si>
    <t>Cohen's d</t>
  </si>
  <si>
    <t>mean difference</t>
  </si>
  <si>
    <t>std</t>
  </si>
  <si>
    <t>plain</t>
  </si>
  <si>
    <t>with context</t>
  </si>
  <si>
    <t>algorithm</t>
  </si>
  <si>
    <t>count</t>
  </si>
  <si>
    <t>TUKEY HSD</t>
  </si>
  <si>
    <t>Group 1</t>
  </si>
  <si>
    <t>Group 2</t>
  </si>
  <si>
    <t>Group 3</t>
  </si>
  <si>
    <t>c</t>
  </si>
  <si>
    <t xml:space="preserve"> adj k</t>
  </si>
  <si>
    <t>effect r</t>
  </si>
  <si>
    <t>M</t>
  </si>
  <si>
    <t>NF</t>
  </si>
  <si>
    <t>PM</t>
  </si>
  <si>
    <t>V</t>
  </si>
  <si>
    <t>best</t>
  </si>
  <si>
    <t>Mean Difference</t>
  </si>
  <si>
    <t>F1</t>
  </si>
  <si>
    <t>all</t>
  </si>
  <si>
    <t>recall</t>
  </si>
  <si>
    <t>precision</t>
  </si>
  <si>
    <t>beta = Inverse Frequency</t>
  </si>
  <si>
    <t>F_beta</t>
  </si>
  <si>
    <r>
      <t>F</t>
    </r>
    <r>
      <rPr>
        <sz val="11"/>
        <color theme="1"/>
        <rFont val="Arial"/>
        <family val="2"/>
      </rPr>
      <t>β</t>
    </r>
  </si>
  <si>
    <r>
      <t>best F</t>
    </r>
    <r>
      <rPr>
        <sz val="11"/>
        <color theme="1"/>
        <rFont val="Arial"/>
        <family val="2"/>
      </rPr>
      <t>β</t>
    </r>
  </si>
  <si>
    <t>all Fβ</t>
  </si>
  <si>
    <t>best F1</t>
  </si>
  <si>
    <t>all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</si>
</sst>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2" borderId="18" xfId="0" applyFill="1" applyBorder="1"/>
    <xf numFmtId="0" fontId="0" fillId="2" borderId="0" xfId="0" applyFill="1"/>
    <xf numFmtId="0" fontId="0" fillId="2" borderId="14" xfId="0" applyFill="1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500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5.1882264977144509E-2</c:v>
                  </c:pt>
                  <c:pt idx="1">
                    <c:v>4.5376011751896601E-2</c:v>
                  </c:pt>
                  <c:pt idx="2">
                    <c:v>4.6098671250377067E-2</c:v>
                  </c:pt>
                  <c:pt idx="3">
                    <c:v>3.5317112450329591E-2</c:v>
                  </c:pt>
                  <c:pt idx="4">
                    <c:v>4.0852512781180676E-2</c:v>
                  </c:pt>
                  <c:pt idx="5">
                    <c:v>4.1719117948883076E-2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5.1882264977144509E-2</c:v>
                  </c:pt>
                  <c:pt idx="1">
                    <c:v>4.5376011751896601E-2</c:v>
                  </c:pt>
                  <c:pt idx="2">
                    <c:v>4.6098671250377067E-2</c:v>
                  </c:pt>
                  <c:pt idx="3">
                    <c:v>3.5317112450329591E-2</c:v>
                  </c:pt>
                  <c:pt idx="4">
                    <c:v>4.0852512781180676E-2</c:v>
                  </c:pt>
                  <c:pt idx="5">
                    <c:v>4.1719117948883076E-2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0.6499308033204485</c:v>
                </c:pt>
                <c:pt idx="1">
                  <c:v>0.81410587942555801</c:v>
                </c:pt>
                <c:pt idx="2">
                  <c:v>0.84842547662645929</c:v>
                </c:pt>
                <c:pt idx="3">
                  <c:v>0.84728332780257942</c:v>
                </c:pt>
                <c:pt idx="4">
                  <c:v>0.81142185643217568</c:v>
                </c:pt>
                <c:pt idx="5">
                  <c:v>0.85461508315660684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4.100529591704264E-2</c:v>
                  </c:pt>
                  <c:pt idx="1">
                    <c:v>3.696497953419494E-2</c:v>
                  </c:pt>
                  <c:pt idx="2">
                    <c:v>2.798684160145205E-2</c:v>
                  </c:pt>
                  <c:pt idx="3">
                    <c:v>3.4081576042048076E-2</c:v>
                  </c:pt>
                  <c:pt idx="4">
                    <c:v>3.2204321884631168E-2</c:v>
                  </c:pt>
                  <c:pt idx="5">
                    <c:v>4.4645770692168504E-2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4.100529591704264E-2</c:v>
                  </c:pt>
                  <c:pt idx="1">
                    <c:v>3.696497953419494E-2</c:v>
                  </c:pt>
                  <c:pt idx="2">
                    <c:v>2.798684160145205E-2</c:v>
                  </c:pt>
                  <c:pt idx="3">
                    <c:v>3.4081576042048076E-2</c:v>
                  </c:pt>
                  <c:pt idx="4">
                    <c:v>3.2204321884631168E-2</c:v>
                  </c:pt>
                  <c:pt idx="5">
                    <c:v>4.4645770692168504E-2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0.68145708281393291</c:v>
                </c:pt>
                <c:pt idx="1">
                  <c:v>0.81656971711209891</c:v>
                </c:pt>
                <c:pt idx="2">
                  <c:v>0.87159841400596216</c:v>
                </c:pt>
                <c:pt idx="3">
                  <c:v>0.86046513747106257</c:v>
                </c:pt>
                <c:pt idx="4">
                  <c:v>0.81030368852588208</c:v>
                </c:pt>
                <c:pt idx="5">
                  <c:v>0.87335512576993857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6.0042402747184795E-2</c:v>
                  </c:pt>
                  <c:pt idx="1">
                    <c:v>5.5876004689294115E-2</c:v>
                  </c:pt>
                  <c:pt idx="2">
                    <c:v>3.3614502633954699E-2</c:v>
                  </c:pt>
                  <c:pt idx="3">
                    <c:v>0</c:v>
                  </c:pt>
                  <c:pt idx="4">
                    <c:v>3.8020642337343306E-2</c:v>
                  </c:pt>
                  <c:pt idx="5">
                    <c:v>4.0338136562028531E-2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6.0042402747184795E-2</c:v>
                  </c:pt>
                  <c:pt idx="1">
                    <c:v>5.5876004689294115E-2</c:v>
                  </c:pt>
                  <c:pt idx="2">
                    <c:v>3.3614502633954699E-2</c:v>
                  </c:pt>
                  <c:pt idx="3">
                    <c:v>0</c:v>
                  </c:pt>
                  <c:pt idx="4">
                    <c:v>3.8020642337343306E-2</c:v>
                  </c:pt>
                  <c:pt idx="5">
                    <c:v>4.0338136562028531E-2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0.68686328389163143</c:v>
                </c:pt>
                <c:pt idx="1">
                  <c:v>0.78825680630738837</c:v>
                </c:pt>
                <c:pt idx="2">
                  <c:v>0.85485171149117356</c:v>
                </c:pt>
                <c:pt idx="3">
                  <c:v>0</c:v>
                </c:pt>
                <c:pt idx="4">
                  <c:v>0.7502166465975405</c:v>
                </c:pt>
                <c:pt idx="5">
                  <c:v>0.83458330913714085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3.8348174235205208E-2</c:v>
                  </c:pt>
                  <c:pt idx="1">
                    <c:v>3.5964466474993823E-2</c:v>
                  </c:pt>
                  <c:pt idx="2">
                    <c:v>3.3755276419418202E-2</c:v>
                  </c:pt>
                  <c:pt idx="3">
                    <c:v>4.6592810286424688E-2</c:v>
                  </c:pt>
                  <c:pt idx="4">
                    <c:v>2.0912331452760006E-2</c:v>
                  </c:pt>
                  <c:pt idx="5">
                    <c:v>5.2522212061884253E-2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3.8348174235205208E-2</c:v>
                  </c:pt>
                  <c:pt idx="1">
                    <c:v>3.5964466474993823E-2</c:v>
                  </c:pt>
                  <c:pt idx="2">
                    <c:v>3.3755276419418202E-2</c:v>
                  </c:pt>
                  <c:pt idx="3">
                    <c:v>4.6592810286424688E-2</c:v>
                  </c:pt>
                  <c:pt idx="4">
                    <c:v>2.0912331452760006E-2</c:v>
                  </c:pt>
                  <c:pt idx="5">
                    <c:v>5.2522212061884253E-2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0.78901630614848339</c:v>
                </c:pt>
                <c:pt idx="1">
                  <c:v>0.86215461177632002</c:v>
                </c:pt>
                <c:pt idx="2">
                  <c:v>0.85806531601098901</c:v>
                </c:pt>
                <c:pt idx="3">
                  <c:v>0.825641043605575</c:v>
                </c:pt>
                <c:pt idx="4">
                  <c:v>0.79963389060173973</c:v>
                </c:pt>
                <c:pt idx="5">
                  <c:v>0.88013933275338307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6.0671171826597502E-2</c:v>
                  </c:pt>
                  <c:pt idx="1">
                    <c:v>3.2757621461759347E-2</c:v>
                  </c:pt>
                  <c:pt idx="2">
                    <c:v>3.2752960862284124E-2</c:v>
                  </c:pt>
                  <c:pt idx="3">
                    <c:v>4.2206806919203775E-2</c:v>
                  </c:pt>
                  <c:pt idx="4">
                    <c:v>2.0156489367699027E-2</c:v>
                  </c:pt>
                  <c:pt idx="5">
                    <c:v>3.2823566828112785E-2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6.0671171826597502E-2</c:v>
                  </c:pt>
                  <c:pt idx="1">
                    <c:v>3.2757621461759347E-2</c:v>
                  </c:pt>
                  <c:pt idx="2">
                    <c:v>3.2752960862284124E-2</c:v>
                  </c:pt>
                  <c:pt idx="3">
                    <c:v>4.2206806919203775E-2</c:v>
                  </c:pt>
                  <c:pt idx="4">
                    <c:v>2.0156489367699027E-2</c:v>
                  </c:pt>
                  <c:pt idx="5">
                    <c:v>3.2823566828112785E-2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0.77013863031902585</c:v>
                </c:pt>
                <c:pt idx="1">
                  <c:v>0.86695152149502275</c:v>
                </c:pt>
                <c:pt idx="2">
                  <c:v>0.86476979335497328</c:v>
                </c:pt>
                <c:pt idx="3">
                  <c:v>0.83675267256469554</c:v>
                </c:pt>
                <c:pt idx="4">
                  <c:v>0.79853601933597984</c:v>
                </c:pt>
                <c:pt idx="5">
                  <c:v>0.8599540733555735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4.6698027446174392E-2</c:v>
                  </c:pt>
                  <c:pt idx="1">
                    <c:v>3.0224254300674651E-2</c:v>
                  </c:pt>
                  <c:pt idx="2">
                    <c:v>3.1775259686870776E-2</c:v>
                  </c:pt>
                  <c:pt idx="3">
                    <c:v>0</c:v>
                  </c:pt>
                  <c:pt idx="4">
                    <c:v>4.6999294901640884E-2</c:v>
                  </c:pt>
                  <c:pt idx="5">
                    <c:v>4.807519083553663E-2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4.6698027446174392E-2</c:v>
                  </c:pt>
                  <c:pt idx="1">
                    <c:v>3.0224254300674651E-2</c:v>
                  </c:pt>
                  <c:pt idx="2">
                    <c:v>3.1775259686870776E-2</c:v>
                  </c:pt>
                  <c:pt idx="3">
                    <c:v>0</c:v>
                  </c:pt>
                  <c:pt idx="4">
                    <c:v>4.6999294901640884E-2</c:v>
                  </c:pt>
                  <c:pt idx="5">
                    <c:v>4.807519083553663E-2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0.77476034539671357</c:v>
                </c:pt>
                <c:pt idx="1">
                  <c:v>0.86259592072730462</c:v>
                </c:pt>
                <c:pt idx="2">
                  <c:v>0.86256538638952163</c:v>
                </c:pt>
                <c:pt idx="3">
                  <c:v>0</c:v>
                </c:pt>
                <c:pt idx="4">
                  <c:v>0.81675214275727404</c:v>
                </c:pt>
                <c:pt idx="5">
                  <c:v>0.86515291543140815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Analysis'!$AG$2:$AG$7</c:f>
                <c:numCache>
                  <c:formatCode>General</c:formatCode>
                  <c:ptCount val="6"/>
                  <c:pt idx="0">
                    <c:v>7.4057686220269717E-2</c:v>
                  </c:pt>
                  <c:pt idx="1">
                    <c:v>4.1177096001787705E-2</c:v>
                  </c:pt>
                  <c:pt idx="2">
                    <c:v>5.0511444894212408E-2</c:v>
                  </c:pt>
                  <c:pt idx="3">
                    <c:v>4.1904755985236686E-2</c:v>
                  </c:pt>
                  <c:pt idx="4">
                    <c:v>3.5562592582714825E-2</c:v>
                  </c:pt>
                  <c:pt idx="5">
                    <c:v>4.615817163682872E-2</c:v>
                  </c:pt>
                </c:numCache>
              </c:numRef>
            </c:plus>
            <c:minus>
              <c:numRef>
                <c:f>'F1 Analysis'!$AG$2:$AG$7</c:f>
                <c:numCache>
                  <c:formatCode>General</c:formatCode>
                  <c:ptCount val="6"/>
                  <c:pt idx="0">
                    <c:v>7.4057686220269717E-2</c:v>
                  </c:pt>
                  <c:pt idx="1">
                    <c:v>4.1177096001787705E-2</c:v>
                  </c:pt>
                  <c:pt idx="2">
                    <c:v>5.0511444894212408E-2</c:v>
                  </c:pt>
                  <c:pt idx="3">
                    <c:v>4.1904755985236686E-2</c:v>
                  </c:pt>
                  <c:pt idx="4">
                    <c:v>3.5562592582714825E-2</c:v>
                  </c:pt>
                  <c:pt idx="5">
                    <c:v>4.615817163682872E-2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Analysis'!$AF$2:$AF$7</c:f>
              <c:numCache>
                <c:formatCode>General</c:formatCode>
                <c:ptCount val="6"/>
                <c:pt idx="0">
                  <c:v>0.72536107531503924</c:v>
                </c:pt>
                <c:pt idx="1">
                  <c:v>0.79781070737509874</c:v>
                </c:pt>
                <c:pt idx="2">
                  <c:v>0.83510574280728211</c:v>
                </c:pt>
                <c:pt idx="3">
                  <c:v>0.84253554536097819</c:v>
                </c:pt>
                <c:pt idx="4">
                  <c:v>0.86004601631317956</c:v>
                </c:pt>
                <c:pt idx="5">
                  <c:v>0.86129997326734176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6-4B23-80A9-26B56C6B9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Analysis'!$AN$3:$AN$8</c:f>
                <c:numCache>
                  <c:formatCode>General</c:formatCode>
                  <c:ptCount val="6"/>
                  <c:pt idx="0">
                    <c:v>5.408021095260946E-2</c:v>
                  </c:pt>
                  <c:pt idx="1">
                    <c:v>4.6919111002110894E-2</c:v>
                  </c:pt>
                  <c:pt idx="2">
                    <c:v>4.8440600692415917E-2</c:v>
                  </c:pt>
                  <c:pt idx="3">
                    <c:v>3.5325149047153274E-2</c:v>
                  </c:pt>
                  <c:pt idx="4">
                    <c:v>3.7967223159602374E-2</c:v>
                  </c:pt>
                  <c:pt idx="5">
                    <c:v>4.5139782461207055E-2</c:v>
                  </c:pt>
                </c:numCache>
              </c:numRef>
            </c:plus>
            <c:minus>
              <c:numRef>
                <c:f>'F1 Analysis'!$AN$3:$AN$8</c:f>
                <c:numCache>
                  <c:formatCode>General</c:formatCode>
                  <c:ptCount val="6"/>
                  <c:pt idx="0">
                    <c:v>5.408021095260946E-2</c:v>
                  </c:pt>
                  <c:pt idx="1">
                    <c:v>4.6919111002110894E-2</c:v>
                  </c:pt>
                  <c:pt idx="2">
                    <c:v>4.8440600692415917E-2</c:v>
                  </c:pt>
                  <c:pt idx="3">
                    <c:v>3.5325149047153274E-2</c:v>
                  </c:pt>
                  <c:pt idx="4">
                    <c:v>3.7967223159602374E-2</c:v>
                  </c:pt>
                  <c:pt idx="5">
                    <c:v>4.5139782461207055E-2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Analysis'!$AK$3:$AK$8</c:f>
              <c:numCache>
                <c:formatCode>General</c:formatCode>
                <c:ptCount val="6"/>
                <c:pt idx="0">
                  <c:v>0.67275039000867098</c:v>
                </c:pt>
                <c:pt idx="1">
                  <c:v>0.7906473971851995</c:v>
                </c:pt>
                <c:pt idx="2">
                  <c:v>0.80631080094834828</c:v>
                </c:pt>
                <c:pt idx="3">
                  <c:v>0.85387423263682094</c:v>
                </c:pt>
                <c:pt idx="4">
                  <c:v>0.85829186737453156</c:v>
                </c:pt>
                <c:pt idx="5">
                  <c:v>0.85418450602122875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C-4992-AE30-B0F5C55F860C}"/>
            </c:ext>
          </c:extLst>
        </c:ser>
        <c:ser>
          <c:idx val="1"/>
          <c:order val="1"/>
          <c:tx>
            <c:strRef>
              <c:f>'F1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Analysis'!$AO$3:$AO$8</c:f>
                <c:numCache>
                  <c:formatCode>General</c:formatCode>
                  <c:ptCount val="6"/>
                  <c:pt idx="0">
                    <c:v>5.0086366838788136E-2</c:v>
                  </c:pt>
                  <c:pt idx="1">
                    <c:v>3.2970857849001313E-2</c:v>
                  </c:pt>
                  <c:pt idx="2">
                    <c:v>3.3136429829438159E-2</c:v>
                  </c:pt>
                  <c:pt idx="3">
                    <c:v>4.4799769361930281E-2</c:v>
                  </c:pt>
                  <c:pt idx="4">
                    <c:v>3.2889692472860853E-2</c:v>
                  </c:pt>
                  <c:pt idx="5">
                    <c:v>4.6068361255896299E-2</c:v>
                  </c:pt>
                </c:numCache>
              </c:numRef>
            </c:plus>
            <c:minus>
              <c:numRef>
                <c:f>'F1 Analysis'!$AO$3:$AO$8</c:f>
                <c:numCache>
                  <c:formatCode>General</c:formatCode>
                  <c:ptCount val="6"/>
                  <c:pt idx="0">
                    <c:v>5.0086366838788136E-2</c:v>
                  </c:pt>
                  <c:pt idx="1">
                    <c:v>3.2970857849001313E-2</c:v>
                  </c:pt>
                  <c:pt idx="2">
                    <c:v>3.3136429829438159E-2</c:v>
                  </c:pt>
                  <c:pt idx="3">
                    <c:v>4.4799769361930281E-2</c:v>
                  </c:pt>
                  <c:pt idx="4">
                    <c:v>3.2889692472860853E-2</c:v>
                  </c:pt>
                  <c:pt idx="5">
                    <c:v>4.6068361255896299E-2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Analysis'!$AL$3:$AL$8</c:f>
              <c:numCache>
                <c:formatCode>General</c:formatCode>
                <c:ptCount val="6"/>
                <c:pt idx="0">
                  <c:v>0.77797176062140749</c:v>
                </c:pt>
                <c:pt idx="1">
                  <c:v>0.80497401756499798</c:v>
                </c:pt>
                <c:pt idx="2">
                  <c:v>0.86390068466621583</c:v>
                </c:pt>
                <c:pt idx="3">
                  <c:v>0.83119685808513533</c:v>
                </c:pt>
                <c:pt idx="4">
                  <c:v>0.86180016525182768</c:v>
                </c:pt>
                <c:pt idx="5">
                  <c:v>0.86841544051345487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C-4992-AE30-B0F5C55F8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'[8]F1 Label'!$C$1</c:f>
              <c:strCache>
                <c:ptCount val="1"/>
                <c:pt idx="0">
                  <c:v>bow_F1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'[8]F1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'[8]F1 Label'!$C$2:$C$31</c:f>
              <c:numCache>
                <c:formatCode>General</c:formatCode>
                <c:ptCount val="30"/>
                <c:pt idx="0">
                  <c:v>0.70787655413042416</c:v>
                </c:pt>
                <c:pt idx="1">
                  <c:v>0.87315168491639084</c:v>
                </c:pt>
                <c:pt idx="2">
                  <c:v>0.87346914523385111</c:v>
                </c:pt>
                <c:pt idx="3">
                  <c:v>0.8875387993035051</c:v>
                </c:pt>
                <c:pt idx="4">
                  <c:v>0.85199898141074615</c:v>
                </c:pt>
                <c:pt idx="5">
                  <c:v>0.8875387993035051</c:v>
                </c:pt>
                <c:pt idx="6">
                  <c:v>0.57490297861821771</c:v>
                </c:pt>
                <c:pt idx="7">
                  <c:v>0.8015417443210977</c:v>
                </c:pt>
                <c:pt idx="8">
                  <c:v>0.83504891750734667</c:v>
                </c:pt>
                <c:pt idx="9">
                  <c:v>0.87534376481744902</c:v>
                </c:pt>
                <c:pt idx="10">
                  <c:v>0.80418118466898947</c:v>
                </c:pt>
                <c:pt idx="11">
                  <c:v>0.87534376481744902</c:v>
                </c:pt>
                <c:pt idx="12">
                  <c:v>0.55634482758620685</c:v>
                </c:pt>
                <c:pt idx="13">
                  <c:v>0.78469439364176208</c:v>
                </c:pt>
                <c:pt idx="14">
                  <c:v>0.866612685560054</c:v>
                </c:pt>
                <c:pt idx="15">
                  <c:v>0.77569047697417393</c:v>
                </c:pt>
                <c:pt idx="16">
                  <c:v>0.83071355321049312</c:v>
                </c:pt>
                <c:pt idx="17">
                  <c:v>0.77569047697417393</c:v>
                </c:pt>
                <c:pt idx="18">
                  <c:v>0.59063812450946906</c:v>
                </c:pt>
                <c:pt idx="19">
                  <c:v>0.74986503692386053</c:v>
                </c:pt>
                <c:pt idx="20">
                  <c:v>0.77599439775910362</c:v>
                </c:pt>
                <c:pt idx="21">
                  <c:v>0.74198959642508044</c:v>
                </c:pt>
                <c:pt idx="22">
                  <c:v>0.73316953316953326</c:v>
                </c:pt>
                <c:pt idx="23">
                  <c:v>0.74198959642508044</c:v>
                </c:pt>
                <c:pt idx="24">
                  <c:v>0.6291167147116804</c:v>
                </c:pt>
                <c:pt idx="25">
                  <c:v>0.79487339615709318</c:v>
                </c:pt>
                <c:pt idx="26">
                  <c:v>0.84740890688259118</c:v>
                </c:pt>
                <c:pt idx="27">
                  <c:v>0.78192447119276376</c:v>
                </c:pt>
                <c:pt idx="28">
                  <c:v>0.84309333625123095</c:v>
                </c:pt>
                <c:pt idx="29">
                  <c:v>0.78192447119276376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3-4478-A912-A68076F98658}"/>
            </c:ext>
          </c:extLst>
        </c:ser>
        <c:ser>
          <c:idx val="1"/>
          <c:order val="1"/>
          <c:tx>
            <c:strRef>
              <c:f>'[8]F1 Label'!$D$1</c:f>
              <c:strCache>
                <c:ptCount val="1"/>
                <c:pt idx="0">
                  <c:v>bow_chi_F1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'[8]F1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'[8]F1 Label'!$D$2:$D$31</c:f>
              <c:numCache>
                <c:formatCode>General</c:formatCode>
                <c:ptCount val="30"/>
                <c:pt idx="0">
                  <c:v>0.74790155037833073</c:v>
                </c:pt>
                <c:pt idx="1">
                  <c:v>0.82367647058823523</c:v>
                </c:pt>
                <c:pt idx="2">
                  <c:v>0.87350649350649356</c:v>
                </c:pt>
                <c:pt idx="3">
                  <c:v>0.90264484741264928</c:v>
                </c:pt>
                <c:pt idx="4">
                  <c:v>0.8438057040998217</c:v>
                </c:pt>
                <c:pt idx="5">
                  <c:v>0.88521462639109694</c:v>
                </c:pt>
                <c:pt idx="6">
                  <c:v>0.67142303433001105</c:v>
                </c:pt>
                <c:pt idx="7">
                  <c:v>0.74620642515379365</c:v>
                </c:pt>
                <c:pt idx="8">
                  <c:v>0.82356830161708205</c:v>
                </c:pt>
                <c:pt idx="9">
                  <c:v>0.88713269660638083</c:v>
                </c:pt>
                <c:pt idx="10">
                  <c:v>0.78671096345514946</c:v>
                </c:pt>
                <c:pt idx="11">
                  <c:v>0.88282259703312338</c:v>
                </c:pt>
                <c:pt idx="12">
                  <c:v>0.58025223499361434</c:v>
                </c:pt>
                <c:pt idx="13">
                  <c:v>0.81928562693268581</c:v>
                </c:pt>
                <c:pt idx="14">
                  <c:v>0.87160786581839211</c:v>
                </c:pt>
                <c:pt idx="15">
                  <c:v>0.80825418987642483</c:v>
                </c:pt>
                <c:pt idx="16">
                  <c:v>0.80754798444143749</c:v>
                </c:pt>
                <c:pt idx="17">
                  <c:v>0.83652368170981772</c:v>
                </c:pt>
                <c:pt idx="18">
                  <c:v>0.63471363262060942</c:v>
                </c:pt>
                <c:pt idx="19">
                  <c:v>0.77463176658223099</c:v>
                </c:pt>
                <c:pt idx="20">
                  <c:v>0.7948245260958734</c:v>
                </c:pt>
                <c:pt idx="21">
                  <c:v>0.79681119955313506</c:v>
                </c:pt>
                <c:pt idx="22">
                  <c:v>0.73890774232879486</c:v>
                </c:pt>
                <c:pt idx="23">
                  <c:v>0.83044908285895003</c:v>
                </c:pt>
                <c:pt idx="24">
                  <c:v>0.74548173739350221</c:v>
                </c:pt>
                <c:pt idx="25">
                  <c:v>0.87503373819163299</c:v>
                </c:pt>
                <c:pt idx="26">
                  <c:v>0.85955757376810005</c:v>
                </c:pt>
                <c:pt idx="27">
                  <c:v>0.83229814239456901</c:v>
                </c:pt>
                <c:pt idx="28">
                  <c:v>0.8388835305138258</c:v>
                </c:pt>
                <c:pt idx="29">
                  <c:v>0.83249476850523751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93-4478-A912-A68076F98658}"/>
            </c:ext>
          </c:extLst>
        </c:ser>
        <c:ser>
          <c:idx val="2"/>
          <c:order val="2"/>
          <c:tx>
            <c:strRef>
              <c:f>'[8]F1 Label'!$E$1</c:f>
              <c:strCache>
                <c:ptCount val="1"/>
                <c:pt idx="0">
                  <c:v>bow_pca_F1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'[8]F1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'[8]F1 Label'!$E$2:$E$31</c:f>
              <c:numCache>
                <c:formatCode>General</c:formatCode>
                <c:ptCount val="30"/>
                <c:pt idx="0">
                  <c:v>0.7596987304561118</c:v>
                </c:pt>
                <c:pt idx="1">
                  <c:v>0.83867647058823525</c:v>
                </c:pt>
                <c:pt idx="2">
                  <c:v>0.85676937441643308</c:v>
                </c:pt>
                <c:pt idx="3">
                  <c:v>0</c:v>
                </c:pt>
                <c:pt idx="4">
                  <c:v>0.80908408408408405</c:v>
                </c:pt>
                <c:pt idx="5">
                  <c:v>0.81525463362275519</c:v>
                </c:pt>
                <c:pt idx="6">
                  <c:v>0.67598240128150278</c:v>
                </c:pt>
                <c:pt idx="7">
                  <c:v>0.76984811779997853</c:v>
                </c:pt>
                <c:pt idx="8">
                  <c:v>0.80227192178710216</c:v>
                </c:pt>
                <c:pt idx="9">
                  <c:v>0</c:v>
                </c:pt>
                <c:pt idx="10">
                  <c:v>0.77593980223767967</c:v>
                </c:pt>
                <c:pt idx="11">
                  <c:v>0.77417582417582409</c:v>
                </c:pt>
                <c:pt idx="12">
                  <c:v>0.6107132751232921</c:v>
                </c:pt>
                <c:pt idx="13">
                  <c:v>0.80298933608531142</c:v>
                </c:pt>
                <c:pt idx="14">
                  <c:v>0.85527665317139012</c:v>
                </c:pt>
                <c:pt idx="15">
                  <c:v>0</c:v>
                </c:pt>
                <c:pt idx="16">
                  <c:v>0.74287520999166801</c:v>
                </c:pt>
                <c:pt idx="17">
                  <c:v>0.76159533489443632</c:v>
                </c:pt>
                <c:pt idx="18">
                  <c:v>0.62078480404414826</c:v>
                </c:pt>
                <c:pt idx="19">
                  <c:v>0.72220080994274549</c:v>
                </c:pt>
                <c:pt idx="20">
                  <c:v>0.82067736185383244</c:v>
                </c:pt>
                <c:pt idx="21">
                  <c:v>0</c:v>
                </c:pt>
                <c:pt idx="22">
                  <c:v>0.69286866359447008</c:v>
                </c:pt>
                <c:pt idx="23">
                  <c:v>0.6791707717569786</c:v>
                </c:pt>
                <c:pt idx="24">
                  <c:v>0.70869659575541932</c:v>
                </c:pt>
                <c:pt idx="25">
                  <c:v>0.85332707942464037</c:v>
                </c:pt>
                <c:pt idx="26">
                  <c:v>0.87017543859649127</c:v>
                </c:pt>
                <c:pt idx="27">
                  <c:v>0</c:v>
                </c:pt>
                <c:pt idx="28">
                  <c:v>0.77622377622377614</c:v>
                </c:pt>
                <c:pt idx="29">
                  <c:v>0.75642684496343038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93-4478-A912-A68076F98658}"/>
            </c:ext>
          </c:extLst>
        </c:ser>
        <c:ser>
          <c:idx val="3"/>
          <c:order val="3"/>
          <c:tx>
            <c:strRef>
              <c:f>'[8]F1 Label'!$F$1</c:f>
              <c:strCache>
                <c:ptCount val="1"/>
                <c:pt idx="0">
                  <c:v>tf-idf_F1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'[8]F1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'[8]F1 Label'!$F$2:$F$31</c:f>
              <c:numCache>
                <c:formatCode>General</c:formatCode>
                <c:ptCount val="30"/>
                <c:pt idx="0">
                  <c:v>0.83514987204332525</c:v>
                </c:pt>
                <c:pt idx="1">
                  <c:v>0.8752007469654528</c:v>
                </c:pt>
                <c:pt idx="2">
                  <c:v>0.89139122315592911</c:v>
                </c:pt>
                <c:pt idx="3">
                  <c:v>0.89891002014841026</c:v>
                </c:pt>
                <c:pt idx="4">
                  <c:v>0.83053730583142349</c:v>
                </c:pt>
                <c:pt idx="5">
                  <c:v>0.89891002014841026</c:v>
                </c:pt>
                <c:pt idx="6">
                  <c:v>0.79423127844180486</c:v>
                </c:pt>
                <c:pt idx="7">
                  <c:v>0.84988446726572531</c:v>
                </c:pt>
                <c:pt idx="8">
                  <c:v>0.84139478407771084</c:v>
                </c:pt>
                <c:pt idx="9">
                  <c:v>0.85881144302196932</c:v>
                </c:pt>
                <c:pt idx="10">
                  <c:v>0.77060073222296699</c:v>
                </c:pt>
                <c:pt idx="11">
                  <c:v>0.85881144302196932</c:v>
                </c:pt>
                <c:pt idx="12">
                  <c:v>0.8020290924574891</c:v>
                </c:pt>
                <c:pt idx="13">
                  <c:v>0.82963036108093868</c:v>
                </c:pt>
                <c:pt idx="14">
                  <c:v>0.83917748470394982</c:v>
                </c:pt>
                <c:pt idx="15">
                  <c:v>0.8274923450533207</c:v>
                </c:pt>
                <c:pt idx="16">
                  <c:v>0.80760380378495422</c:v>
                </c:pt>
                <c:pt idx="17">
                  <c:v>0.8274923450533207</c:v>
                </c:pt>
                <c:pt idx="18">
                  <c:v>0.71306898901219395</c:v>
                </c:pt>
                <c:pt idx="19">
                  <c:v>0.77299953314659198</c:v>
                </c:pt>
                <c:pt idx="20">
                  <c:v>0.75916620566721993</c:v>
                </c:pt>
                <c:pt idx="21">
                  <c:v>0.75016897081413203</c:v>
                </c:pt>
                <c:pt idx="22">
                  <c:v>0.73556022408963584</c:v>
                </c:pt>
                <c:pt idx="23">
                  <c:v>0.75016897081413203</c:v>
                </c:pt>
                <c:pt idx="24">
                  <c:v>0.80771983761206678</c:v>
                </c:pt>
                <c:pt idx="25">
                  <c:v>0.82267206477732802</c:v>
                </c:pt>
                <c:pt idx="26">
                  <c:v>0.81475726738884635</c:v>
                </c:pt>
                <c:pt idx="27">
                  <c:v>0.82227591529917121</c:v>
                </c:pt>
                <c:pt idx="28">
                  <c:v>0.83536084310078118</c:v>
                </c:pt>
                <c:pt idx="29">
                  <c:v>0.82227591529917121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93-4478-A912-A68076F98658}"/>
            </c:ext>
          </c:extLst>
        </c:ser>
        <c:ser>
          <c:idx val="4"/>
          <c:order val="4"/>
          <c:tx>
            <c:strRef>
              <c:f>'[8]F1 Label'!$G$1</c:f>
              <c:strCache>
                <c:ptCount val="1"/>
                <c:pt idx="0">
                  <c:v>tf-idf_chi_F1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'[8]F1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'[8]F1 Label'!$G$2:$G$31</c:f>
              <c:numCache>
                <c:formatCode>General</c:formatCode>
                <c:ptCount val="30"/>
                <c:pt idx="0">
                  <c:v>0.78928405078506481</c:v>
                </c:pt>
                <c:pt idx="1">
                  <c:v>0.88028011204481782</c:v>
                </c:pt>
                <c:pt idx="2">
                  <c:v>0.88631185807656399</c:v>
                </c:pt>
                <c:pt idx="3">
                  <c:v>0.88951682128152709</c:v>
                </c:pt>
                <c:pt idx="4">
                  <c:v>0.86274285221653635</c:v>
                </c:pt>
                <c:pt idx="5">
                  <c:v>0.88951682128152709</c:v>
                </c:pt>
                <c:pt idx="6">
                  <c:v>0.75925925925925919</c:v>
                </c:pt>
                <c:pt idx="7">
                  <c:v>0.84574376842669508</c:v>
                </c:pt>
                <c:pt idx="8">
                  <c:v>0.84797105333690703</c:v>
                </c:pt>
                <c:pt idx="9">
                  <c:v>0.87709815078236131</c:v>
                </c:pt>
                <c:pt idx="10">
                  <c:v>0.79458812505324139</c:v>
                </c:pt>
                <c:pt idx="11">
                  <c:v>0.87083926031294445</c:v>
                </c:pt>
                <c:pt idx="12">
                  <c:v>0.64578817733990146</c:v>
                </c:pt>
                <c:pt idx="13">
                  <c:v>0.87560975609756098</c:v>
                </c:pt>
                <c:pt idx="14">
                  <c:v>0.83917748470394982</c:v>
                </c:pt>
                <c:pt idx="15">
                  <c:v>0.85218602535675703</c:v>
                </c:pt>
                <c:pt idx="16">
                  <c:v>0.85876854297906924</c:v>
                </c:pt>
                <c:pt idx="17">
                  <c:v>0.84834764151837327</c:v>
                </c:pt>
                <c:pt idx="18">
                  <c:v>0.61951171289240792</c:v>
                </c:pt>
                <c:pt idx="19">
                  <c:v>0.79157692402474189</c:v>
                </c:pt>
                <c:pt idx="20">
                  <c:v>0.77274509803921565</c:v>
                </c:pt>
                <c:pt idx="21">
                  <c:v>0.75410965152344467</c:v>
                </c:pt>
                <c:pt idx="22">
                  <c:v>0.77530021578009189</c:v>
                </c:pt>
                <c:pt idx="23">
                  <c:v>0.76248403575989787</c:v>
                </c:pt>
                <c:pt idx="24">
                  <c:v>0.73206349206349197</c:v>
                </c:pt>
                <c:pt idx="25">
                  <c:v>0.84068278805120911</c:v>
                </c:pt>
                <c:pt idx="26">
                  <c:v>0.83316190684611724</c:v>
                </c:pt>
                <c:pt idx="27">
                  <c:v>0.84309360520364485</c:v>
                </c:pt>
                <c:pt idx="28">
                  <c:v>0.83064327485380107</c:v>
                </c:pt>
                <c:pt idx="29">
                  <c:v>0.84727478987263449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93-4478-A912-A68076F98658}"/>
            </c:ext>
          </c:extLst>
        </c:ser>
        <c:ser>
          <c:idx val="5"/>
          <c:order val="5"/>
          <c:tx>
            <c:strRef>
              <c:f>'[8]F1 Label'!$H$1</c:f>
              <c:strCache>
                <c:ptCount val="1"/>
                <c:pt idx="0">
                  <c:v>tf-idf_pca_F1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'[8]F1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'[8]F1 Label'!$H$2:$H$31</c:f>
              <c:numCache>
                <c:formatCode>General</c:formatCode>
                <c:ptCount val="30"/>
                <c:pt idx="0">
                  <c:v>0.78958000755160995</c:v>
                </c:pt>
                <c:pt idx="1">
                  <c:v>0.86881419234360402</c:v>
                </c:pt>
                <c:pt idx="2">
                  <c:v>0.88631185807656399</c:v>
                </c:pt>
                <c:pt idx="3">
                  <c:v>0</c:v>
                </c:pt>
                <c:pt idx="4">
                  <c:v>0.87505089505089495</c:v>
                </c:pt>
                <c:pt idx="5">
                  <c:v>0.86206335803859024</c:v>
                </c:pt>
                <c:pt idx="6">
                  <c:v>0.69557952910894083</c:v>
                </c:pt>
                <c:pt idx="7">
                  <c:v>0.83598202824133483</c:v>
                </c:pt>
                <c:pt idx="8">
                  <c:v>0.84420582631586605</c:v>
                </c:pt>
                <c:pt idx="9">
                  <c:v>0</c:v>
                </c:pt>
                <c:pt idx="10">
                  <c:v>0.82937790066159778</c:v>
                </c:pt>
                <c:pt idx="11">
                  <c:v>0.78506261180679782</c:v>
                </c:pt>
                <c:pt idx="12">
                  <c:v>0.67050961974210022</c:v>
                </c:pt>
                <c:pt idx="13">
                  <c:v>0.87556597873671049</c:v>
                </c:pt>
                <c:pt idx="14">
                  <c:v>0.84381163104541312</c:v>
                </c:pt>
                <c:pt idx="15">
                  <c:v>0</c:v>
                </c:pt>
                <c:pt idx="16">
                  <c:v>0.81969981238273937</c:v>
                </c:pt>
                <c:pt idx="17">
                  <c:v>0.74944694020432134</c:v>
                </c:pt>
                <c:pt idx="18">
                  <c:v>0.58826617826617822</c:v>
                </c:pt>
                <c:pt idx="19">
                  <c:v>0.80838364671381746</c:v>
                </c:pt>
                <c:pt idx="20">
                  <c:v>0.7783902593295382</c:v>
                </c:pt>
                <c:pt idx="21">
                  <c:v>0</c:v>
                </c:pt>
                <c:pt idx="22">
                  <c:v>0.74586196728037346</c:v>
                </c:pt>
                <c:pt idx="23">
                  <c:v>0.60798319327731087</c:v>
                </c:pt>
                <c:pt idx="24">
                  <c:v>0.73594438342551993</c:v>
                </c:pt>
                <c:pt idx="25">
                  <c:v>0.84716052084473126</c:v>
                </c:pt>
                <c:pt idx="26">
                  <c:v>0.83859649122807023</c:v>
                </c:pt>
                <c:pt idx="27">
                  <c:v>0</c:v>
                </c:pt>
                <c:pt idx="28">
                  <c:v>0.78208654845368586</c:v>
                </c:pt>
                <c:pt idx="29">
                  <c:v>0.71744811755190574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93-4478-A912-A68076F98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Label'!$N$34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Label'!$O$35:$O$39</c:f>
                <c:numCache>
                  <c:formatCode>General</c:formatCode>
                  <c:ptCount val="5"/>
                  <c:pt idx="0">
                    <c:v>4.6728510347906871E-2</c:v>
                  </c:pt>
                  <c:pt idx="1">
                    <c:v>5.8080750743271507E-2</c:v>
                  </c:pt>
                  <c:pt idx="2">
                    <c:v>7.1938447988780851E-2</c:v>
                  </c:pt>
                  <c:pt idx="3">
                    <c:v>6.0659540346115245E-2</c:v>
                  </c:pt>
                  <c:pt idx="4">
                    <c:v>4.8558416539148684E-2</c:v>
                  </c:pt>
                </c:numCache>
              </c:numRef>
            </c:plus>
            <c:minus>
              <c:numRef>
                <c:f>'F1 Label'!$O$35:$O$39</c:f>
                <c:numCache>
                  <c:formatCode>General</c:formatCode>
                  <c:ptCount val="5"/>
                  <c:pt idx="0">
                    <c:v>4.6728510347906871E-2</c:v>
                  </c:pt>
                  <c:pt idx="1">
                    <c:v>5.8080750743271507E-2</c:v>
                  </c:pt>
                  <c:pt idx="2">
                    <c:v>7.1938447988780851E-2</c:v>
                  </c:pt>
                  <c:pt idx="3">
                    <c:v>6.0659540346115245E-2</c:v>
                  </c:pt>
                  <c:pt idx="4">
                    <c:v>4.8558416539148684E-2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Label'!$N$35:$N$39</c:f>
              <c:numCache>
                <c:formatCode>General</c:formatCode>
                <c:ptCount val="5"/>
                <c:pt idx="0">
                  <c:v>0.85237425909257647</c:v>
                </c:pt>
                <c:pt idx="1">
                  <c:v>0.8092911905362703</c:v>
                </c:pt>
                <c:pt idx="2">
                  <c:v>0.82383154232789579</c:v>
                </c:pt>
                <c:pt idx="3">
                  <c:v>0.7597545471449807</c:v>
                </c:pt>
                <c:pt idx="4">
                  <c:v>0.82534750068647189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F5-4457-9415-4C989CEA6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Label'!$N$43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'F1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Label'!$N$44:$N$48</c:f>
              <c:numCache>
                <c:formatCode>General</c:formatCode>
                <c:ptCount val="5"/>
                <c:pt idx="0">
                  <c:v>0.90715728715728705</c:v>
                </c:pt>
                <c:pt idx="1">
                  <c:v>0.8748203842940685</c:v>
                </c:pt>
                <c:pt idx="2">
                  <c:v>0.88919851222803725</c:v>
                </c:pt>
                <c:pt idx="3">
                  <c:v>0.83689393939393941</c:v>
                </c:pt>
                <c:pt idx="4">
                  <c:v>0.87762157248901684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BA-4956-BB71-8C79847D5D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'F1 Label'!$D$35:$D$64</c15:sqref>
                    </c15:fullRef>
                  </c:ext>
                </c:extLst>
                <c:f>('F1 Label'!$D$40,'F1 Label'!$D$46,'F1 Label'!$D$52,'F1 Label'!$D$58,'F1 Label'!$D$64)</c:f>
                <c:numCache>
                  <c:formatCode>General</c:formatCode>
                  <c:ptCount val="5"/>
                  <c:pt idx="0">
                    <c:v>3.0843979388230889E-2</c:v>
                  </c:pt>
                  <c:pt idx="1">
                    <c:v>2.8497415158110048E-2</c:v>
                  </c:pt>
                  <c:pt idx="2">
                    <c:v>1.63173995432493E-2</c:v>
                  </c:pt>
                  <c:pt idx="3">
                    <c:v>2.9878276344877368E-2</c:v>
                  </c:pt>
                  <c:pt idx="4">
                    <c:v>3.787916067943102E-2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'F1 Label'!$D$35:$D$64</c15:sqref>
                    </c15:fullRef>
                  </c:ext>
                </c:extLst>
                <c:f>('F1 Label'!$D$40,'F1 Label'!$D$46,'F1 Label'!$D$52,'F1 Label'!$D$58,'F1 Label'!$D$64)</c:f>
                <c:numCache>
                  <c:formatCode>General</c:formatCode>
                  <c:ptCount val="5"/>
                  <c:pt idx="0">
                    <c:v>3.0843979388230889E-2</c:v>
                  </c:pt>
                  <c:pt idx="1">
                    <c:v>2.8497415158110048E-2</c:v>
                  </c:pt>
                  <c:pt idx="2">
                    <c:v>1.63173995432493E-2</c:v>
                  </c:pt>
                  <c:pt idx="3">
                    <c:v>2.9878276344877368E-2</c:v>
                  </c:pt>
                  <c:pt idx="4">
                    <c:v>3.787916067943102E-2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'F1 Label'!$A$35:$B$64</c15:sqref>
                  </c15:fullRef>
                </c:ext>
              </c:extLst>
              <c:f>('F1 Label'!$A$40:$B$40,'F1 Label'!$A$46:$B$46,'F1 Label'!$A$52:$B$52,'F1 Label'!$A$58:$B$58,'F1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'F1 Label'!$C$35:$C$64</c15:sqref>
                  </c15:fullRef>
                </c:ext>
              </c:extLst>
              <c:f>('F1 Label'!$C$40,'F1 Label'!$C$46,'F1 Label'!$C$52,'F1 Label'!$C$58,'F1 Label'!$C$64)</c:f>
              <c:numCache>
                <c:formatCode>General</c:formatCode>
                <c:ptCount val="5"/>
                <c:pt idx="0">
                  <c:v>0.87113018226795325</c:v>
                </c:pt>
                <c:pt idx="1">
                  <c:v>0.84115324011495574</c:v>
                </c:pt>
                <c:pt idx="2">
                  <c:v>0.83799018880094922</c:v>
                </c:pt>
                <c:pt idx="3">
                  <c:v>0.76488649094428374</c:v>
                </c:pt>
                <c:pt idx="4">
                  <c:v>0.83039804479975643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'F1 Label'!$C$44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Label'!$C$49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Label'!$C$54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Label'!$C$59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8CB9-4B76-B743-5A9504518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Label'!$D$35:$D$64</c:f>
                <c:numCache>
                  <c:formatCode>General</c:formatCode>
                  <c:ptCount val="30"/>
                  <c:pt idx="0">
                    <c:v>4.3279824011829886E-2</c:v>
                  </c:pt>
                  <c:pt idx="1">
                    <c:v>2.1618227937572159E-2</c:v>
                  </c:pt>
                  <c:pt idx="2">
                    <c:v>1.2230830786715973E-2</c:v>
                  </c:pt>
                  <c:pt idx="3">
                    <c:v>6.3103374970814169E-3</c:v>
                  </c:pt>
                  <c:pt idx="4">
                    <c:v>2.3142143869291067E-2</c:v>
                  </c:pt>
                  <c:pt idx="5">
                    <c:v>3.0843979388230889E-2</c:v>
                  </c:pt>
                  <c:pt idx="6">
                    <c:v>5.5243855823645931E-2</c:v>
                  </c:pt>
                  <c:pt idx="7">
                    <c:v>3.9704048565360361E-2</c:v>
                  </c:pt>
                  <c:pt idx="8">
                    <c:v>1.2600911323088942E-2</c:v>
                  </c:pt>
                  <c:pt idx="9">
                    <c:v>6.6619757572865881E-3</c:v>
                  </c:pt>
                  <c:pt idx="10">
                    <c:v>2.2769437333624267E-2</c:v>
                  </c:pt>
                  <c:pt idx="11">
                    <c:v>2.8497415158110048E-2</c:v>
                  </c:pt>
                  <c:pt idx="12">
                    <c:v>9.9090456278834838E-2</c:v>
                  </c:pt>
                  <c:pt idx="13">
                    <c:v>3.1322419232490462E-2</c:v>
                  </c:pt>
                  <c:pt idx="14">
                    <c:v>8.355113669165597E-3</c:v>
                  </c:pt>
                  <c:pt idx="15">
                    <c:v>1.361650107823712E-2</c:v>
                  </c:pt>
                  <c:pt idx="16">
                    <c:v>2.2188803076455363E-2</c:v>
                  </c:pt>
                  <c:pt idx="17">
                    <c:v>1.63173995432493E-2</c:v>
                  </c:pt>
                  <c:pt idx="18">
                    <c:v>5.7134047760483767E-2</c:v>
                  </c:pt>
                  <c:pt idx="19">
                    <c:v>3.7942564135019445E-2</c:v>
                  </c:pt>
                  <c:pt idx="20">
                    <c:v>1.1454467125599483E-2</c:v>
                  </c:pt>
                  <c:pt idx="21">
                    <c:v>3.5031932820641487E-2</c:v>
                  </c:pt>
                  <c:pt idx="22">
                    <c:v>2.2006047573747415E-2</c:v>
                  </c:pt>
                  <c:pt idx="23">
                    <c:v>2.9878276344877368E-2</c:v>
                  </c:pt>
                  <c:pt idx="24">
                    <c:v>4.3167294811876415E-2</c:v>
                  </c:pt>
                  <c:pt idx="25">
                    <c:v>2.5459416943411334E-2</c:v>
                  </c:pt>
                  <c:pt idx="26">
                    <c:v>5.3972971581487924E-3</c:v>
                  </c:pt>
                  <c:pt idx="27">
                    <c:v>8.6624808823625218E-3</c:v>
                  </c:pt>
                  <c:pt idx="28">
                    <c:v>3.3751854938728211E-2</c:v>
                  </c:pt>
                  <c:pt idx="29">
                    <c:v>3.787916067943102E-2</c:v>
                  </c:pt>
                </c:numCache>
              </c:numRef>
            </c:plus>
            <c:minus>
              <c:numRef>
                <c:f>'F1 Label'!$D$35:$D$64</c:f>
                <c:numCache>
                  <c:formatCode>General</c:formatCode>
                  <c:ptCount val="30"/>
                  <c:pt idx="0">
                    <c:v>4.3279824011829886E-2</c:v>
                  </c:pt>
                  <c:pt idx="1">
                    <c:v>2.1618227937572159E-2</c:v>
                  </c:pt>
                  <c:pt idx="2">
                    <c:v>1.2230830786715973E-2</c:v>
                  </c:pt>
                  <c:pt idx="3">
                    <c:v>6.3103374970814169E-3</c:v>
                  </c:pt>
                  <c:pt idx="4">
                    <c:v>2.3142143869291067E-2</c:v>
                  </c:pt>
                  <c:pt idx="5">
                    <c:v>3.0843979388230889E-2</c:v>
                  </c:pt>
                  <c:pt idx="6">
                    <c:v>5.5243855823645931E-2</c:v>
                  </c:pt>
                  <c:pt idx="7">
                    <c:v>3.9704048565360361E-2</c:v>
                  </c:pt>
                  <c:pt idx="8">
                    <c:v>1.2600911323088942E-2</c:v>
                  </c:pt>
                  <c:pt idx="9">
                    <c:v>6.6619757572865881E-3</c:v>
                  </c:pt>
                  <c:pt idx="10">
                    <c:v>2.2769437333624267E-2</c:v>
                  </c:pt>
                  <c:pt idx="11">
                    <c:v>2.8497415158110048E-2</c:v>
                  </c:pt>
                  <c:pt idx="12">
                    <c:v>9.9090456278834838E-2</c:v>
                  </c:pt>
                  <c:pt idx="13">
                    <c:v>3.1322419232490462E-2</c:v>
                  </c:pt>
                  <c:pt idx="14">
                    <c:v>8.355113669165597E-3</c:v>
                  </c:pt>
                  <c:pt idx="15">
                    <c:v>1.361650107823712E-2</c:v>
                  </c:pt>
                  <c:pt idx="16">
                    <c:v>2.2188803076455363E-2</c:v>
                  </c:pt>
                  <c:pt idx="17">
                    <c:v>1.63173995432493E-2</c:v>
                  </c:pt>
                  <c:pt idx="18">
                    <c:v>5.7134047760483767E-2</c:v>
                  </c:pt>
                  <c:pt idx="19">
                    <c:v>3.7942564135019445E-2</c:v>
                  </c:pt>
                  <c:pt idx="20">
                    <c:v>1.1454467125599483E-2</c:v>
                  </c:pt>
                  <c:pt idx="21">
                    <c:v>3.5031932820641487E-2</c:v>
                  </c:pt>
                  <c:pt idx="22">
                    <c:v>2.2006047573747415E-2</c:v>
                  </c:pt>
                  <c:pt idx="23">
                    <c:v>2.9878276344877368E-2</c:v>
                  </c:pt>
                  <c:pt idx="24">
                    <c:v>4.3167294811876415E-2</c:v>
                  </c:pt>
                  <c:pt idx="25">
                    <c:v>2.5459416943411334E-2</c:v>
                  </c:pt>
                  <c:pt idx="26">
                    <c:v>5.3972971581487924E-3</c:v>
                  </c:pt>
                  <c:pt idx="27">
                    <c:v>8.6624808823625218E-3</c:v>
                  </c:pt>
                  <c:pt idx="28">
                    <c:v>3.3751854938728211E-2</c:v>
                  </c:pt>
                  <c:pt idx="29">
                    <c:v>3.787916067943102E-2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'F1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Label'!$C$35:$C$64</c:f>
              <c:numCache>
                <c:formatCode>General</c:formatCode>
                <c:ptCount val="30"/>
                <c:pt idx="0">
                  <c:v>0.77761309334976059</c:v>
                </c:pt>
                <c:pt idx="1">
                  <c:v>0.86222951871321485</c:v>
                </c:pt>
                <c:pt idx="2">
                  <c:v>0.88239269768294537</c:v>
                </c:pt>
                <c:pt idx="3">
                  <c:v>0.89592190356896251</c:v>
                </c:pt>
                <c:pt idx="4">
                  <c:v>0.83947404046475249</c:v>
                </c:pt>
                <c:pt idx="5">
                  <c:v>0.87113018226795325</c:v>
                </c:pt>
                <c:pt idx="6">
                  <c:v>0.71994149904312577</c:v>
                </c:pt>
                <c:pt idx="7">
                  <c:v>0.81340446543225908</c:v>
                </c:pt>
                <c:pt idx="8">
                  <c:v>0.84688142759178975</c:v>
                </c:pt>
                <c:pt idx="9">
                  <c:v>0.8651461901461901</c:v>
                </c:pt>
                <c:pt idx="10">
                  <c:v>0.787838654092608</c:v>
                </c:pt>
                <c:pt idx="11">
                  <c:v>0.84115324011495574</c:v>
                </c:pt>
                <c:pt idx="12">
                  <c:v>0.70967026512863995</c:v>
                </c:pt>
                <c:pt idx="13">
                  <c:v>0.85769856763627061</c:v>
                </c:pt>
                <c:pt idx="14">
                  <c:v>0.87782670826958376</c:v>
                </c:pt>
                <c:pt idx="15">
                  <c:v>0.84417928392692521</c:v>
                </c:pt>
                <c:pt idx="16">
                  <c:v>0.82240682073801452</c:v>
                </c:pt>
                <c:pt idx="17">
                  <c:v>0.83799018880094922</c:v>
                </c:pt>
                <c:pt idx="18">
                  <c:v>0.66489138657216906</c:v>
                </c:pt>
                <c:pt idx="19">
                  <c:v>0.79330607086299698</c:v>
                </c:pt>
                <c:pt idx="20">
                  <c:v>0.82002123263508464</c:v>
                </c:pt>
                <c:pt idx="21">
                  <c:v>0.7622789722455201</c:v>
                </c:pt>
                <c:pt idx="22">
                  <c:v>0.75398460464334327</c:v>
                </c:pt>
                <c:pt idx="23">
                  <c:v>0.76488649094428374</c:v>
                </c:pt>
                <c:pt idx="24">
                  <c:v>0.75016197517470806</c:v>
                </c:pt>
                <c:pt idx="25">
                  <c:v>0.84607422280721378</c:v>
                </c:pt>
                <c:pt idx="26">
                  <c:v>0.8695364392732815</c:v>
                </c:pt>
                <c:pt idx="27">
                  <c:v>0.83886264681671729</c:v>
                </c:pt>
                <c:pt idx="28">
                  <c:v>0.82155672395723744</c:v>
                </c:pt>
                <c:pt idx="29">
                  <c:v>0.83039804479975643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5-4235-B10E-9D595C37C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Comparison2Plain'!$B$3:$B$8</c:f>
              <c:numCache>
                <c:formatCode>General</c:formatCode>
                <c:ptCount val="6"/>
                <c:pt idx="0">
                  <c:v>3.1404217542753465E-2</c:v>
                </c:pt>
                <c:pt idx="1">
                  <c:v>1.1218165381724488E-3</c:v>
                </c:pt>
                <c:pt idx="2">
                  <c:v>1.2598077808746E-2</c:v>
                </c:pt>
                <c:pt idx="3">
                  <c:v>8.3900436662487365E-3</c:v>
                </c:pt>
                <c:pt idx="4">
                  <c:v>2.1282615182739217E-2</c:v>
                </c:pt>
                <c:pt idx="5">
                  <c:v>1.1713609244756062E-2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0D-479A-944A-7C9D17480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'F1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('F1 Comparison2Plain'!$N$3,'F1 Comparison2Plain'!$N$5,'F1 Comparison2Plain'!$N$7,'F1 Comparison2Plain'!$N$9,'F1 Comparison2Plain'!$N$11,'F1 Comparison2Plain'!$N$13)</c:f>
              <c:numCache>
                <c:formatCode>General</c:formatCode>
                <c:ptCount val="6"/>
                <c:pt idx="0">
                  <c:v>1.825173168812344E-2</c:v>
                </c:pt>
                <c:pt idx="1">
                  <c:v>9.7706515506341685E-3</c:v>
                </c:pt>
                <c:pt idx="2">
                  <c:v>3.288029378934354E-3</c:v>
                </c:pt>
                <c:pt idx="3">
                  <c:v>2.4397404564918679E-2</c:v>
                </c:pt>
                <c:pt idx="4">
                  <c:v>1.5862710364179633E-2</c:v>
                </c:pt>
                <c:pt idx="5">
                  <c:v>9.7985884984017613E-3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E-4B4E-A592-07E2C4A794FC}"/>
            </c:ext>
          </c:extLst>
        </c:ser>
        <c:ser>
          <c:idx val="1"/>
          <c:order val="1"/>
          <c:tx>
            <c:strRef>
              <c:f>'F1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('F1 Comparison2Plain'!$N$4,'F1 Comparison2Plain'!$N$6,'F1 Comparison2Plain'!$N$8,'F1 Comparison2Plain'!$N$10,'F1 Comparison2Plain'!$N$12,'F1 Comparison2Plain'!$N$14)</c:f>
              <c:numCache>
                <c:formatCode>General</c:formatCode>
                <c:ptCount val="6"/>
                <c:pt idx="0">
                  <c:v>4.4556703397383268E-2</c:v>
                </c:pt>
                <c:pt idx="1">
                  <c:v>-7.527018474289382E-3</c:v>
                </c:pt>
                <c:pt idx="2">
                  <c:v>2.1908126238557091E-2</c:v>
                </c:pt>
                <c:pt idx="3">
                  <c:v>-7.6173172324215388E-3</c:v>
                </c:pt>
                <c:pt idx="4">
                  <c:v>2.6702520001299024E-2</c:v>
                </c:pt>
                <c:pt idx="5">
                  <c:v>1.3628629991110586E-2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1E-4B4E-A592-07E2C4A7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Comparison2Plain'!$B$34:$B$35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Comparison2Plain'!$B$36:$B$41</c:f>
              <c:numCache>
                <c:formatCode>General</c:formatCode>
                <c:ptCount val="6"/>
                <c:pt idx="0">
                  <c:v>3.902055313828523E-2</c:v>
                </c:pt>
                <c:pt idx="1">
                  <c:v>1.3292464014260652E-2</c:v>
                </c:pt>
                <c:pt idx="2">
                  <c:v>7.6810548695981362E-3</c:v>
                </c:pt>
                <c:pt idx="3">
                  <c:v>3.4259904474966851E-2</c:v>
                </c:pt>
                <c:pt idx="4">
                  <c:v>1.212631429169253E-2</c:v>
                </c:pt>
                <c:pt idx="5">
                  <c:v>1.2673747410624769E-2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2-4D96-B356-2C68F65D0F14}"/>
            </c:ext>
          </c:extLst>
        </c:ser>
        <c:ser>
          <c:idx val="1"/>
          <c:order val="1"/>
          <c:tx>
            <c:strRef>
              <c:f>'F1 Comparison2Plain'!$C$34:$C$35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Comparison2Plain'!$C$36:$C$41</c:f>
              <c:numCache>
                <c:formatCode>General</c:formatCode>
                <c:ptCount val="6"/>
                <c:pt idx="0">
                  <c:v>4.3705398714078969E-3</c:v>
                </c:pt>
                <c:pt idx="1">
                  <c:v>7.6391798018541346E-3</c:v>
                </c:pt>
                <c:pt idx="2">
                  <c:v>2.6395404840317882E-2</c:v>
                </c:pt>
                <c:pt idx="3">
                  <c:v>1.4534904654870395E-2</c:v>
                </c:pt>
                <c:pt idx="4">
                  <c:v>-6.3647836729581186E-3</c:v>
                </c:pt>
                <c:pt idx="5">
                  <c:v>1.3752693264707516E-2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F2-4D96-B356-2C68F65D0F14}"/>
            </c:ext>
          </c:extLst>
        </c:ser>
        <c:ser>
          <c:idx val="2"/>
          <c:order val="2"/>
          <c:tx>
            <c:strRef>
              <c:f>'F1 Comparison2Plain'!$D$34:$D$35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Comparison2Plain'!$D$36:$D$41</c:f>
              <c:numCache>
                <c:formatCode>General</c:formatCode>
                <c:ptCount val="6"/>
                <c:pt idx="0">
                  <c:v>1.1364102054676972E-2</c:v>
                </c:pt>
                <c:pt idx="1">
                  <c:v>-1.106755567931117E-2</c:v>
                </c:pt>
                <c:pt idx="2">
                  <c:v>1.3511671382623325E-2</c:v>
                </c:pt>
                <c:pt idx="3">
                  <c:v>0</c:v>
                </c:pt>
                <c:pt idx="4">
                  <c:v>2.3550424033167205E-2</c:v>
                </c:pt>
                <c:pt idx="5">
                  <c:v>2.9693248198729982E-3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F2-4D96-B356-2C68F65D0F14}"/>
            </c:ext>
          </c:extLst>
        </c:ser>
        <c:ser>
          <c:idx val="3"/>
          <c:order val="3"/>
          <c:tx>
            <c:strRef>
              <c:f>'F1 Comparison2Plain'!$E$34:$E$35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Comparison2Plain'!$E$36:$E$41</c:f>
              <c:numCache>
                <c:formatCode>General</c:formatCode>
                <c:ptCount val="6"/>
                <c:pt idx="0">
                  <c:v>-2.5514336192435927E-3</c:v>
                </c:pt>
                <c:pt idx="1">
                  <c:v>3.1437490518312572E-2</c:v>
                </c:pt>
                <c:pt idx="2">
                  <c:v>2.8383158119956065E-2</c:v>
                </c:pt>
                <c:pt idx="3">
                  <c:v>-6.9529723072841998E-3</c:v>
                </c:pt>
                <c:pt idx="4">
                  <c:v>-1.2692976204089046E-2</c:v>
                </c:pt>
                <c:pt idx="5">
                  <c:v>3.6573959189562411E-2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F2-4D96-B356-2C68F65D0F14}"/>
            </c:ext>
          </c:extLst>
        </c:ser>
        <c:ser>
          <c:idx val="4"/>
          <c:order val="4"/>
          <c:tx>
            <c:strRef>
              <c:f>'F1 Comparison2Plain'!$F$34:$F$35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Comparison2Plain'!$F$36:$F$41</c:f>
              <c:numCache>
                <c:formatCode>General</c:formatCode>
                <c:ptCount val="6"/>
                <c:pt idx="0">
                  <c:v>5.9260796687151673E-2</c:v>
                </c:pt>
                <c:pt idx="1">
                  <c:v>1.9437318656176261E-2</c:v>
                </c:pt>
                <c:pt idx="2">
                  <c:v>2.8131657010470379E-2</c:v>
                </c:pt>
                <c:pt idx="3">
                  <c:v>-8.2816621575590998E-3</c:v>
                </c:pt>
                <c:pt idx="4">
                  <c:v>-1.0111001984835721E-2</c:v>
                </c:pt>
                <c:pt idx="5">
                  <c:v>-1.512198449952018E-2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F2-4D96-B356-2C68F65D0F14}"/>
            </c:ext>
          </c:extLst>
        </c:ser>
        <c:ser>
          <c:idx val="5"/>
          <c:order val="5"/>
          <c:tx>
            <c:strRef>
              <c:f>'F1 Comparison2Plain'!$G$34:$G$35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Comparison2Plain'!$G$36:$G$41</c:f>
              <c:numCache>
                <c:formatCode>General</c:formatCode>
                <c:ptCount val="6"/>
                <c:pt idx="0">
                  <c:v>7.6960747124242057E-2</c:v>
                </c:pt>
                <c:pt idx="1">
                  <c:v>1.484956954118255E-2</c:v>
                </c:pt>
                <c:pt idx="2">
                  <c:v>2.3592744873471294E-2</c:v>
                </c:pt>
                <c:pt idx="3">
                  <c:v>0</c:v>
                </c:pt>
                <c:pt idx="4">
                  <c:v>2.2292276605639927E-4</c:v>
                </c:pt>
                <c:pt idx="5">
                  <c:v>1.9433915283289416E-2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F2-4D96-B356-2C68F65D0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566495"/>
        <c:axId val="1592559295"/>
      </c:barChart>
      <c:catAx>
        <c:axId val="159256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59295"/>
        <c:crosses val="autoZero"/>
        <c:auto val="1"/>
        <c:lblAlgn val="ctr"/>
        <c:lblOffset val="100"/>
        <c:noMultiLvlLbl val="0"/>
      </c:catAx>
      <c:valAx>
        <c:axId val="1592559295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66495"/>
        <c:crosses val="autoZero"/>
        <c:crossBetween val="between"/>
        <c:minorUnit val="5.000000000000001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Comparison2Plain'!$B$61</c:f>
              <c:strCache>
                <c:ptCount val="1"/>
                <c:pt idx="0">
                  <c:v>best 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Comparison2Plain'!$B$62:$B$66</c:f>
              <c:numCache>
                <c:formatCode>General</c:formatCode>
                <c:ptCount val="5"/>
                <c:pt idx="0">
                  <c:v>4.5124397446377751E-3</c:v>
                </c:pt>
                <c:pt idx="1">
                  <c:v>-1.2312312312312335E-2</c:v>
                </c:pt>
                <c:pt idx="2">
                  <c:v>1.3588756130476276E-2</c:v>
                </c:pt>
                <c:pt idx="3">
                  <c:v>6.4448565349893849E-3</c:v>
                </c:pt>
                <c:pt idx="4">
                  <c:v>2.5878342973838508E-3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A-47F8-8C03-D6E9D9B59424}"/>
            </c:ext>
          </c:extLst>
        </c:ser>
        <c:ser>
          <c:idx val="1"/>
          <c:order val="1"/>
          <c:tx>
            <c:strRef>
              <c:f>'F1 Comparison2Plain'!$C$61</c:f>
              <c:strCache>
                <c:ptCount val="1"/>
                <c:pt idx="0">
                  <c:v>all 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Comparison2Plain'!$C$62:$C$66</c:f>
              <c:numCache>
                <c:formatCode>General</c:formatCode>
                <c:ptCount val="5"/>
                <c:pt idx="0">
                  <c:v>9.8076012543169E-4</c:v>
                </c:pt>
                <c:pt idx="1">
                  <c:v>5.7063051954976407E-3</c:v>
                </c:pt>
                <c:pt idx="2">
                  <c:v>3.2684340880066221E-2</c:v>
                </c:pt>
                <c:pt idx="3">
                  <c:v>2.6653593531015374E-2</c:v>
                </c:pt>
                <c:pt idx="4">
                  <c:v>1.9460492333797319E-2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A-47F8-8C03-D6E9D9B59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'F1 Comparison2Plain'!$C$61</c:f>
              <c:strCache>
                <c:ptCount val="1"/>
                <c:pt idx="0">
                  <c:v>all 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9DA-4960-AECF-1D300AE63EA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7A-48A3-B866-936B0CF317A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9DA-4960-AECF-1D300AE63EA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DA-4960-AECF-1D300AE63EA2}"/>
              </c:ext>
            </c:extLst>
          </c:dPt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Comparison2Plain'!$C$62:$C$66</c:f>
              <c:numCache>
                <c:formatCode>General</c:formatCode>
                <c:ptCount val="5"/>
                <c:pt idx="0">
                  <c:v>9.8076012543169E-4</c:v>
                </c:pt>
                <c:pt idx="1">
                  <c:v>5.7063051954976407E-3</c:v>
                </c:pt>
                <c:pt idx="2">
                  <c:v>3.2684340880066221E-2</c:v>
                </c:pt>
                <c:pt idx="3">
                  <c:v>2.6653593531015374E-2</c:v>
                </c:pt>
                <c:pt idx="4">
                  <c:v>1.9460492333797319E-2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DA-4960-AECF-1D300AE63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'F1 Comparison2Plain'!$B$61</c15:sqref>
                        </c15:formulaRef>
                      </c:ext>
                    </c:extLst>
                    <c:strCache>
                      <c:ptCount val="1"/>
                      <c:pt idx="0">
                        <c:v>best F1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'F1 Comparison2Plain'!$A$62:$A$66</c15:sqref>
                        </c15:formulaRef>
                      </c:ext>
                    </c:extLst>
                    <c:strCache>
                      <c:ptCount val="5"/>
                      <c:pt idx="0">
                        <c:v>F</c:v>
                      </c:pt>
                      <c:pt idx="1">
                        <c:v>NF</c:v>
                      </c:pt>
                      <c:pt idx="2">
                        <c:v>PM</c:v>
                      </c:pt>
                      <c:pt idx="3">
                        <c:v>M</c:v>
                      </c:pt>
                      <c:pt idx="4">
                        <c:v>V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'F1 Comparison2Plain'!$B$62:$B$66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4.5124397446377751E-3</c:v>
                      </c:pt>
                      <c:pt idx="1">
                        <c:v>-1.2312312312312335E-2</c:v>
                      </c:pt>
                      <c:pt idx="2">
                        <c:v>1.3588756130476276E-2</c:v>
                      </c:pt>
                      <c:pt idx="3">
                        <c:v>6.4448565349893849E-3</c:v>
                      </c:pt>
                      <c:pt idx="4">
                        <c:v>2.5878342973838508E-3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9DA-4960-AECF-1D300AE63EA2}"/>
                  </c:ext>
                </c:extLst>
              </c15:ser>
            </c15:filteredBarSeries>
          </c:ext>
        </c:extLst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3.5000000000000003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  <c:majorUnit val="1.0000000000000002E-2"/>
        <c:minorUnit val="5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F_beta!$J$2:$J$3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F_beta!$J$15:$J$20</c:f>
                <c:numCache>
                  <c:formatCode>General</c:formatCode>
                  <c:ptCount val="6"/>
                  <c:pt idx="0">
                    <c:v>5.1606862696682423E-2</c:v>
                  </c:pt>
                  <c:pt idx="1">
                    <c:v>4.5440079466414519E-2</c:v>
                  </c:pt>
                  <c:pt idx="2">
                    <c:v>4.6648235016887175E-2</c:v>
                  </c:pt>
                  <c:pt idx="3">
                    <c:v>3.4976718007035112E-2</c:v>
                  </c:pt>
                  <c:pt idx="4">
                    <c:v>4.2113988077900379E-2</c:v>
                  </c:pt>
                  <c:pt idx="5">
                    <c:v>4.209240317210091E-2</c:v>
                  </c:pt>
                </c:numCache>
              </c:numRef>
            </c:plus>
            <c:minus>
              <c:numRef>
                <c:f>F_beta!$J$15:$J$20</c:f>
                <c:numCache>
                  <c:formatCode>General</c:formatCode>
                  <c:ptCount val="6"/>
                  <c:pt idx="0">
                    <c:v>5.1606862696682423E-2</c:v>
                  </c:pt>
                  <c:pt idx="1">
                    <c:v>4.5440079466414519E-2</c:v>
                  </c:pt>
                  <c:pt idx="2">
                    <c:v>4.6648235016887175E-2</c:v>
                  </c:pt>
                  <c:pt idx="3">
                    <c:v>3.4976718007035112E-2</c:v>
                  </c:pt>
                  <c:pt idx="4">
                    <c:v>4.2113988077900379E-2</c:v>
                  </c:pt>
                  <c:pt idx="5">
                    <c:v>4.209240317210091E-2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F_beta!$J$4:$J$9</c:f>
              <c:numCache>
                <c:formatCode>General</c:formatCode>
                <c:ptCount val="6"/>
                <c:pt idx="0">
                  <c:v>0.65270332256157249</c:v>
                </c:pt>
                <c:pt idx="1">
                  <c:v>0.81358598966032292</c:v>
                </c:pt>
                <c:pt idx="2">
                  <c:v>0.84790774298022153</c:v>
                </c:pt>
                <c:pt idx="3">
                  <c:v>0.84790802999516957</c:v>
                </c:pt>
                <c:pt idx="4">
                  <c:v>0.80960582494895272</c:v>
                </c:pt>
                <c:pt idx="5">
                  <c:v>0.85425744412801663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3-4800-BDC1-2BCA6251FCDB}"/>
            </c:ext>
          </c:extLst>
        </c:ser>
        <c:ser>
          <c:idx val="1"/>
          <c:order val="1"/>
          <c:tx>
            <c:strRef>
              <c:f>F_beta!$K$2:$K$3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F_beta!$K$15:$K$20</c:f>
                <c:numCache>
                  <c:formatCode>General</c:formatCode>
                  <c:ptCount val="6"/>
                  <c:pt idx="0">
                    <c:v>4.1526116543134234E-2</c:v>
                  </c:pt>
                  <c:pt idx="1">
                    <c:v>3.8255169947561347E-2</c:v>
                  </c:pt>
                  <c:pt idx="2">
                    <c:v>2.7884594557626853E-2</c:v>
                  </c:pt>
                  <c:pt idx="3">
                    <c:v>3.3947242881218004E-2</c:v>
                  </c:pt>
                  <c:pt idx="4">
                    <c:v>3.2039134228657666E-2</c:v>
                  </c:pt>
                  <c:pt idx="5">
                    <c:v>4.4697193839287129E-2</c:v>
                  </c:pt>
                </c:numCache>
              </c:numRef>
            </c:plus>
            <c:minus>
              <c:numRef>
                <c:f>F_beta!$K$15:$K$20</c:f>
                <c:numCache>
                  <c:formatCode>General</c:formatCode>
                  <c:ptCount val="6"/>
                  <c:pt idx="0">
                    <c:v>4.1526116543134234E-2</c:v>
                  </c:pt>
                  <c:pt idx="1">
                    <c:v>3.8255169947561347E-2</c:v>
                  </c:pt>
                  <c:pt idx="2">
                    <c:v>2.7884594557626853E-2</c:v>
                  </c:pt>
                  <c:pt idx="3">
                    <c:v>3.3947242881218004E-2</c:v>
                  </c:pt>
                  <c:pt idx="4">
                    <c:v>3.2039134228657666E-2</c:v>
                  </c:pt>
                  <c:pt idx="5">
                    <c:v>4.4697193839287129E-2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F_beta!$K$4:$K$9</c:f>
              <c:numCache>
                <c:formatCode>General</c:formatCode>
                <c:ptCount val="6"/>
                <c:pt idx="0">
                  <c:v>0.6821439064532866</c:v>
                </c:pt>
                <c:pt idx="1">
                  <c:v>0.81586865433999201</c:v>
                </c:pt>
                <c:pt idx="2">
                  <c:v>0.87143709722036056</c:v>
                </c:pt>
                <c:pt idx="3">
                  <c:v>0.86076335547685046</c:v>
                </c:pt>
                <c:pt idx="4">
                  <c:v>0.80950424913042607</c:v>
                </c:pt>
                <c:pt idx="5">
                  <c:v>0.87349487067639797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23-4800-BDC1-2BCA6251FCDB}"/>
            </c:ext>
          </c:extLst>
        </c:ser>
        <c:ser>
          <c:idx val="2"/>
          <c:order val="2"/>
          <c:tx>
            <c:strRef>
              <c:f>F_beta!$L$2:$L$3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F_beta!$L$15:$L$20</c:f>
                <c:numCache>
                  <c:formatCode>General</c:formatCode>
                  <c:ptCount val="6"/>
                  <c:pt idx="0">
                    <c:v>6.157184939033114E-2</c:v>
                  </c:pt>
                  <c:pt idx="1">
                    <c:v>5.4762557578921317E-2</c:v>
                  </c:pt>
                  <c:pt idx="2">
                    <c:v>3.3561430319328581E-2</c:v>
                  </c:pt>
                  <c:pt idx="3">
                    <c:v>0</c:v>
                  </c:pt>
                  <c:pt idx="4">
                    <c:v>3.6968338006965425E-2</c:v>
                  </c:pt>
                  <c:pt idx="5">
                    <c:v>4.0757804754528525E-2</c:v>
                  </c:pt>
                </c:numCache>
              </c:numRef>
            </c:plus>
            <c:minus>
              <c:numRef>
                <c:f>F_beta!$L$15:$L$20</c:f>
                <c:numCache>
                  <c:formatCode>General</c:formatCode>
                  <c:ptCount val="6"/>
                  <c:pt idx="0">
                    <c:v>6.157184939033114E-2</c:v>
                  </c:pt>
                  <c:pt idx="1">
                    <c:v>5.4762557578921317E-2</c:v>
                  </c:pt>
                  <c:pt idx="2">
                    <c:v>3.3561430319328581E-2</c:v>
                  </c:pt>
                  <c:pt idx="3">
                    <c:v>0</c:v>
                  </c:pt>
                  <c:pt idx="4">
                    <c:v>3.6968338006965425E-2</c:v>
                  </c:pt>
                  <c:pt idx="5">
                    <c:v>4.0757804754528525E-2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F_beta!$L$4:$L$9</c:f>
              <c:numCache>
                <c:formatCode>General</c:formatCode>
                <c:ptCount val="6"/>
                <c:pt idx="0">
                  <c:v>0.681840472180403</c:v>
                </c:pt>
                <c:pt idx="1">
                  <c:v>0.78812780779367475</c:v>
                </c:pt>
                <c:pt idx="2">
                  <c:v>0.85435584305001711</c:v>
                </c:pt>
                <c:pt idx="3">
                  <c:v>0</c:v>
                </c:pt>
                <c:pt idx="4">
                  <c:v>0.75151282683147635</c:v>
                </c:pt>
                <c:pt idx="5">
                  <c:v>0.83304086981081049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23-4800-BDC1-2BCA6251FCDB}"/>
            </c:ext>
          </c:extLst>
        </c:ser>
        <c:ser>
          <c:idx val="3"/>
          <c:order val="3"/>
          <c:tx>
            <c:strRef>
              <c:f>F_beta!$M$2:$M$3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F_beta!$M$15:$M$20</c:f>
                <c:numCache>
                  <c:formatCode>General</c:formatCode>
                  <c:ptCount val="6"/>
                  <c:pt idx="0">
                    <c:v>3.8989404393824034E-2</c:v>
                  </c:pt>
                  <c:pt idx="1">
                    <c:v>3.5742634776239096E-2</c:v>
                  </c:pt>
                  <c:pt idx="2">
                    <c:v>3.3865857165599207E-2</c:v>
                  </c:pt>
                  <c:pt idx="3">
                    <c:v>4.4840963508548042E-2</c:v>
                  </c:pt>
                  <c:pt idx="4">
                    <c:v>2.1240708510902526E-2</c:v>
                  </c:pt>
                  <c:pt idx="5">
                    <c:v>5.3238424450087966E-2</c:v>
                  </c:pt>
                </c:numCache>
              </c:numRef>
            </c:plus>
            <c:minus>
              <c:numRef>
                <c:f>F_beta!$M$15:$M$20</c:f>
                <c:numCache>
                  <c:formatCode>General</c:formatCode>
                  <c:ptCount val="6"/>
                  <c:pt idx="0">
                    <c:v>3.8989404393824034E-2</c:v>
                  </c:pt>
                  <c:pt idx="1">
                    <c:v>3.5742634776239096E-2</c:v>
                  </c:pt>
                  <c:pt idx="2">
                    <c:v>3.3865857165599207E-2</c:v>
                  </c:pt>
                  <c:pt idx="3">
                    <c:v>4.4840963508548042E-2</c:v>
                  </c:pt>
                  <c:pt idx="4">
                    <c:v>2.1240708510902526E-2</c:v>
                  </c:pt>
                  <c:pt idx="5">
                    <c:v>5.3238424450087966E-2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F_beta!$M$4:$M$9</c:f>
              <c:numCache>
                <c:formatCode>General</c:formatCode>
                <c:ptCount val="6"/>
                <c:pt idx="0">
                  <c:v>0.79016597224458729</c:v>
                </c:pt>
                <c:pt idx="1">
                  <c:v>0.86279327436773734</c:v>
                </c:pt>
                <c:pt idx="2">
                  <c:v>0.85860749738951192</c:v>
                </c:pt>
                <c:pt idx="3">
                  <c:v>0.82868525683154037</c:v>
                </c:pt>
                <c:pt idx="4">
                  <c:v>0.79882204890458408</c:v>
                </c:pt>
                <c:pt idx="5">
                  <c:v>0.88000046554000444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23-4800-BDC1-2BCA6251FCDB}"/>
            </c:ext>
          </c:extLst>
        </c:ser>
        <c:ser>
          <c:idx val="4"/>
          <c:order val="4"/>
          <c:tx>
            <c:strRef>
              <c:f>F_beta!$N$2:$N$3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F_beta!$N$15:$N$20</c:f>
                <c:numCache>
                  <c:formatCode>General</c:formatCode>
                  <c:ptCount val="6"/>
                  <c:pt idx="0">
                    <c:v>6.2224625489042305E-2</c:v>
                  </c:pt>
                  <c:pt idx="1">
                    <c:v>3.231810289156576E-2</c:v>
                  </c:pt>
                  <c:pt idx="2">
                    <c:v>3.2564478992961984E-2</c:v>
                  </c:pt>
                  <c:pt idx="3">
                    <c:v>4.1018405769756142E-2</c:v>
                  </c:pt>
                  <c:pt idx="4">
                    <c:v>2.0522128966669401E-2</c:v>
                  </c:pt>
                  <c:pt idx="5">
                    <c:v>3.2294377174332936E-2</c:v>
                  </c:pt>
                </c:numCache>
              </c:numRef>
            </c:plus>
            <c:minus>
              <c:numRef>
                <c:f>F_beta!$N$15:$N$20</c:f>
                <c:numCache>
                  <c:formatCode>General</c:formatCode>
                  <c:ptCount val="6"/>
                  <c:pt idx="0">
                    <c:v>6.2224625489042305E-2</c:v>
                  </c:pt>
                  <c:pt idx="1">
                    <c:v>3.231810289156576E-2</c:v>
                  </c:pt>
                  <c:pt idx="2">
                    <c:v>3.2564478992961984E-2</c:v>
                  </c:pt>
                  <c:pt idx="3">
                    <c:v>4.1018405769756142E-2</c:v>
                  </c:pt>
                  <c:pt idx="4">
                    <c:v>2.0522128966669401E-2</c:v>
                  </c:pt>
                  <c:pt idx="5">
                    <c:v>3.2294377174332936E-2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F_beta!$N$4:$N$9</c:f>
              <c:numCache>
                <c:formatCode>General</c:formatCode>
                <c:ptCount val="6"/>
                <c:pt idx="0">
                  <c:v>0.77087395039697459</c:v>
                </c:pt>
                <c:pt idx="1">
                  <c:v>0.86714767560083261</c:v>
                </c:pt>
                <c:pt idx="2">
                  <c:v>0.86509299825361763</c:v>
                </c:pt>
                <c:pt idx="3">
                  <c:v>0.8393812440419367</c:v>
                </c:pt>
                <c:pt idx="4">
                  <c:v>0.79860779222393163</c:v>
                </c:pt>
                <c:pt idx="5">
                  <c:v>0.8607845637391518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23-4800-BDC1-2BCA6251FCDB}"/>
            </c:ext>
          </c:extLst>
        </c:ser>
        <c:ser>
          <c:idx val="5"/>
          <c:order val="5"/>
          <c:tx>
            <c:strRef>
              <c:f>F_beta!$O$2:$O$3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F_beta!$O$15:$O$20</c:f>
                <c:numCache>
                  <c:formatCode>General</c:formatCode>
                  <c:ptCount val="6"/>
                  <c:pt idx="0">
                    <c:v>4.900033890225039E-2</c:v>
                  </c:pt>
                  <c:pt idx="1">
                    <c:v>2.9982797034154313E-2</c:v>
                  </c:pt>
                  <c:pt idx="2">
                    <c:v>3.1730475458748131E-2</c:v>
                  </c:pt>
                  <c:pt idx="3">
                    <c:v>0</c:v>
                  </c:pt>
                  <c:pt idx="4">
                    <c:v>4.7391641854200577E-2</c:v>
                  </c:pt>
                  <c:pt idx="5">
                    <c:v>4.8451131096124665E-2</c:v>
                  </c:pt>
                </c:numCache>
              </c:numRef>
            </c:plus>
            <c:minus>
              <c:numRef>
                <c:f>F_beta!$O$15:$O$20</c:f>
                <c:numCache>
                  <c:formatCode>General</c:formatCode>
                  <c:ptCount val="6"/>
                  <c:pt idx="0">
                    <c:v>4.900033890225039E-2</c:v>
                  </c:pt>
                  <c:pt idx="1">
                    <c:v>2.9982797034154313E-2</c:v>
                  </c:pt>
                  <c:pt idx="2">
                    <c:v>3.1730475458748131E-2</c:v>
                  </c:pt>
                  <c:pt idx="3">
                    <c:v>0</c:v>
                  </c:pt>
                  <c:pt idx="4">
                    <c:v>4.7391641854200577E-2</c:v>
                  </c:pt>
                  <c:pt idx="5">
                    <c:v>4.8451131096124665E-2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F_beta!$O$4:$O$9</c:f>
              <c:numCache>
                <c:formatCode>General</c:formatCode>
                <c:ptCount val="6"/>
                <c:pt idx="0">
                  <c:v>0.77754027693077687</c:v>
                </c:pt>
                <c:pt idx="1">
                  <c:v>0.8628461434301995</c:v>
                </c:pt>
                <c:pt idx="2">
                  <c:v>0.86293353563432973</c:v>
                </c:pt>
                <c:pt idx="3">
                  <c:v>0</c:v>
                </c:pt>
                <c:pt idx="4">
                  <c:v>0.81781397231315345</c:v>
                </c:pt>
                <c:pt idx="5">
                  <c:v>0.86496983688576845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23-4800-BDC1-2BCA6251F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Analysis'!$AG$2:$AG$7</c:f>
                <c:numCache>
                  <c:formatCode>General</c:formatCode>
                  <c:ptCount val="6"/>
                  <c:pt idx="0">
                    <c:v>7.5282764907622632E-2</c:v>
                  </c:pt>
                  <c:pt idx="1">
                    <c:v>4.1040682462565273E-2</c:v>
                  </c:pt>
                  <c:pt idx="2">
                    <c:v>5.058170801324853E-2</c:v>
                  </c:pt>
                  <c:pt idx="3">
                    <c:v>4.0684851766920174E-2</c:v>
                  </c:pt>
                  <c:pt idx="4">
                    <c:v>3.5682614182723192E-2</c:v>
                  </c:pt>
                  <c:pt idx="5">
                    <c:v>4.6575471713725503E-2</c:v>
                  </c:pt>
                </c:numCache>
              </c:numRef>
            </c:plus>
            <c:minus>
              <c:numRef>
                <c:f>'F_beta Analysis'!$AG$2:$AG$7</c:f>
                <c:numCache>
                  <c:formatCode>General</c:formatCode>
                  <c:ptCount val="6"/>
                  <c:pt idx="0">
                    <c:v>7.5282764907622632E-2</c:v>
                  </c:pt>
                  <c:pt idx="1">
                    <c:v>4.1040682462565273E-2</c:v>
                  </c:pt>
                  <c:pt idx="2">
                    <c:v>5.058170801324853E-2</c:v>
                  </c:pt>
                  <c:pt idx="3">
                    <c:v>4.0684851766920174E-2</c:v>
                  </c:pt>
                  <c:pt idx="4">
                    <c:v>3.5682614182723192E-2</c:v>
                  </c:pt>
                  <c:pt idx="5">
                    <c:v>4.6575471713725503E-2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Analysis'!$AF$2:$AF$7</c:f>
              <c:numCache>
                <c:formatCode>General</c:formatCode>
                <c:ptCount val="6"/>
                <c:pt idx="0">
                  <c:v>0.72587798346126664</c:v>
                </c:pt>
                <c:pt idx="1">
                  <c:v>0.79764445239208726</c:v>
                </c:pt>
                <c:pt idx="2">
                  <c:v>0.83506159086545984</c:v>
                </c:pt>
                <c:pt idx="3">
                  <c:v>0.84418447158637411</c:v>
                </c:pt>
                <c:pt idx="4">
                  <c:v>0.86005578575467645</c:v>
                </c:pt>
                <c:pt idx="5">
                  <c:v>0.86109134179669156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5-454D-90E2-DA8284DD2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Analysis'!$AN$3:$AN$8</c:f>
                <c:numCache>
                  <c:formatCode>General</c:formatCode>
                  <c:ptCount val="6"/>
                  <c:pt idx="0">
                    <c:v>5.4008385511299779E-2</c:v>
                  </c:pt>
                  <c:pt idx="1">
                    <c:v>4.6233787783170582E-2</c:v>
                  </c:pt>
                  <c:pt idx="2">
                    <c:v>4.8309734279896738E-2</c:v>
                  </c:pt>
                  <c:pt idx="3">
                    <c:v>3.5060061311983179E-2</c:v>
                  </c:pt>
                  <c:pt idx="4">
                    <c:v>3.8190912089773515E-2</c:v>
                  </c:pt>
                  <c:pt idx="5">
                    <c:v>4.5642539079907764E-2</c:v>
                  </c:pt>
                </c:numCache>
              </c:numRef>
            </c:plus>
            <c:minus>
              <c:numRef>
                <c:f>'F_beta Analysis'!$AN$3:$AN$8</c:f>
                <c:numCache>
                  <c:formatCode>General</c:formatCode>
                  <c:ptCount val="6"/>
                  <c:pt idx="0">
                    <c:v>5.4008385511299779E-2</c:v>
                  </c:pt>
                  <c:pt idx="1">
                    <c:v>4.6233787783170582E-2</c:v>
                  </c:pt>
                  <c:pt idx="2">
                    <c:v>4.8309734279896738E-2</c:v>
                  </c:pt>
                  <c:pt idx="3">
                    <c:v>3.5060061311983179E-2</c:v>
                  </c:pt>
                  <c:pt idx="4">
                    <c:v>3.8190912089773515E-2</c:v>
                  </c:pt>
                  <c:pt idx="5">
                    <c:v>4.5642539079907764E-2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Analysis'!$AK$3:$AK$8</c:f>
              <c:numCache>
                <c:formatCode>General</c:formatCode>
                <c:ptCount val="6"/>
                <c:pt idx="0">
                  <c:v>0.67222923373175381</c:v>
                </c:pt>
                <c:pt idx="1">
                  <c:v>0.79020763363695179</c:v>
                </c:pt>
                <c:pt idx="2">
                  <c:v>0.8058608172646633</c:v>
                </c:pt>
                <c:pt idx="3">
                  <c:v>0.85433569273600996</c:v>
                </c:pt>
                <c:pt idx="4">
                  <c:v>0.8579002277501997</c:v>
                </c:pt>
                <c:pt idx="5">
                  <c:v>0.85359772820507496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6-4D21-AD95-B73978F33FBD}"/>
            </c:ext>
          </c:extLst>
        </c:ser>
        <c:ser>
          <c:idx val="1"/>
          <c:order val="1"/>
          <c:tx>
            <c:strRef>
              <c:f>'F_beta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Analysis'!$AO$3:$AO$8</c:f>
                <c:numCache>
                  <c:formatCode>General</c:formatCode>
                  <c:ptCount val="6"/>
                  <c:pt idx="0">
                    <c:v>5.159173367561206E-2</c:v>
                  </c:pt>
                  <c:pt idx="1">
                    <c:v>3.3473863756870004E-2</c:v>
                  </c:pt>
                  <c:pt idx="2">
                    <c:v>3.2830132304193696E-2</c:v>
                  </c:pt>
                  <c:pt idx="3">
                    <c:v>4.3303716303971999E-2</c:v>
                  </c:pt>
                  <c:pt idx="4">
                    <c:v>3.2842948755494233E-2</c:v>
                  </c:pt>
                  <c:pt idx="5">
                    <c:v>4.629254008725657E-2</c:v>
                  </c:pt>
                </c:numCache>
              </c:numRef>
            </c:plus>
            <c:minus>
              <c:numRef>
                <c:f>'F_beta Analysis'!$AO$3:$AO$8</c:f>
                <c:numCache>
                  <c:formatCode>General</c:formatCode>
                  <c:ptCount val="6"/>
                  <c:pt idx="0">
                    <c:v>5.159173367561206E-2</c:v>
                  </c:pt>
                  <c:pt idx="1">
                    <c:v>3.3473863756870004E-2</c:v>
                  </c:pt>
                  <c:pt idx="2">
                    <c:v>3.2830132304193696E-2</c:v>
                  </c:pt>
                  <c:pt idx="3">
                    <c:v>4.3303716303971999E-2</c:v>
                  </c:pt>
                  <c:pt idx="4">
                    <c:v>3.2842948755494233E-2</c:v>
                  </c:pt>
                  <c:pt idx="5">
                    <c:v>4.629254008725657E-2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Analysis'!$AL$3:$AL$8</c:f>
              <c:numCache>
                <c:formatCode>General</c:formatCode>
                <c:ptCount val="6"/>
                <c:pt idx="0">
                  <c:v>0.77952673319077948</c:v>
                </c:pt>
                <c:pt idx="1">
                  <c:v>0.80508127114722317</c:v>
                </c:pt>
                <c:pt idx="2">
                  <c:v>0.86426236446625648</c:v>
                </c:pt>
                <c:pt idx="3">
                  <c:v>0.83403325043673848</c:v>
                </c:pt>
                <c:pt idx="4">
                  <c:v>0.8622113437591532</c:v>
                </c:pt>
                <c:pt idx="5">
                  <c:v>0.86858495538830849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36-4D21-AD95-B73978F33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Label'!$C$1</c:f>
              <c:strCache>
                <c:ptCount val="1"/>
                <c:pt idx="0">
                  <c:v>bow_F_beta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Label'!$C$2:$C$31</c:f>
              <c:numCache>
                <c:formatCode>General</c:formatCode>
                <c:ptCount val="30"/>
                <c:pt idx="0">
                  <c:v>0.75551676813693691</c:v>
                </c:pt>
                <c:pt idx="1">
                  <c:v>0.87136478128289629</c:v>
                </c:pt>
                <c:pt idx="2">
                  <c:v>0.87161464002303246</c:v>
                </c:pt>
                <c:pt idx="3">
                  <c:v>0.91689657447672923</c:v>
                </c:pt>
                <c:pt idx="4">
                  <c:v>0.8051002112959329</c:v>
                </c:pt>
                <c:pt idx="5">
                  <c:v>0.91689657447672923</c:v>
                </c:pt>
                <c:pt idx="6">
                  <c:v>0.67189356863169869</c:v>
                </c:pt>
                <c:pt idx="7">
                  <c:v>0.82535113409433714</c:v>
                </c:pt>
                <c:pt idx="8">
                  <c:v>0.84778857270203845</c:v>
                </c:pt>
                <c:pt idx="9">
                  <c:v>0.81289813183518556</c:v>
                </c:pt>
                <c:pt idx="10">
                  <c:v>0.83191980702841306</c:v>
                </c:pt>
                <c:pt idx="11">
                  <c:v>0.81289813183518556</c:v>
                </c:pt>
                <c:pt idx="12">
                  <c:v>0.41868704202560741</c:v>
                </c:pt>
                <c:pt idx="13">
                  <c:v>0.83099116129768225</c:v>
                </c:pt>
                <c:pt idx="14">
                  <c:v>0.87345580352589369</c:v>
                </c:pt>
                <c:pt idx="15">
                  <c:v>0.92011691411301377</c:v>
                </c:pt>
                <c:pt idx="16">
                  <c:v>0.83245555027265883</c:v>
                </c:pt>
                <c:pt idx="17">
                  <c:v>0.92011691411301377</c:v>
                </c:pt>
                <c:pt idx="18">
                  <c:v>0.84857894797966094</c:v>
                </c:pt>
                <c:pt idx="19">
                  <c:v>0.77313885268514793</c:v>
                </c:pt>
                <c:pt idx="20">
                  <c:v>0.83217782836802556</c:v>
                </c:pt>
                <c:pt idx="21">
                  <c:v>0.75073755039120205</c:v>
                </c:pt>
                <c:pt idx="22">
                  <c:v>0.80866845765792172</c:v>
                </c:pt>
                <c:pt idx="23">
                  <c:v>0.75073755039120205</c:v>
                </c:pt>
                <c:pt idx="24">
                  <c:v>0.5894837361116434</c:v>
                </c:pt>
                <c:pt idx="25">
                  <c:v>0.77017150242626642</c:v>
                </c:pt>
                <c:pt idx="26">
                  <c:v>0.81877771289886092</c:v>
                </c:pt>
                <c:pt idx="27">
                  <c:v>0.834308867164825</c:v>
                </c:pt>
                <c:pt idx="28">
                  <c:v>0.80007555949574105</c:v>
                </c:pt>
                <c:pt idx="29">
                  <c:v>0.834308867164825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7-49B9-AE25-2456F09EC3CD}"/>
            </c:ext>
          </c:extLst>
        </c:ser>
        <c:ser>
          <c:idx val="1"/>
          <c:order val="1"/>
          <c:tx>
            <c:strRef>
              <c:f>'F_beta Label'!$D$1</c:f>
              <c:strCache>
                <c:ptCount val="1"/>
                <c:pt idx="0">
                  <c:v>bow_chi_F_beta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Label'!$D$2:$D$31</c:f>
              <c:numCache>
                <c:formatCode>General</c:formatCode>
                <c:ptCount val="30"/>
                <c:pt idx="0">
                  <c:v>0.76484398431188882</c:v>
                </c:pt>
                <c:pt idx="1">
                  <c:v>0.83856398917416408</c:v>
                </c:pt>
                <c:pt idx="2">
                  <c:v>0.91759063909811645</c:v>
                </c:pt>
                <c:pt idx="3">
                  <c:v>0.92828213372528068</c:v>
                </c:pt>
                <c:pt idx="4">
                  <c:v>0.78219152419338622</c:v>
                </c:pt>
                <c:pt idx="5">
                  <c:v>0.91728031732976612</c:v>
                </c:pt>
                <c:pt idx="6">
                  <c:v>0.72234349712026069</c:v>
                </c:pt>
                <c:pt idx="7">
                  <c:v>0.83294113747560194</c:v>
                </c:pt>
                <c:pt idx="8">
                  <c:v>0.87738074079069994</c:v>
                </c:pt>
                <c:pt idx="9">
                  <c:v>0.81329489088871465</c:v>
                </c:pt>
                <c:pt idx="10">
                  <c:v>0.82380314990799619</c:v>
                </c:pt>
                <c:pt idx="11">
                  <c:v>0.82263676838009969</c:v>
                </c:pt>
                <c:pt idx="12">
                  <c:v>0.54425908681075097</c:v>
                </c:pt>
                <c:pt idx="13">
                  <c:v>0.82383098730344662</c:v>
                </c:pt>
                <c:pt idx="14">
                  <c:v>0.88427707503988129</c:v>
                </c:pt>
                <c:pt idx="15">
                  <c:v>0.93044070505250698</c:v>
                </c:pt>
                <c:pt idx="16">
                  <c:v>0.87263064819121783</c:v>
                </c:pt>
                <c:pt idx="17">
                  <c:v>0.88108001946801207</c:v>
                </c:pt>
                <c:pt idx="18">
                  <c:v>0.82250762666176724</c:v>
                </c:pt>
                <c:pt idx="19">
                  <c:v>0.77275620962468217</c:v>
                </c:pt>
                <c:pt idx="20">
                  <c:v>0.83408478018744237</c:v>
                </c:pt>
                <c:pt idx="21">
                  <c:v>0.78542258559461764</c:v>
                </c:pt>
                <c:pt idx="22">
                  <c:v>0.76190103176730295</c:v>
                </c:pt>
                <c:pt idx="23">
                  <c:v>0.79710065119984053</c:v>
                </c:pt>
                <c:pt idx="24">
                  <c:v>0.57897970578802771</c:v>
                </c:pt>
                <c:pt idx="25">
                  <c:v>0.80758032405853208</c:v>
                </c:pt>
                <c:pt idx="26">
                  <c:v>0.847257683652194</c:v>
                </c:pt>
                <c:pt idx="27">
                  <c:v>0.8445778178537654</c:v>
                </c:pt>
                <c:pt idx="28">
                  <c:v>0.818459832425673</c:v>
                </c:pt>
                <c:pt idx="29">
                  <c:v>0.86381618955698758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7-49B9-AE25-2456F09EC3CD}"/>
            </c:ext>
          </c:extLst>
        </c:ser>
        <c:ser>
          <c:idx val="2"/>
          <c:order val="2"/>
          <c:tx>
            <c:strRef>
              <c:f>'F_beta Label'!$E$1</c:f>
              <c:strCache>
                <c:ptCount val="1"/>
                <c:pt idx="0">
                  <c:v>bow_pca_F_beta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Label'!$E$2:$E$31</c:f>
              <c:numCache>
                <c:formatCode>General</c:formatCode>
                <c:ptCount val="30"/>
                <c:pt idx="0">
                  <c:v>0.72389543012042024</c:v>
                </c:pt>
                <c:pt idx="1">
                  <c:v>0.83641528183797231</c:v>
                </c:pt>
                <c:pt idx="2">
                  <c:v>0.88300092648661532</c:v>
                </c:pt>
                <c:pt idx="3">
                  <c:v>0</c:v>
                </c:pt>
                <c:pt idx="4">
                  <c:v>0.81322077388125857</c:v>
                </c:pt>
                <c:pt idx="5">
                  <c:v>0.81264207199850425</c:v>
                </c:pt>
                <c:pt idx="6">
                  <c:v>0.67941412091403697</c:v>
                </c:pt>
                <c:pt idx="7">
                  <c:v>0.80254915613478395</c:v>
                </c:pt>
                <c:pt idx="8">
                  <c:v>0.86626824595966778</c:v>
                </c:pt>
                <c:pt idx="9">
                  <c:v>0</c:v>
                </c:pt>
                <c:pt idx="10">
                  <c:v>0.81540587083833593</c:v>
                </c:pt>
                <c:pt idx="11">
                  <c:v>0.82483288420091494</c:v>
                </c:pt>
                <c:pt idx="12">
                  <c:v>0.61695008918519501</c:v>
                </c:pt>
                <c:pt idx="13">
                  <c:v>0.80130223353244934</c:v>
                </c:pt>
                <c:pt idx="14">
                  <c:v>0.86332679977488358</c:v>
                </c:pt>
                <c:pt idx="15">
                  <c:v>0</c:v>
                </c:pt>
                <c:pt idx="16">
                  <c:v>0.80901163299030387</c:v>
                </c:pt>
                <c:pt idx="17">
                  <c:v>0.84941063301527975</c:v>
                </c:pt>
                <c:pt idx="18">
                  <c:v>0.71420036981572155</c:v>
                </c:pt>
                <c:pt idx="19">
                  <c:v>0.75040643448660571</c:v>
                </c:pt>
                <c:pt idx="20">
                  <c:v>0.83276877862991538</c:v>
                </c:pt>
                <c:pt idx="21">
                  <c:v>0</c:v>
                </c:pt>
                <c:pt idx="22">
                  <c:v>0.68070338771737737</c:v>
                </c:pt>
                <c:pt idx="23">
                  <c:v>0.69358637575731252</c:v>
                </c:pt>
                <c:pt idx="24">
                  <c:v>0.68104663495585382</c:v>
                </c:pt>
                <c:pt idx="25">
                  <c:v>0.75182538085121009</c:v>
                </c:pt>
                <c:pt idx="26">
                  <c:v>0.82878310892056717</c:v>
                </c:pt>
                <c:pt idx="27">
                  <c:v>0</c:v>
                </c:pt>
                <c:pt idx="28">
                  <c:v>0.75680344807496081</c:v>
                </c:pt>
                <c:pt idx="29">
                  <c:v>0.74658185520898768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7-49B9-AE25-2456F09EC3CD}"/>
            </c:ext>
          </c:extLst>
        </c:ser>
        <c:ser>
          <c:idx val="3"/>
          <c:order val="3"/>
          <c:tx>
            <c:strRef>
              <c:f>'F_beta Label'!$F$1</c:f>
              <c:strCache>
                <c:ptCount val="1"/>
                <c:pt idx="0">
                  <c:v>tf-idf_F_beta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Label'!$F$2:$F$31</c:f>
              <c:numCache>
                <c:formatCode>General</c:formatCode>
                <c:ptCount val="30"/>
                <c:pt idx="0">
                  <c:v>0.8893600580908757</c:v>
                </c:pt>
                <c:pt idx="1">
                  <c:v>0.89476504703743442</c:v>
                </c:pt>
                <c:pt idx="2">
                  <c:v>0.90483471348846711</c:v>
                </c:pt>
                <c:pt idx="3">
                  <c:v>0.90517557346561461</c:v>
                </c:pt>
                <c:pt idx="4">
                  <c:v>0.79326677101968501</c:v>
                </c:pt>
                <c:pt idx="5">
                  <c:v>0.90517557346561461</c:v>
                </c:pt>
                <c:pt idx="6">
                  <c:v>0.6740349031314169</c:v>
                </c:pt>
                <c:pt idx="7">
                  <c:v>0.86795148659886956</c:v>
                </c:pt>
                <c:pt idx="8">
                  <c:v>0.87761822759500663</c:v>
                </c:pt>
                <c:pt idx="9">
                  <c:v>0.80285652881821334</c:v>
                </c:pt>
                <c:pt idx="10">
                  <c:v>0.83308761035731427</c:v>
                </c:pt>
                <c:pt idx="11">
                  <c:v>0.80285652881821334</c:v>
                </c:pt>
                <c:pt idx="12">
                  <c:v>0.84041095899704743</c:v>
                </c:pt>
                <c:pt idx="13">
                  <c:v>0.92291594665202126</c:v>
                </c:pt>
                <c:pt idx="14">
                  <c:v>0.91271702911129193</c:v>
                </c:pt>
                <c:pt idx="15">
                  <c:v>0.92691739878541146</c:v>
                </c:pt>
                <c:pt idx="16">
                  <c:v>0.81129947631945254</c:v>
                </c:pt>
                <c:pt idx="17">
                  <c:v>0.92691739878541146</c:v>
                </c:pt>
                <c:pt idx="18">
                  <c:v>0.75811147673298651</c:v>
                </c:pt>
                <c:pt idx="19">
                  <c:v>0.79792086537940932</c:v>
                </c:pt>
                <c:pt idx="20">
                  <c:v>0.77518592761896155</c:v>
                </c:pt>
                <c:pt idx="21">
                  <c:v>0.63470612534140347</c:v>
                </c:pt>
                <c:pt idx="22">
                  <c:v>0.79552716759229147</c:v>
                </c:pt>
                <c:pt idx="23">
                  <c:v>0.63470612534140347</c:v>
                </c:pt>
                <c:pt idx="24">
                  <c:v>0.79698629425488532</c:v>
                </c:pt>
                <c:pt idx="25">
                  <c:v>0.82906063207486203</c:v>
                </c:pt>
                <c:pt idx="26">
                  <c:v>0.81954252048556664</c:v>
                </c:pt>
                <c:pt idx="27">
                  <c:v>0.85164322038613616</c:v>
                </c:pt>
                <c:pt idx="28">
                  <c:v>0.78930898230066904</c:v>
                </c:pt>
                <c:pt idx="29">
                  <c:v>0.85164322038613616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7-49B9-AE25-2456F09EC3CD}"/>
            </c:ext>
          </c:extLst>
        </c:ser>
        <c:ser>
          <c:idx val="4"/>
          <c:order val="4"/>
          <c:tx>
            <c:strRef>
              <c:f>'F_beta Label'!$G$1</c:f>
              <c:strCache>
                <c:ptCount val="1"/>
                <c:pt idx="0">
                  <c:v>tf-idf_chi_F_beta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Label'!$G$2:$G$31</c:f>
              <c:numCache>
                <c:formatCode>General</c:formatCode>
                <c:ptCount val="30"/>
                <c:pt idx="0">
                  <c:v>0.83625393011658389</c:v>
                </c:pt>
                <c:pt idx="1">
                  <c:v>0.89476504703743442</c:v>
                </c:pt>
                <c:pt idx="2">
                  <c:v>0.90453516140638957</c:v>
                </c:pt>
                <c:pt idx="3">
                  <c:v>0.91697127433741343</c:v>
                </c:pt>
                <c:pt idx="4">
                  <c:v>0.8162893387811182</c:v>
                </c:pt>
                <c:pt idx="5">
                  <c:v>0.92594918048737307</c:v>
                </c:pt>
                <c:pt idx="6">
                  <c:v>0.74189052705819192</c:v>
                </c:pt>
                <c:pt idx="7">
                  <c:v>0.86836420889040078</c:v>
                </c:pt>
                <c:pt idx="8">
                  <c:v>0.86790331175739566</c:v>
                </c:pt>
                <c:pt idx="9">
                  <c:v>0.80285652881821334</c:v>
                </c:pt>
                <c:pt idx="10">
                  <c:v>0.8412252174515531</c:v>
                </c:pt>
                <c:pt idx="11">
                  <c:v>0.76453306904627083</c:v>
                </c:pt>
                <c:pt idx="12">
                  <c:v>0.76779833415303622</c:v>
                </c:pt>
                <c:pt idx="13">
                  <c:v>0.92294554695580955</c:v>
                </c:pt>
                <c:pt idx="14">
                  <c:v>0.9325894563440863</c:v>
                </c:pt>
                <c:pt idx="15">
                  <c:v>0.93774073742999187</c:v>
                </c:pt>
                <c:pt idx="16">
                  <c:v>0.82040232737885688</c:v>
                </c:pt>
                <c:pt idx="17">
                  <c:v>0.93966911298602118</c:v>
                </c:pt>
                <c:pt idx="18">
                  <c:v>0.70363226757412989</c:v>
                </c:pt>
                <c:pt idx="19">
                  <c:v>0.82167914972026568</c:v>
                </c:pt>
                <c:pt idx="20">
                  <c:v>0.7989533236307107</c:v>
                </c:pt>
                <c:pt idx="21">
                  <c:v>0.65792153348889992</c:v>
                </c:pt>
                <c:pt idx="22">
                  <c:v>0.76256498800484773</c:v>
                </c:pt>
                <c:pt idx="23">
                  <c:v>0.71886318770132207</c:v>
                </c:pt>
                <c:pt idx="24">
                  <c:v>0.80134215229959582</c:v>
                </c:pt>
                <c:pt idx="25">
                  <c:v>0.82939500818073963</c:v>
                </c:pt>
                <c:pt idx="26">
                  <c:v>0.81992929313082707</c:v>
                </c:pt>
                <c:pt idx="27">
                  <c:v>0.8614430090279247</c:v>
                </c:pt>
                <c:pt idx="28">
                  <c:v>0.76061614216580886</c:v>
                </c:pt>
                <c:pt idx="29">
                  <c:v>0.90014141864555952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F7-49B9-AE25-2456F09EC3CD}"/>
            </c:ext>
          </c:extLst>
        </c:ser>
        <c:ser>
          <c:idx val="5"/>
          <c:order val="5"/>
          <c:tx>
            <c:strRef>
              <c:f>'F_beta Label'!$H$1</c:f>
              <c:strCache>
                <c:ptCount val="1"/>
                <c:pt idx="0">
                  <c:v>tf-idf_pca_F_beta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Label'!$H$2:$H$31</c:f>
              <c:numCache>
                <c:formatCode>General</c:formatCode>
                <c:ptCount val="30"/>
                <c:pt idx="0">
                  <c:v>0.87865476975006651</c:v>
                </c:pt>
                <c:pt idx="1">
                  <c:v>0.8823690116152253</c:v>
                </c:pt>
                <c:pt idx="2">
                  <c:v>0.90483471348846711</c:v>
                </c:pt>
                <c:pt idx="3">
                  <c:v>0</c:v>
                </c:pt>
                <c:pt idx="4">
                  <c:v>0.90528490073902246</c:v>
                </c:pt>
                <c:pt idx="5">
                  <c:v>0.84802227820193388</c:v>
                </c:pt>
                <c:pt idx="6">
                  <c:v>0.64404056246117392</c:v>
                </c:pt>
                <c:pt idx="7">
                  <c:v>0.86760563639028176</c:v>
                </c:pt>
                <c:pt idx="8">
                  <c:v>0.86790331175739566</c:v>
                </c:pt>
                <c:pt idx="9">
                  <c:v>0</c:v>
                </c:pt>
                <c:pt idx="10">
                  <c:v>0.82863868789344997</c:v>
                </c:pt>
                <c:pt idx="11">
                  <c:v>0.79858701000856458</c:v>
                </c:pt>
                <c:pt idx="12">
                  <c:v>0.85883811011665567</c:v>
                </c:pt>
                <c:pt idx="13">
                  <c:v>0.92329000310816267</c:v>
                </c:pt>
                <c:pt idx="14">
                  <c:v>0.9325894563440863</c:v>
                </c:pt>
                <c:pt idx="15">
                  <c:v>0</c:v>
                </c:pt>
                <c:pt idx="16">
                  <c:v>0.86926215182974309</c:v>
                </c:pt>
                <c:pt idx="17">
                  <c:v>0.86116005748099289</c:v>
                </c:pt>
                <c:pt idx="18">
                  <c:v>0.70307084220429228</c:v>
                </c:pt>
                <c:pt idx="19">
                  <c:v>0.81022258276110537</c:v>
                </c:pt>
                <c:pt idx="20">
                  <c:v>0.798352925561019</c:v>
                </c:pt>
                <c:pt idx="21">
                  <c:v>0</c:v>
                </c:pt>
                <c:pt idx="22">
                  <c:v>0.77263912139751334</c:v>
                </c:pt>
                <c:pt idx="23">
                  <c:v>0.71617207339888478</c:v>
                </c:pt>
                <c:pt idx="24">
                  <c:v>0.80477753032434718</c:v>
                </c:pt>
                <c:pt idx="25">
                  <c:v>0.82939500818073963</c:v>
                </c:pt>
                <c:pt idx="26">
                  <c:v>0.81026035511598327</c:v>
                </c:pt>
                <c:pt idx="27">
                  <c:v>0</c:v>
                </c:pt>
                <c:pt idx="28">
                  <c:v>0.73241240450343692</c:v>
                </c:pt>
                <c:pt idx="29">
                  <c:v>0.84246751464421232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F7-49B9-AE25-2456F09E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Label'!$N$34</c:f>
              <c:strCache>
                <c:ptCount val="1"/>
                <c:pt idx="0">
                  <c:v>F_beta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Label'!$O$35:$O$39</c:f>
                <c:numCache>
                  <c:formatCode>General</c:formatCode>
                  <c:ptCount val="5"/>
                  <c:pt idx="0">
                    <c:v>5.4780849598682624E-2</c:v>
                  </c:pt>
                  <c:pt idx="1">
                    <c:v>6.2020692423464169E-2</c:v>
                  </c:pt>
                  <c:pt idx="2">
                    <c:v>0.1123857050565109</c:v>
                  </c:pt>
                  <c:pt idx="3">
                    <c:v>5.6821540752650938E-2</c:v>
                  </c:pt>
                  <c:pt idx="4">
                    <c:v>6.8139803410927721E-2</c:v>
                  </c:pt>
                </c:numCache>
              </c:numRef>
            </c:plus>
            <c:minus>
              <c:numRef>
                <c:f>'F_beta Label'!$O$35:$O$39</c:f>
                <c:numCache>
                  <c:formatCode>General</c:formatCode>
                  <c:ptCount val="5"/>
                  <c:pt idx="0">
                    <c:v>5.4780849598682624E-2</c:v>
                  </c:pt>
                  <c:pt idx="1">
                    <c:v>6.2020692423464169E-2</c:v>
                  </c:pt>
                  <c:pt idx="2">
                    <c:v>0.1123857050565109</c:v>
                  </c:pt>
                  <c:pt idx="3">
                    <c:v>5.6821540752650938E-2</c:v>
                  </c:pt>
                  <c:pt idx="4">
                    <c:v>6.8139803410927721E-2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Label'!$N$35:$N$39</c:f>
              <c:numCache>
                <c:formatCode>General</c:formatCode>
                <c:ptCount val="5"/>
                <c:pt idx="0">
                  <c:v>0.86358305777583388</c:v>
                </c:pt>
                <c:pt idx="1">
                  <c:v>0.80692862251734987</c:v>
                </c:pt>
                <c:pt idx="2">
                  <c:v>0.84646490583793765</c:v>
                </c:pt>
                <c:pt idx="3">
                  <c:v>0.76087373830485849</c:v>
                </c:pt>
                <c:pt idx="4">
                  <c:v>0.79715302743283389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2-4B59-A0D9-4576F07C5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Label'!$N$43</c:f>
              <c:strCache>
                <c:ptCount val="1"/>
                <c:pt idx="0">
                  <c:v>Fβ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'F_beta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Label'!$N$44:$N$48</c:f>
              <c:numCache>
                <c:formatCode>General</c:formatCode>
                <c:ptCount val="5"/>
                <c:pt idx="0">
                  <c:v>0.92828213372528068</c:v>
                </c:pt>
                <c:pt idx="1">
                  <c:v>0.87761822759500663</c:v>
                </c:pt>
                <c:pt idx="2">
                  <c:v>0.93966911298602118</c:v>
                </c:pt>
                <c:pt idx="3">
                  <c:v>0.84857894797966094</c:v>
                </c:pt>
                <c:pt idx="4">
                  <c:v>0.90014141864555952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4-4DFF-B08C-524295047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'F_beta Label'!$D$35:$D$64</c15:sqref>
                    </c15:fullRef>
                  </c:ext>
                </c:extLst>
                <c:f>('F_beta Label'!$D$40,'F_beta Label'!$D$46,'F_beta Label'!$D$52,'F_beta Label'!$D$58,'F_beta Label'!$D$64)</c:f>
                <c:numCache>
                  <c:formatCode>General</c:formatCode>
                  <c:ptCount val="5"/>
                  <c:pt idx="0">
                    <c:v>4.2237099898588197E-2</c:v>
                  </c:pt>
                  <c:pt idx="1">
                    <c:v>2.0198372651589858E-2</c:v>
                  </c:pt>
                  <c:pt idx="2">
                    <c:v>3.4279671803053517E-2</c:v>
                  </c:pt>
                  <c:pt idx="3">
                    <c:v>4.9774442378215884E-2</c:v>
                  </c:pt>
                  <c:pt idx="4">
                    <c:v>4.6699415609479378E-2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'F_beta Label'!$D$35:$D$64</c15:sqref>
                    </c15:fullRef>
                  </c:ext>
                </c:extLst>
                <c:f>('F_beta Label'!$D$40,'F_beta Label'!$D$46,'F_beta Label'!$D$52,'F_beta Label'!$D$58,'F_beta Label'!$D$64)</c:f>
                <c:numCache>
                  <c:formatCode>General</c:formatCode>
                  <c:ptCount val="5"/>
                  <c:pt idx="0">
                    <c:v>4.2237099898588197E-2</c:v>
                  </c:pt>
                  <c:pt idx="1">
                    <c:v>2.0198372651589858E-2</c:v>
                  </c:pt>
                  <c:pt idx="2">
                    <c:v>3.4279671803053517E-2</c:v>
                  </c:pt>
                  <c:pt idx="3">
                    <c:v>4.9774442378215884E-2</c:v>
                  </c:pt>
                  <c:pt idx="4">
                    <c:v>4.6699415609479378E-2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'F_beta Label'!$A$35:$B$64</c15:sqref>
                  </c15:fullRef>
                </c:ext>
              </c:extLst>
              <c:f>('F_beta Label'!$A$40:$B$40,'F_beta Label'!$A$46:$B$46,'F_beta Label'!$A$52:$B$52,'F_beta Label'!$A$58:$B$58,'F_beta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'F_beta Label'!$C$35:$C$64</c15:sqref>
                  </c15:fullRef>
                </c:ext>
              </c:extLst>
              <c:f>('F_beta Label'!$C$40,'F_beta Label'!$C$46,'F_beta Label'!$C$52,'F_beta Label'!$C$58,'F_beta Label'!$C$64)</c:f>
              <c:numCache>
                <c:formatCode>General</c:formatCode>
                <c:ptCount val="5"/>
                <c:pt idx="0">
                  <c:v>0.88766099932665343</c:v>
                </c:pt>
                <c:pt idx="1">
                  <c:v>0.8043907320482081</c:v>
                </c:pt>
                <c:pt idx="2">
                  <c:v>0.8963923559747885</c:v>
                </c:pt>
                <c:pt idx="3">
                  <c:v>0.71852766063166085</c:v>
                </c:pt>
                <c:pt idx="4">
                  <c:v>0.83982651093445149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'F_beta Label'!$C$39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'F_beta Label'!$C$44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'F_beta Label'!$C$49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'F_beta Label'!$C$54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0EE9-4C58-9DFB-8BF49D123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Label'!$D$35:$D$64</c:f>
                <c:numCache>
                  <c:formatCode>General</c:formatCode>
                  <c:ptCount val="30"/>
                  <c:pt idx="0">
                    <c:v>6.3377577754832798E-2</c:v>
                  </c:pt>
                  <c:pt idx="1">
                    <c:v>2.4142327424536293E-2</c:v>
                  </c:pt>
                  <c:pt idx="2">
                    <c:v>1.5495518652734009E-2</c:v>
                  </c:pt>
                  <c:pt idx="3">
                    <c:v>8.1700888549201631E-3</c:v>
                  </c:pt>
                  <c:pt idx="4">
                    <c:v>4.0199073350162595E-2</c:v>
                  </c:pt>
                  <c:pt idx="5">
                    <c:v>4.2237099898588197E-2</c:v>
                  </c:pt>
                  <c:pt idx="6">
                    <c:v>3.3012614880591984E-2</c:v>
                  </c:pt>
                  <c:pt idx="7">
                    <c:v>2.5536472559034688E-2</c:v>
                  </c:pt>
                  <c:pt idx="8">
                    <c:v>9.9195708742963358E-3</c:v>
                  </c:pt>
                  <c:pt idx="9">
                    <c:v>5.121912518027621E-3</c:v>
                  </c:pt>
                  <c:pt idx="10">
                    <c:v>8.0273163052743315E-3</c:v>
                  </c:pt>
                  <c:pt idx="11">
                    <c:v>2.0198372651589858E-2</c:v>
                  </c:pt>
                  <c:pt idx="12">
                    <c:v>0.16120717568470802</c:v>
                  </c:pt>
                  <c:pt idx="13">
                    <c:v>5.2932604920627707E-2</c:v>
                  </c:pt>
                  <c:pt idx="14">
                    <c:v>2.7635770061393665E-2</c:v>
                  </c:pt>
                  <c:pt idx="15">
                    <c:v>6.3554859109536642E-3</c:v>
                  </c:pt>
                  <c:pt idx="16">
                    <c:v>2.5956266947133769E-2</c:v>
                  </c:pt>
                  <c:pt idx="17">
                    <c:v>3.4279671803053517E-2</c:v>
                  </c:pt>
                  <c:pt idx="18">
                    <c:v>5.810411112704756E-2</c:v>
                  </c:pt>
                  <c:pt idx="19">
                    <c:v>2.4469260952553647E-2</c:v>
                  </c:pt>
                  <c:pt idx="20">
                    <c:v>2.2501558974814515E-2</c:v>
                  </c:pt>
                  <c:pt idx="21">
                    <c:v>6.2645870332037903E-2</c:v>
                  </c:pt>
                  <c:pt idx="22">
                    <c:v>4.0841144428061429E-2</c:v>
                  </c:pt>
                  <c:pt idx="23">
                    <c:v>4.9774442378215884E-2</c:v>
                  </c:pt>
                  <c:pt idx="24">
                    <c:v>9.7819972418104376E-2</c:v>
                  </c:pt>
                  <c:pt idx="25">
                    <c:v>3.1064519327114196E-2</c:v>
                  </c:pt>
                  <c:pt idx="26">
                    <c:v>1.1663599655959457E-2</c:v>
                  </c:pt>
                  <c:pt idx="27">
                    <c:v>9.9139524415372219E-3</c:v>
                  </c:pt>
                  <c:pt idx="28">
                    <c:v>2.9052193676655853E-2</c:v>
                  </c:pt>
                  <c:pt idx="29">
                    <c:v>4.6699415609479378E-2</c:v>
                  </c:pt>
                </c:numCache>
              </c:numRef>
            </c:plus>
            <c:minus>
              <c:numRef>
                <c:f>'F_beta Label'!$D$35:$D$64</c:f>
                <c:numCache>
                  <c:formatCode>General</c:formatCode>
                  <c:ptCount val="30"/>
                  <c:pt idx="0">
                    <c:v>6.3377577754832798E-2</c:v>
                  </c:pt>
                  <c:pt idx="1">
                    <c:v>2.4142327424536293E-2</c:v>
                  </c:pt>
                  <c:pt idx="2">
                    <c:v>1.5495518652734009E-2</c:v>
                  </c:pt>
                  <c:pt idx="3">
                    <c:v>8.1700888549201631E-3</c:v>
                  </c:pt>
                  <c:pt idx="4">
                    <c:v>4.0199073350162595E-2</c:v>
                  </c:pt>
                  <c:pt idx="5">
                    <c:v>4.2237099898588197E-2</c:v>
                  </c:pt>
                  <c:pt idx="6">
                    <c:v>3.3012614880591984E-2</c:v>
                  </c:pt>
                  <c:pt idx="7">
                    <c:v>2.5536472559034688E-2</c:v>
                  </c:pt>
                  <c:pt idx="8">
                    <c:v>9.9195708742963358E-3</c:v>
                  </c:pt>
                  <c:pt idx="9">
                    <c:v>5.121912518027621E-3</c:v>
                  </c:pt>
                  <c:pt idx="10">
                    <c:v>8.0273163052743315E-3</c:v>
                  </c:pt>
                  <c:pt idx="11">
                    <c:v>2.0198372651589858E-2</c:v>
                  </c:pt>
                  <c:pt idx="12">
                    <c:v>0.16120717568470802</c:v>
                  </c:pt>
                  <c:pt idx="13">
                    <c:v>5.2932604920627707E-2</c:v>
                  </c:pt>
                  <c:pt idx="14">
                    <c:v>2.7635770061393665E-2</c:v>
                  </c:pt>
                  <c:pt idx="15">
                    <c:v>6.3554859109536642E-3</c:v>
                  </c:pt>
                  <c:pt idx="16">
                    <c:v>2.5956266947133769E-2</c:v>
                  </c:pt>
                  <c:pt idx="17">
                    <c:v>3.4279671803053517E-2</c:v>
                  </c:pt>
                  <c:pt idx="18">
                    <c:v>5.810411112704756E-2</c:v>
                  </c:pt>
                  <c:pt idx="19">
                    <c:v>2.4469260952553647E-2</c:v>
                  </c:pt>
                  <c:pt idx="20">
                    <c:v>2.2501558974814515E-2</c:v>
                  </c:pt>
                  <c:pt idx="21">
                    <c:v>6.2645870332037903E-2</c:v>
                  </c:pt>
                  <c:pt idx="22">
                    <c:v>4.0841144428061429E-2</c:v>
                  </c:pt>
                  <c:pt idx="23">
                    <c:v>4.9774442378215884E-2</c:v>
                  </c:pt>
                  <c:pt idx="24">
                    <c:v>9.7819972418104376E-2</c:v>
                  </c:pt>
                  <c:pt idx="25">
                    <c:v>3.1064519327114196E-2</c:v>
                  </c:pt>
                  <c:pt idx="26">
                    <c:v>1.1663599655959457E-2</c:v>
                  </c:pt>
                  <c:pt idx="27">
                    <c:v>9.9139524415372219E-3</c:v>
                  </c:pt>
                  <c:pt idx="28">
                    <c:v>2.9052193676655853E-2</c:v>
                  </c:pt>
                  <c:pt idx="29">
                    <c:v>4.6699415609479378E-2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'Precision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Label'!$C$35:$C$64</c:f>
              <c:numCache>
                <c:formatCode>General</c:formatCode>
                <c:ptCount val="30"/>
                <c:pt idx="0">
                  <c:v>0.75438393136081261</c:v>
                </c:pt>
                <c:pt idx="1">
                  <c:v>0.85689386865857464</c:v>
                </c:pt>
                <c:pt idx="2">
                  <c:v>0.86802643864563367</c:v>
                </c:pt>
                <c:pt idx="3">
                  <c:v>0.87571830925352612</c:v>
                </c:pt>
                <c:pt idx="4">
                  <c:v>0.86718484087292147</c:v>
                </c:pt>
                <c:pt idx="5">
                  <c:v>0.85731975326015586</c:v>
                </c:pt>
                <c:pt idx="6">
                  <c:v>0.78042758621189989</c:v>
                </c:pt>
                <c:pt idx="7">
                  <c:v>0.78441057683735027</c:v>
                </c:pt>
                <c:pt idx="8">
                  <c:v>0.82926748359700309</c:v>
                </c:pt>
                <c:pt idx="9">
                  <c:v>0.93979295665634666</c:v>
                </c:pt>
                <c:pt idx="10">
                  <c:v>0.75174339153515357</c:v>
                </c:pt>
                <c:pt idx="11">
                  <c:v>0.89257889599220874</c:v>
                </c:pt>
                <c:pt idx="12">
                  <c:v>0.79419887324652427</c:v>
                </c:pt>
                <c:pt idx="13">
                  <c:v>0.85010026114784498</c:v>
                </c:pt>
                <c:pt idx="14">
                  <c:v>0.85789096698707679</c:v>
                </c:pt>
                <c:pt idx="15">
                  <c:v>0.77092511397831753</c:v>
                </c:pt>
                <c:pt idx="16">
                  <c:v>0.81444226472689252</c:v>
                </c:pt>
                <c:pt idx="17">
                  <c:v>0.78723267226318328</c:v>
                </c:pt>
                <c:pt idx="18">
                  <c:v>0.61346576470437919</c:v>
                </c:pt>
                <c:pt idx="19">
                  <c:v>0.8061584249769066</c:v>
                </c:pt>
                <c:pt idx="20">
                  <c:v>0.83376595082477445</c:v>
                </c:pt>
                <c:pt idx="21">
                  <c:v>0.8449737040565215</c:v>
                </c:pt>
                <c:pt idx="22">
                  <c:v>0.75319709653502898</c:v>
                </c:pt>
                <c:pt idx="23">
                  <c:v>0.83637778773227689</c:v>
                </c:pt>
                <c:pt idx="24">
                  <c:v>0.82986599331430388</c:v>
                </c:pt>
                <c:pt idx="25">
                  <c:v>0.90585845741805493</c:v>
                </c:pt>
                <c:pt idx="26">
                  <c:v>0.92896170163972014</c:v>
                </c:pt>
                <c:pt idx="27">
                  <c:v>0.83208419186966087</c:v>
                </c:pt>
                <c:pt idx="28">
                  <c:v>0.88263526463216868</c:v>
                </c:pt>
                <c:pt idx="29">
                  <c:v>0.82422907885850405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1-434B-9A57-304B81101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Label'!$N$34</c:f>
              <c:strCache>
                <c:ptCount val="1"/>
                <c:pt idx="0">
                  <c:v>F_beta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Label'!$O$35:$O$39</c:f>
                <c:numCache>
                  <c:formatCode>General</c:formatCode>
                  <c:ptCount val="5"/>
                  <c:pt idx="0">
                    <c:v>5.4780849598682624E-2</c:v>
                  </c:pt>
                  <c:pt idx="1">
                    <c:v>6.2020692423464169E-2</c:v>
                  </c:pt>
                  <c:pt idx="2">
                    <c:v>0.1123857050565109</c:v>
                  </c:pt>
                  <c:pt idx="3">
                    <c:v>5.6821540752650938E-2</c:v>
                  </c:pt>
                  <c:pt idx="4">
                    <c:v>6.8139803410927721E-2</c:v>
                  </c:pt>
                </c:numCache>
              </c:numRef>
            </c:plus>
            <c:minus>
              <c:numRef>
                <c:f>'F_beta Label'!$O$35:$O$39</c:f>
                <c:numCache>
                  <c:formatCode>General</c:formatCode>
                  <c:ptCount val="5"/>
                  <c:pt idx="0">
                    <c:v>5.4780849598682624E-2</c:v>
                  </c:pt>
                  <c:pt idx="1">
                    <c:v>6.2020692423464169E-2</c:v>
                  </c:pt>
                  <c:pt idx="2">
                    <c:v>0.1123857050565109</c:v>
                  </c:pt>
                  <c:pt idx="3">
                    <c:v>5.6821540752650938E-2</c:v>
                  </c:pt>
                  <c:pt idx="4">
                    <c:v>6.8139803410927721E-2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Label'!$N$35:$N$39</c:f>
              <c:numCache>
                <c:formatCode>General</c:formatCode>
                <c:ptCount val="5"/>
                <c:pt idx="0">
                  <c:v>0.86358305777583388</c:v>
                </c:pt>
                <c:pt idx="1">
                  <c:v>0.80692862251734987</c:v>
                </c:pt>
                <c:pt idx="2">
                  <c:v>0.84646490583793765</c:v>
                </c:pt>
                <c:pt idx="3">
                  <c:v>0.76087373830485849</c:v>
                </c:pt>
                <c:pt idx="4">
                  <c:v>0.79715302743283389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D28-4B81-A8E4-171470FB6356}"/>
            </c:ext>
          </c:extLst>
        </c:ser>
        <c:ser>
          <c:idx val="1"/>
          <c:order val="1"/>
          <c:tx>
            <c:strRef>
              <c:f>'F1 Label'!$N$34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Label'!$O$35:$O$39</c:f>
                <c:numCache>
                  <c:formatCode>General</c:formatCode>
                  <c:ptCount val="5"/>
                  <c:pt idx="0">
                    <c:v>4.6728510347906871E-2</c:v>
                  </c:pt>
                  <c:pt idx="1">
                    <c:v>5.8080750743271507E-2</c:v>
                  </c:pt>
                  <c:pt idx="2">
                    <c:v>7.1938447988780851E-2</c:v>
                  </c:pt>
                  <c:pt idx="3">
                    <c:v>6.0659540346115245E-2</c:v>
                  </c:pt>
                  <c:pt idx="4">
                    <c:v>4.8558416539148684E-2</c:v>
                  </c:pt>
                </c:numCache>
              </c:numRef>
            </c:plus>
            <c:minus>
              <c:numRef>
                <c:f>'F1 Label'!$O$35:$O$39</c:f>
                <c:numCache>
                  <c:formatCode>General</c:formatCode>
                  <c:ptCount val="5"/>
                  <c:pt idx="0">
                    <c:v>4.6728510347906871E-2</c:v>
                  </c:pt>
                  <c:pt idx="1">
                    <c:v>5.8080750743271507E-2</c:v>
                  </c:pt>
                  <c:pt idx="2">
                    <c:v>7.1938447988780851E-2</c:v>
                  </c:pt>
                  <c:pt idx="3">
                    <c:v>6.0659540346115245E-2</c:v>
                  </c:pt>
                  <c:pt idx="4">
                    <c:v>4.8558416539148684E-2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Label'!$N$35:$N$39</c:f>
              <c:numCache>
                <c:formatCode>General</c:formatCode>
                <c:ptCount val="5"/>
                <c:pt idx="0">
                  <c:v>0.85237425909257647</c:v>
                </c:pt>
                <c:pt idx="1">
                  <c:v>0.8092911905362703</c:v>
                </c:pt>
                <c:pt idx="2">
                  <c:v>0.82383154232789579</c:v>
                </c:pt>
                <c:pt idx="3">
                  <c:v>0.7597545471449807</c:v>
                </c:pt>
                <c:pt idx="4">
                  <c:v>0.82534750068647189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D28-4B81-A8E4-171470FB6356}"/>
            </c:ext>
          </c:extLst>
        </c:ser>
        <c:ser>
          <c:idx val="2"/>
          <c:order val="2"/>
          <c:tx>
            <c:strRef>
              <c:f>'Precision Label'!$N$34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Label'!$O$35:$O$39</c:f>
                <c:numCache>
                  <c:formatCode>General</c:formatCode>
                  <c:ptCount val="5"/>
                  <c:pt idx="0">
                    <c:v>4.7965173261401692E-2</c:v>
                  </c:pt>
                  <c:pt idx="1">
                    <c:v>9.1203113694462892E-2</c:v>
                  </c:pt>
                  <c:pt idx="2">
                    <c:v>4.0402504506747539E-2</c:v>
                  </c:pt>
                  <c:pt idx="3">
                    <c:v>9.8837895164829367E-2</c:v>
                  </c:pt>
                  <c:pt idx="4">
                    <c:v>5.9521391899848529E-2</c:v>
                  </c:pt>
                </c:numCache>
              </c:numRef>
            </c:plus>
            <c:minus>
              <c:numRef>
                <c:f>'Precision Label'!$O$35:$O$39</c:f>
                <c:numCache>
                  <c:formatCode>General</c:formatCode>
                  <c:ptCount val="5"/>
                  <c:pt idx="0">
                    <c:v>4.7965173261401692E-2</c:v>
                  </c:pt>
                  <c:pt idx="1">
                    <c:v>9.1203113694462892E-2</c:v>
                  </c:pt>
                  <c:pt idx="2">
                    <c:v>4.0402504506747539E-2</c:v>
                  </c:pt>
                  <c:pt idx="3">
                    <c:v>9.8837895164829367E-2</c:v>
                  </c:pt>
                  <c:pt idx="4">
                    <c:v>5.9521391899848529E-2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Label'!$N$35:$N$39</c:f>
              <c:numCache>
                <c:formatCode>General</c:formatCode>
                <c:ptCount val="5"/>
                <c:pt idx="0">
                  <c:v>0.84487430099419691</c:v>
                </c:pt>
                <c:pt idx="1">
                  <c:v>0.82322763034314961</c:v>
                </c:pt>
                <c:pt idx="2">
                  <c:v>0.81490854959242343</c:v>
                </c:pt>
                <c:pt idx="3">
                  <c:v>0.7775789695548907</c:v>
                </c:pt>
                <c:pt idx="4">
                  <c:v>0.86934234537221045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D28-4B81-A8E4-171470FB6356}"/>
            </c:ext>
          </c:extLst>
        </c:ser>
        <c:ser>
          <c:idx val="3"/>
          <c:order val="3"/>
          <c:tx>
            <c:strRef>
              <c:f>'Recall Label'!$N$34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Label'!$O$35:$O$39</c:f>
                <c:numCache>
                  <c:formatCode>General</c:formatCode>
                  <c:ptCount val="5"/>
                  <c:pt idx="0">
                    <c:v>5.5754261910637884E-2</c:v>
                  </c:pt>
                  <c:pt idx="1">
                    <c:v>6.41294576921035E-2</c:v>
                  </c:pt>
                  <c:pt idx="2">
                    <c:v>0.11604291727649782</c:v>
                  </c:pt>
                  <c:pt idx="3">
                    <c:v>5.9337646357251236E-2</c:v>
                  </c:pt>
                  <c:pt idx="4">
                    <c:v>7.0462929552701753E-2</c:v>
                  </c:pt>
                </c:numCache>
              </c:numRef>
            </c:plus>
            <c:minus>
              <c:numRef>
                <c:f>'Recall Label'!$O$35:$O$39</c:f>
                <c:numCache>
                  <c:formatCode>General</c:formatCode>
                  <c:ptCount val="5"/>
                  <c:pt idx="0">
                    <c:v>5.5754261910637884E-2</c:v>
                  </c:pt>
                  <c:pt idx="1">
                    <c:v>6.41294576921035E-2</c:v>
                  </c:pt>
                  <c:pt idx="2">
                    <c:v>0.11604291727649782</c:v>
                  </c:pt>
                  <c:pt idx="3">
                    <c:v>5.9337646357251236E-2</c:v>
                  </c:pt>
                  <c:pt idx="4">
                    <c:v>7.0462929552701753E-2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Label'!$N$35:$N$39</c:f>
              <c:numCache>
                <c:formatCode>General</c:formatCode>
                <c:ptCount val="5"/>
                <c:pt idx="0">
                  <c:v>0.86434063821607043</c:v>
                </c:pt>
                <c:pt idx="1">
                  <c:v>0.80682662538699701</c:v>
                </c:pt>
                <c:pt idx="2">
                  <c:v>0.84860681114551062</c:v>
                </c:pt>
                <c:pt idx="3">
                  <c:v>0.76113754325259519</c:v>
                </c:pt>
                <c:pt idx="4">
                  <c:v>0.79445378151260526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D28-4B81-A8E4-171470FB6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Label'!$N$43</c:f>
              <c:strCache>
                <c:ptCount val="1"/>
                <c:pt idx="0">
                  <c:v>Fβ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'F_beta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Label'!$N$44:$N$48</c:f>
              <c:numCache>
                <c:formatCode>General</c:formatCode>
                <c:ptCount val="5"/>
                <c:pt idx="0">
                  <c:v>0.92828213372528068</c:v>
                </c:pt>
                <c:pt idx="1">
                  <c:v>0.87761822759500663</c:v>
                </c:pt>
                <c:pt idx="2">
                  <c:v>0.93966911298602118</c:v>
                </c:pt>
                <c:pt idx="3">
                  <c:v>0.84857894797966094</c:v>
                </c:pt>
                <c:pt idx="4">
                  <c:v>0.90014141864555952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5A3-4108-B98A-158C1956827F}"/>
            </c:ext>
          </c:extLst>
        </c:ser>
        <c:ser>
          <c:idx val="1"/>
          <c:order val="1"/>
          <c:tx>
            <c:strRef>
              <c:f>'F1 Label'!$N$43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'F1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Label'!$N$44:$N$48</c:f>
              <c:numCache>
                <c:formatCode>General</c:formatCode>
                <c:ptCount val="5"/>
                <c:pt idx="0">
                  <c:v>0.90715728715728705</c:v>
                </c:pt>
                <c:pt idx="1">
                  <c:v>0.8748203842940685</c:v>
                </c:pt>
                <c:pt idx="2">
                  <c:v>0.88919851222803725</c:v>
                </c:pt>
                <c:pt idx="3">
                  <c:v>0.83689393939393941</c:v>
                </c:pt>
                <c:pt idx="4">
                  <c:v>0.87762157248901684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5A3-4108-B98A-158C1956827F}"/>
            </c:ext>
          </c:extLst>
        </c:ser>
        <c:ser>
          <c:idx val="2"/>
          <c:order val="2"/>
          <c:tx>
            <c:strRef>
              <c:f>'Precision Label'!$N$43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'Precision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Label'!$N$44:$N$48</c:f>
              <c:numCache>
                <c:formatCode>General</c:formatCode>
                <c:ptCount val="5"/>
                <c:pt idx="0">
                  <c:v>0.89722222222222214</c:v>
                </c:pt>
                <c:pt idx="1">
                  <c:v>0.95468266253869971</c:v>
                </c:pt>
                <c:pt idx="2">
                  <c:v>0.89685463659147879</c:v>
                </c:pt>
                <c:pt idx="3">
                  <c:v>0.91098901098901097</c:v>
                </c:pt>
                <c:pt idx="4">
                  <c:v>0.94502923976608189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5A3-4108-B98A-158C1956827F}"/>
            </c:ext>
          </c:extLst>
        </c:ser>
        <c:ser>
          <c:idx val="3"/>
          <c:order val="3"/>
          <c:tx>
            <c:strRef>
              <c:f>'Recall Label'!$N$43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'Recall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Label'!$N$44:$N$48</c:f>
              <c:numCache>
                <c:formatCode>General</c:formatCode>
                <c:ptCount val="5"/>
                <c:pt idx="0">
                  <c:v>0.9300653594771241</c:v>
                </c:pt>
                <c:pt idx="1">
                  <c:v>0.87947368421052641</c:v>
                </c:pt>
                <c:pt idx="2">
                  <c:v>0.94736842105263153</c:v>
                </c:pt>
                <c:pt idx="3">
                  <c:v>0.86911764705882355</c:v>
                </c:pt>
                <c:pt idx="4">
                  <c:v>0.90238095238095239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75A3-4108-B98A-158C19568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'F_beta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Comparison2Plain'!$B$3:$B$8</c:f>
              <c:numCache>
                <c:formatCode>General</c:formatCode>
                <c:ptCount val="6"/>
                <c:pt idx="0">
                  <c:v>3.1785597232065421E-2</c:v>
                </c:pt>
                <c:pt idx="1">
                  <c:v>7.5800205048148772E-4</c:v>
                </c:pt>
                <c:pt idx="2">
                  <c:v>1.2890087982833864E-2</c:v>
                </c:pt>
                <c:pt idx="3">
                  <c:v>8.5936639359412981E-3</c:v>
                </c:pt>
                <c:pt idx="4">
                  <c:v>2.0794204623222234E-2</c:v>
                </c:pt>
                <c:pt idx="5">
                  <c:v>1.6062238599256817E-2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F-4A82-920C-D514E13EA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  <c:max val="3.5000000000000003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  <c:majorUnit val="1.0000000000000002E-2"/>
        <c:minorUnit val="5.000000000000001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Comparison2Plain'!$B$34:$B$35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'F_beta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Comparison2Plain'!$B$36:$B$41</c:f>
              <c:numCache>
                <c:formatCode>General</c:formatCode>
                <c:ptCount val="6"/>
                <c:pt idx="0">
                  <c:v>4.1793072379409213E-2</c:v>
                </c:pt>
                <c:pt idx="1">
                  <c:v>1.2772574249025559E-2</c:v>
                </c:pt>
                <c:pt idx="2">
                  <c:v>7.163321223360386E-3</c:v>
                </c:pt>
                <c:pt idx="3">
                  <c:v>3.4884606667556994E-2</c:v>
                </c:pt>
                <c:pt idx="4">
                  <c:v>1.0310282808469573E-2</c:v>
                </c:pt>
                <c:pt idx="5">
                  <c:v>1.2316108382034563E-2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6-436B-B26C-CBF91AB1A672}"/>
            </c:ext>
          </c:extLst>
        </c:ser>
        <c:ser>
          <c:idx val="1"/>
          <c:order val="1"/>
          <c:tx>
            <c:strRef>
              <c:f>'F_beta Comparison2Plain'!$C$34:$C$35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'F_beta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Comparison2Plain'!$C$36:$C$41</c:f>
              <c:numCache>
                <c:formatCode>General</c:formatCode>
                <c:ptCount val="6"/>
                <c:pt idx="0">
                  <c:v>5.0573635107615811E-3</c:v>
                </c:pt>
                <c:pt idx="1">
                  <c:v>6.9381170297472261E-3</c:v>
                </c:pt>
                <c:pt idx="2">
                  <c:v>2.6234088054716276E-2</c:v>
                </c:pt>
                <c:pt idx="3">
                  <c:v>1.4833122660658282E-2</c:v>
                </c:pt>
                <c:pt idx="4">
                  <c:v>-7.1642230684141328E-3</c:v>
                </c:pt>
                <c:pt idx="5">
                  <c:v>1.3892438171166921E-2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66-436B-B26C-CBF91AB1A672}"/>
            </c:ext>
          </c:extLst>
        </c:ser>
        <c:ser>
          <c:idx val="2"/>
          <c:order val="2"/>
          <c:tx>
            <c:strRef>
              <c:f>'F_beta Comparison2Plain'!$D$34:$D$35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'F_beta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Comparison2Plain'!$D$36:$D$41</c:f>
              <c:numCache>
                <c:formatCode>General</c:formatCode>
                <c:ptCount val="6"/>
                <c:pt idx="0">
                  <c:v>6.3412903434485468E-3</c:v>
                </c:pt>
                <c:pt idx="1">
                  <c:v>-1.1196554193024788E-2</c:v>
                </c:pt>
                <c:pt idx="2">
                  <c:v>1.301580294146687E-2</c:v>
                </c:pt>
                <c:pt idx="3">
                  <c:v>0</c:v>
                </c:pt>
                <c:pt idx="4">
                  <c:v>2.4846604267103056E-2</c:v>
                </c:pt>
                <c:pt idx="5">
                  <c:v>1.42688549354264E-3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66-436B-B26C-CBF91AB1A672}"/>
            </c:ext>
          </c:extLst>
        </c:ser>
        <c:ser>
          <c:idx val="3"/>
          <c:order val="3"/>
          <c:tx>
            <c:strRef>
              <c:f>'F_beta Comparison2Plain'!$E$34:$E$35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'F_beta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Comparison2Plain'!$E$36:$E$41</c:f>
              <c:numCache>
                <c:formatCode>General</c:formatCode>
                <c:ptCount val="6"/>
                <c:pt idx="0">
                  <c:v>-1.4017675231396964E-3</c:v>
                </c:pt>
                <c:pt idx="1">
                  <c:v>3.2076153109729888E-2</c:v>
                </c:pt>
                <c:pt idx="2">
                  <c:v>2.8925339498478975E-2</c:v>
                </c:pt>
                <c:pt idx="3">
                  <c:v>-3.9087590813188244E-3</c:v>
                </c:pt>
                <c:pt idx="4">
                  <c:v>-1.3504817901244692E-2</c:v>
                </c:pt>
                <c:pt idx="5">
                  <c:v>3.6435091976183775E-2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66-436B-B26C-CBF91AB1A672}"/>
            </c:ext>
          </c:extLst>
        </c:ser>
        <c:ser>
          <c:idx val="4"/>
          <c:order val="4"/>
          <c:tx>
            <c:strRef>
              <c:f>'F_beta Comparison2Plain'!$F$34:$F$35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'F_beta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Comparison2Plain'!$F$36:$F$41</c:f>
              <c:numCache>
                <c:formatCode>General</c:formatCode>
                <c:ptCount val="6"/>
                <c:pt idx="0">
                  <c:v>5.9996116765100416E-2</c:v>
                </c:pt>
                <c:pt idx="1">
                  <c:v>1.9633472761986126E-2</c:v>
                </c:pt>
                <c:pt idx="2">
                  <c:v>2.8454861909114726E-2</c:v>
                </c:pt>
                <c:pt idx="3">
                  <c:v>-5.6530906803179404E-3</c:v>
                </c:pt>
                <c:pt idx="4">
                  <c:v>-1.0039229096883928E-2</c:v>
                </c:pt>
                <c:pt idx="5">
                  <c:v>-1.4291494115941883E-2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66-436B-B26C-CBF91AB1A672}"/>
            </c:ext>
          </c:extLst>
        </c:ser>
        <c:ser>
          <c:idx val="5"/>
          <c:order val="5"/>
          <c:tx>
            <c:strRef>
              <c:f>'F_beta Comparison2Plain'!$G$34:$G$35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'F_beta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Comparison2Plain'!$G$36:$G$41</c:f>
              <c:numCache>
                <c:formatCode>General</c:formatCode>
                <c:ptCount val="6"/>
                <c:pt idx="0">
                  <c:v>7.9740678658305364E-2</c:v>
                </c:pt>
                <c:pt idx="1">
                  <c:v>1.5099792244077426E-2</c:v>
                </c:pt>
                <c:pt idx="2">
                  <c:v>2.3960894118279397E-2</c:v>
                </c:pt>
                <c:pt idx="3">
                  <c:v>0</c:v>
                </c:pt>
                <c:pt idx="4">
                  <c:v>1.2847523219358115E-3</c:v>
                </c:pt>
                <c:pt idx="5">
                  <c:v>1.9250836737649712E-2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66-436B-B26C-CBF91AB1A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566495"/>
        <c:axId val="1592559295"/>
      </c:barChart>
      <c:catAx>
        <c:axId val="159256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59295"/>
        <c:crosses val="autoZero"/>
        <c:auto val="1"/>
        <c:lblAlgn val="ctr"/>
        <c:lblOffset val="100"/>
        <c:noMultiLvlLbl val="0"/>
      </c:catAx>
      <c:valAx>
        <c:axId val="1592559295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66495"/>
        <c:crosses val="autoZero"/>
        <c:crossBetween val="between"/>
        <c:minorUnit val="5.000000000000001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Comparison2Plain'!$B$61</c:f>
              <c:strCache>
                <c:ptCount val="1"/>
                <c:pt idx="0">
                  <c:v>best Fβ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'F_beta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Comparison2Plain'!$B$62:$B$66</c:f>
              <c:numCache>
                <c:formatCode>General</c:formatCode>
                <c:ptCount val="5"/>
                <c:pt idx="0">
                  <c:v>3.1016832372798842E-4</c:v>
                </c:pt>
                <c:pt idx="1">
                  <c:v>1.3672868483715073E-3</c:v>
                </c:pt>
                <c:pt idx="2">
                  <c:v>1.0048156655890317E-2</c:v>
                </c:pt>
                <c:pt idx="3">
                  <c:v>4.6763205043920397E-3</c:v>
                </c:pt>
                <c:pt idx="4">
                  <c:v>3.4900486156307364E-3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B-476F-BF67-17454F4D262F}"/>
            </c:ext>
          </c:extLst>
        </c:ser>
        <c:ser>
          <c:idx val="1"/>
          <c:order val="1"/>
          <c:tx>
            <c:strRef>
              <c:f>'F_beta Comparison2Plain'!$C$61</c:f>
              <c:strCache>
                <c:ptCount val="1"/>
                <c:pt idx="0">
                  <c:v>all Fβ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'F_beta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Comparison2Plain'!$C$62:$C$66</c:f>
              <c:numCache>
                <c:formatCode>General</c:formatCode>
                <c:ptCount val="5"/>
                <c:pt idx="0">
                  <c:v>1.0105098682200442E-3</c:v>
                </c:pt>
                <c:pt idx="1">
                  <c:v>8.7891119460676848E-3</c:v>
                </c:pt>
                <c:pt idx="2">
                  <c:v>4.8516119347023601E-2</c:v>
                </c:pt>
                <c:pt idx="3">
                  <c:v>2.2846298158005651E-2</c:v>
                </c:pt>
                <c:pt idx="4">
                  <c:v>4.5350583166426928E-3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EB-476F-BF67-17454F4D2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5.000000000000001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'F_beta Comparison2Plain'!$C$61</c:f>
              <c:strCache>
                <c:ptCount val="1"/>
                <c:pt idx="0">
                  <c:v>all Fβ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C07-4587-9FEF-106BE6D7CBC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C07-4587-9FEF-106BE6D7CBC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C07-4587-9FEF-106BE6D7CBC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C07-4587-9FEF-106BE6D7CBC7}"/>
              </c:ext>
            </c:extLst>
          </c:dPt>
          <c:cat>
            <c:strRef>
              <c:f>'F_beta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Comparison2Plain'!$C$62:$C$66</c:f>
              <c:numCache>
                <c:formatCode>General</c:formatCode>
                <c:ptCount val="5"/>
                <c:pt idx="0">
                  <c:v>1.0105098682200442E-3</c:v>
                </c:pt>
                <c:pt idx="1">
                  <c:v>8.7891119460676848E-3</c:v>
                </c:pt>
                <c:pt idx="2">
                  <c:v>4.8516119347023601E-2</c:v>
                </c:pt>
                <c:pt idx="3">
                  <c:v>2.2846298158005651E-2</c:v>
                </c:pt>
                <c:pt idx="4">
                  <c:v>4.5350583166426928E-3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07-4587-9FEF-106BE6D7C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'F_beta Comparison2Plain'!$B$61</c15:sqref>
                        </c15:formulaRef>
                      </c:ext>
                    </c:extLst>
                    <c:strCache>
                      <c:ptCount val="1"/>
                      <c:pt idx="0">
                        <c:v>best Fβ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'F_beta Comparison2Plain'!$A$62:$A$66</c15:sqref>
                        </c15:formulaRef>
                      </c:ext>
                    </c:extLst>
                    <c:strCache>
                      <c:ptCount val="5"/>
                      <c:pt idx="0">
                        <c:v>F</c:v>
                      </c:pt>
                      <c:pt idx="1">
                        <c:v>NF</c:v>
                      </c:pt>
                      <c:pt idx="2">
                        <c:v>PM</c:v>
                      </c:pt>
                      <c:pt idx="3">
                        <c:v>M</c:v>
                      </c:pt>
                      <c:pt idx="4">
                        <c:v>V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'F_beta Comparison2Plain'!$B$62:$B$66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3.1016832372798842E-4</c:v>
                      </c:pt>
                      <c:pt idx="1">
                        <c:v>1.3672868483715073E-3</c:v>
                      </c:pt>
                      <c:pt idx="2">
                        <c:v>1.0048156655890317E-2</c:v>
                      </c:pt>
                      <c:pt idx="3">
                        <c:v>4.6763205043920397E-3</c:v>
                      </c:pt>
                      <c:pt idx="4">
                        <c:v>3.4900486156307364E-3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8C07-4587-9FEF-106BE6D7CBC7}"/>
                  </c:ext>
                </c:extLst>
              </c15:ser>
            </c15:filteredBarSeries>
          </c:ext>
        </c:extLst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  <c:majorUnit val="1.0000000000000002E-2"/>
        <c:minorUnit val="5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Comparison2Plain'!$N$2</c:f>
              <c:strCache>
                <c:ptCount val="1"/>
                <c:pt idx="0">
                  <c:v>mean difference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'F_beta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'F_beta Comparison2Plain'!$N$3:$N$14</c:f>
              <c:numCache>
                <c:formatCode>General</c:formatCode>
                <c:ptCount val="12"/>
                <c:pt idx="0">
                  <c:v>1.5048904719522138E-2</c:v>
                </c:pt>
                <c:pt idx="1">
                  <c:v>4.8522289744608482E-2</c:v>
                </c:pt>
                <c:pt idx="2">
                  <c:v>7.9088632775559109E-4</c:v>
                </c:pt>
                <c:pt idx="3">
                  <c:v>7.2511777320771742E-4</c:v>
                </c:pt>
                <c:pt idx="4">
                  <c:v>3.62527357562481E-3</c:v>
                </c:pt>
                <c:pt idx="5">
                  <c:v>2.2154902390042919E-2</c:v>
                </c:pt>
                <c:pt idx="6">
                  <c:v>2.470705471120338E-2</c:v>
                </c:pt>
                <c:pt idx="7">
                  <c:v>-7.5197268393204508E-3</c:v>
                </c:pt>
                <c:pt idx="8">
                  <c:v>1.5144175502079693E-2</c:v>
                </c:pt>
                <c:pt idx="9">
                  <c:v>2.6444233744364332E-2</c:v>
                </c:pt>
                <c:pt idx="10">
                  <c:v>9.9782409962371199E-3</c:v>
                </c:pt>
                <c:pt idx="11">
                  <c:v>2.2146236202276626E-2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7-499B-B0AE-7D103441F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3180383"/>
        <c:axId val="1473182303"/>
      </c:barChart>
      <c:catAx>
        <c:axId val="147318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73182303"/>
        <c:crosses val="autoZero"/>
        <c:auto val="1"/>
        <c:lblAlgn val="ctr"/>
        <c:lblOffset val="100"/>
        <c:noMultiLvlLbl val="0"/>
      </c:catAx>
      <c:valAx>
        <c:axId val="147318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7318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strRef>
              <c:f>'F_beta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Comparison2Plain'!$B$3:$B$8</c:f>
              <c:numCache>
                <c:formatCode>General</c:formatCode>
                <c:ptCount val="6"/>
                <c:pt idx="0">
                  <c:v>3.1785597232065421E-2</c:v>
                </c:pt>
                <c:pt idx="1">
                  <c:v>7.5800205048148772E-4</c:v>
                </c:pt>
                <c:pt idx="2">
                  <c:v>1.2890087982833864E-2</c:v>
                </c:pt>
                <c:pt idx="3">
                  <c:v>8.5936639359412981E-3</c:v>
                </c:pt>
                <c:pt idx="4">
                  <c:v>2.0794204623222234E-2</c:v>
                </c:pt>
                <c:pt idx="5">
                  <c:v>1.6062238599256817E-2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31-45F4-A69F-9B7DB221E696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Comparison2Plain'!$B$3:$B$8</c:f>
              <c:numCache>
                <c:formatCode>General</c:formatCode>
                <c:ptCount val="6"/>
                <c:pt idx="0">
                  <c:v>3.1404217542753465E-2</c:v>
                </c:pt>
                <c:pt idx="1">
                  <c:v>1.1218165381724488E-3</c:v>
                </c:pt>
                <c:pt idx="2">
                  <c:v>1.2598077808746E-2</c:v>
                </c:pt>
                <c:pt idx="3">
                  <c:v>8.3900436662487365E-3</c:v>
                </c:pt>
                <c:pt idx="4">
                  <c:v>2.1282615182739217E-2</c:v>
                </c:pt>
                <c:pt idx="5">
                  <c:v>1.1713609244756062E-2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31-45F4-A69F-9B7DB221E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'F_beta Comparison2Plain'!$B$61</c:f>
              <c:strCache>
                <c:ptCount val="1"/>
                <c:pt idx="0">
                  <c:v>best Fβ</c:v>
                </c:pt>
              </c:strCache>
            </c:strRef>
          </c:tx>
          <c:invertIfNegative val="0"/>
          <c:cat>
            <c:strRef>
              <c:f>'F_beta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Comparison2Plain'!$B$62:$B$66</c:f>
              <c:numCache>
                <c:formatCode>General</c:formatCode>
                <c:ptCount val="5"/>
                <c:pt idx="0">
                  <c:v>3.1016832372798842E-4</c:v>
                </c:pt>
                <c:pt idx="1">
                  <c:v>1.3672868483715073E-3</c:v>
                </c:pt>
                <c:pt idx="2">
                  <c:v>1.0048156655890317E-2</c:v>
                </c:pt>
                <c:pt idx="3">
                  <c:v>4.6763205043920397E-3</c:v>
                </c:pt>
                <c:pt idx="4">
                  <c:v>3.4900486156307364E-3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4-4B87-99F1-27817DADA325}"/>
            </c:ext>
          </c:extLst>
        </c:ser>
        <c:ser>
          <c:idx val="3"/>
          <c:order val="1"/>
          <c:tx>
            <c:strRef>
              <c:f>'F_beta Comparison2Plain'!$C$61</c:f>
              <c:strCache>
                <c:ptCount val="1"/>
                <c:pt idx="0">
                  <c:v>all Fβ</c:v>
                </c:pt>
              </c:strCache>
            </c:strRef>
          </c:tx>
          <c:invertIfNegative val="0"/>
          <c:cat>
            <c:strRef>
              <c:f>'F_beta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Comparison2Plain'!$C$62:$C$66</c:f>
              <c:numCache>
                <c:formatCode>General</c:formatCode>
                <c:ptCount val="5"/>
                <c:pt idx="0">
                  <c:v>1.0105098682200442E-3</c:v>
                </c:pt>
                <c:pt idx="1">
                  <c:v>8.7891119460676848E-3</c:v>
                </c:pt>
                <c:pt idx="2">
                  <c:v>4.8516119347023601E-2</c:v>
                </c:pt>
                <c:pt idx="3">
                  <c:v>2.2846298158005651E-2</c:v>
                </c:pt>
                <c:pt idx="4">
                  <c:v>4.5350583166426928E-3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D4-4B87-99F1-27817DADA325}"/>
            </c:ext>
          </c:extLst>
        </c:ser>
        <c:ser>
          <c:idx val="0"/>
          <c:order val="2"/>
          <c:tx>
            <c:strRef>
              <c:f>'F1 Comparison2Plain'!$B$61</c:f>
              <c:strCache>
                <c:ptCount val="1"/>
                <c:pt idx="0">
                  <c:v>best 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Comparison2Plain'!$B$62:$B$66</c:f>
              <c:numCache>
                <c:formatCode>General</c:formatCode>
                <c:ptCount val="5"/>
                <c:pt idx="0">
                  <c:v>4.5124397446377751E-3</c:v>
                </c:pt>
                <c:pt idx="1">
                  <c:v>-1.2312312312312335E-2</c:v>
                </c:pt>
                <c:pt idx="2">
                  <c:v>1.3588756130476276E-2</c:v>
                </c:pt>
                <c:pt idx="3">
                  <c:v>6.4448565349893849E-3</c:v>
                </c:pt>
                <c:pt idx="4">
                  <c:v>2.5878342973838508E-3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4-4B87-99F1-27817DADA325}"/>
            </c:ext>
          </c:extLst>
        </c:ser>
        <c:ser>
          <c:idx val="1"/>
          <c:order val="3"/>
          <c:tx>
            <c:strRef>
              <c:f>'F1 Comparison2Plain'!$C$61</c:f>
              <c:strCache>
                <c:ptCount val="1"/>
                <c:pt idx="0">
                  <c:v>all 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Comparison2Plain'!$C$62:$C$66</c:f>
              <c:numCache>
                <c:formatCode>General</c:formatCode>
                <c:ptCount val="5"/>
                <c:pt idx="0">
                  <c:v>9.8076012543169E-4</c:v>
                </c:pt>
                <c:pt idx="1">
                  <c:v>5.7063051954976407E-3</c:v>
                </c:pt>
                <c:pt idx="2">
                  <c:v>3.2684340880066221E-2</c:v>
                </c:pt>
                <c:pt idx="3">
                  <c:v>2.6653593531015374E-2</c:v>
                </c:pt>
                <c:pt idx="4">
                  <c:v>1.9460492333797319E-2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4-4B87-99F1-27817DADA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'F_beta Comparison2Plain'!$C$61</c:f>
              <c:strCache>
                <c:ptCount val="1"/>
                <c:pt idx="0">
                  <c:v>all Fβ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'F_beta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Comparison2Plain'!$C$62:$C$66</c:f>
              <c:numCache>
                <c:formatCode>General</c:formatCode>
                <c:ptCount val="5"/>
                <c:pt idx="0">
                  <c:v>1.0105098682200442E-3</c:v>
                </c:pt>
                <c:pt idx="1">
                  <c:v>8.7891119460676848E-3</c:v>
                </c:pt>
                <c:pt idx="2">
                  <c:v>4.8516119347023601E-2</c:v>
                </c:pt>
                <c:pt idx="3">
                  <c:v>2.2846298158005651E-2</c:v>
                </c:pt>
                <c:pt idx="4">
                  <c:v>4.5350583166426928E-3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A4-4677-A87B-A69C3988FAEB}"/>
            </c:ext>
          </c:extLst>
        </c:ser>
        <c:ser>
          <c:idx val="1"/>
          <c:order val="3"/>
          <c:tx>
            <c:strRef>
              <c:f>'F1 Comparison2Plain'!$C$61</c:f>
              <c:strCache>
                <c:ptCount val="1"/>
                <c:pt idx="0">
                  <c:v>all 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Comparison2Plain'!$C$62:$C$66</c:f>
              <c:numCache>
                <c:formatCode>General</c:formatCode>
                <c:ptCount val="5"/>
                <c:pt idx="0">
                  <c:v>9.8076012543169E-4</c:v>
                </c:pt>
                <c:pt idx="1">
                  <c:v>5.7063051954976407E-3</c:v>
                </c:pt>
                <c:pt idx="2">
                  <c:v>3.2684340880066221E-2</c:v>
                </c:pt>
                <c:pt idx="3">
                  <c:v>2.6653593531015374E-2</c:v>
                </c:pt>
                <c:pt idx="4">
                  <c:v>1.9460492333797319E-2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A4-4677-A87B-A69C3988F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'F_beta Comparison2Plain'!$B$61</c15:sqref>
                        </c15:formulaRef>
                      </c:ext>
                    </c:extLst>
                    <c:strCache>
                      <c:ptCount val="1"/>
                      <c:pt idx="0">
                        <c:v>best Fβ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'F_beta Comparison2Plain'!$A$62:$A$66</c15:sqref>
                        </c15:formulaRef>
                      </c:ext>
                    </c:extLst>
                    <c:strCache>
                      <c:ptCount val="5"/>
                      <c:pt idx="0">
                        <c:v>F</c:v>
                      </c:pt>
                      <c:pt idx="1">
                        <c:v>NF</c:v>
                      </c:pt>
                      <c:pt idx="2">
                        <c:v>PM</c:v>
                      </c:pt>
                      <c:pt idx="3">
                        <c:v>M</c:v>
                      </c:pt>
                      <c:pt idx="4">
                        <c:v>V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'F_beta Comparison2Plain'!$B$62:$B$66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3.1016832372798842E-4</c:v>
                      </c:pt>
                      <c:pt idx="1">
                        <c:v>1.3672868483715073E-3</c:v>
                      </c:pt>
                      <c:pt idx="2">
                        <c:v>1.0048156655890317E-2</c:v>
                      </c:pt>
                      <c:pt idx="3">
                        <c:v>4.6763205043920397E-3</c:v>
                      </c:pt>
                      <c:pt idx="4">
                        <c:v>3.4900486156307364E-3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8A4-4677-A87B-A69C3988FAEB}"/>
                  </c:ext>
                </c:extLst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'F1 Comparison2Plain'!$B$61</c15:sqref>
                        </c15:formulaRef>
                      </c:ext>
                    </c:extLst>
                    <c:strCache>
                      <c:ptCount val="1"/>
                      <c:pt idx="0">
                        <c:v>best F1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'F1 Comparison2Plain'!$A$62:$A$66</c15:sqref>
                        </c15:formulaRef>
                      </c:ext>
                    </c:extLst>
                    <c:strCache>
                      <c:ptCount val="5"/>
                      <c:pt idx="0">
                        <c:v>F</c:v>
                      </c:pt>
                      <c:pt idx="1">
                        <c:v>NF</c:v>
                      </c:pt>
                      <c:pt idx="2">
                        <c:v>PM</c:v>
                      </c:pt>
                      <c:pt idx="3">
                        <c:v>M</c:v>
                      </c:pt>
                      <c:pt idx="4">
                        <c:v>V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'F1 Comparison2Plain'!$B$62:$B$66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4.5124397446377751E-3</c:v>
                      </c:pt>
                      <c:pt idx="1">
                        <c:v>-1.2312312312312335E-2</c:v>
                      </c:pt>
                      <c:pt idx="2">
                        <c:v>1.3588756130476276E-2</c:v>
                      </c:pt>
                      <c:pt idx="3">
                        <c:v>6.4448565349893849E-3</c:v>
                      </c:pt>
                      <c:pt idx="4">
                        <c:v>2.5878342973838508E-3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8A4-4677-A87B-A69C3988FAEB}"/>
                  </c:ext>
                </c:extLst>
              </c15:ser>
            </c15:filteredBarSeries>
          </c:ext>
        </c:extLst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5.000000000000001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Recall!$J$2:$J$3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Recall!$J$15:$J$20</c:f>
                <c:numCache>
                  <c:formatCode>General</c:formatCode>
                  <c:ptCount val="6"/>
                  <c:pt idx="0">
                    <c:v>5.2242369224261197E-2</c:v>
                  </c:pt>
                  <c:pt idx="1">
                    <c:v>4.5460057961416507E-2</c:v>
                  </c:pt>
                  <c:pt idx="2">
                    <c:v>4.6762463505007186E-2</c:v>
                  </c:pt>
                  <c:pt idx="3">
                    <c:v>3.5056803065920489E-2</c:v>
                  </c:pt>
                  <c:pt idx="4">
                    <c:v>4.2442494818115607E-2</c:v>
                  </c:pt>
                  <c:pt idx="5">
                    <c:v>4.2134505042293498E-2</c:v>
                  </c:pt>
                </c:numCache>
              </c:numRef>
            </c:plus>
            <c:minus>
              <c:numRef>
                <c:f>Recall!$J$15:$J$20</c:f>
                <c:numCache>
                  <c:formatCode>General</c:formatCode>
                  <c:ptCount val="6"/>
                  <c:pt idx="0">
                    <c:v>5.2242369224261197E-2</c:v>
                  </c:pt>
                  <c:pt idx="1">
                    <c:v>4.5460057961416507E-2</c:v>
                  </c:pt>
                  <c:pt idx="2">
                    <c:v>4.6762463505007186E-2</c:v>
                  </c:pt>
                  <c:pt idx="3">
                    <c:v>3.5056803065920489E-2</c:v>
                  </c:pt>
                  <c:pt idx="4">
                    <c:v>4.2442494818115607E-2</c:v>
                  </c:pt>
                  <c:pt idx="5">
                    <c:v>4.2134505042293498E-2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Recall!$J$4:$J$9</c:f>
              <c:numCache>
                <c:formatCode>General</c:formatCode>
                <c:ptCount val="6"/>
                <c:pt idx="0">
                  <c:v>0.65035460992907801</c:v>
                </c:pt>
                <c:pt idx="1">
                  <c:v>0.81329215282544054</c:v>
                </c:pt>
                <c:pt idx="2">
                  <c:v>0.84765499885609707</c:v>
                </c:pt>
                <c:pt idx="3">
                  <c:v>0.84760924273621596</c:v>
                </c:pt>
                <c:pt idx="4">
                  <c:v>0.80905971173644475</c:v>
                </c:pt>
                <c:pt idx="5">
                  <c:v>0.85410661175932279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0-423D-8E10-4EF9B5E2D700}"/>
            </c:ext>
          </c:extLst>
        </c:ser>
        <c:ser>
          <c:idx val="1"/>
          <c:order val="1"/>
          <c:tx>
            <c:strRef>
              <c:f>Recall!$K$2:$K$3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Recall!$K$15:$K$20</c:f>
                <c:numCache>
                  <c:formatCode>General</c:formatCode>
                  <c:ptCount val="6"/>
                  <c:pt idx="0">
                    <c:v>4.1948031851415539E-2</c:v>
                  </c:pt>
                  <c:pt idx="1">
                    <c:v>3.8501538664709199E-2</c:v>
                  </c:pt>
                  <c:pt idx="2">
                    <c:v>2.7931628404684206E-2</c:v>
                  </c:pt>
                  <c:pt idx="3">
                    <c:v>3.4094112781555171E-2</c:v>
                  </c:pt>
                  <c:pt idx="4">
                    <c:v>3.2214258171893148E-2</c:v>
                  </c:pt>
                  <c:pt idx="5">
                    <c:v>4.4719649605915873E-2</c:v>
                  </c:pt>
                </c:numCache>
              </c:numRef>
            </c:plus>
            <c:minus>
              <c:numRef>
                <c:f>Recall!$K$15:$K$20</c:f>
                <c:numCache>
                  <c:formatCode>General</c:formatCode>
                  <c:ptCount val="6"/>
                  <c:pt idx="0">
                    <c:v>4.1948031851415539E-2</c:v>
                  </c:pt>
                  <c:pt idx="1">
                    <c:v>3.8501538664709199E-2</c:v>
                  </c:pt>
                  <c:pt idx="2">
                    <c:v>2.7931628404684206E-2</c:v>
                  </c:pt>
                  <c:pt idx="3">
                    <c:v>3.4094112781555171E-2</c:v>
                  </c:pt>
                  <c:pt idx="4">
                    <c:v>3.2214258171893148E-2</c:v>
                  </c:pt>
                  <c:pt idx="5">
                    <c:v>4.4719649605915873E-2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Recall!$K$4:$K$9</c:f>
              <c:numCache>
                <c:formatCode>General</c:formatCode>
                <c:ptCount val="6"/>
                <c:pt idx="0">
                  <c:v>0.68027911233127436</c:v>
                </c:pt>
                <c:pt idx="1">
                  <c:v>0.81548844657973008</c:v>
                </c:pt>
                <c:pt idx="2">
                  <c:v>0.8712651567147105</c:v>
                </c:pt>
                <c:pt idx="3">
                  <c:v>0.860489590482727</c:v>
                </c:pt>
                <c:pt idx="4">
                  <c:v>0.80910546785632587</c:v>
                </c:pt>
                <c:pt idx="5">
                  <c:v>0.87341569434911914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0-423D-8E10-4EF9B5E2D700}"/>
            </c:ext>
          </c:extLst>
        </c:ser>
        <c:ser>
          <c:idx val="2"/>
          <c:order val="2"/>
          <c:tx>
            <c:strRef>
              <c:f>Recall!$L$2:$L$3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Recall!$L$15:$L$20</c:f>
                <c:numCache>
                  <c:formatCode>General</c:formatCode>
                  <c:ptCount val="6"/>
                  <c:pt idx="0">
                    <c:v>6.1931444923372596E-2</c:v>
                  </c:pt>
                  <c:pt idx="1">
                    <c:v>5.4847275157332197E-2</c:v>
                  </c:pt>
                  <c:pt idx="2">
                    <c:v>3.3583371164580433E-2</c:v>
                  </c:pt>
                  <c:pt idx="3">
                    <c:v>0</c:v>
                  </c:pt>
                  <c:pt idx="4">
                    <c:v>3.6919716881848502E-2</c:v>
                  </c:pt>
                  <c:pt idx="5">
                    <c:v>4.0891381889467712E-2</c:v>
                  </c:pt>
                </c:numCache>
              </c:numRef>
            </c:plus>
            <c:minus>
              <c:numRef>
                <c:f>Recall!$L$15:$L$20</c:f>
                <c:numCache>
                  <c:formatCode>General</c:formatCode>
                  <c:ptCount val="6"/>
                  <c:pt idx="0">
                    <c:v>6.1931444923372596E-2</c:v>
                  </c:pt>
                  <c:pt idx="1">
                    <c:v>5.4847275157332197E-2</c:v>
                  </c:pt>
                  <c:pt idx="2">
                    <c:v>3.3583371164580433E-2</c:v>
                  </c:pt>
                  <c:pt idx="3">
                    <c:v>0</c:v>
                  </c:pt>
                  <c:pt idx="4">
                    <c:v>3.6919716881848502E-2</c:v>
                  </c:pt>
                  <c:pt idx="5">
                    <c:v>4.0891381889467712E-2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Recall!$L$4:$L$9</c:f>
              <c:numCache>
                <c:formatCode>General</c:formatCode>
                <c:ptCount val="6"/>
                <c:pt idx="0">
                  <c:v>0.68034774651109586</c:v>
                </c:pt>
                <c:pt idx="1">
                  <c:v>0.78766872569206137</c:v>
                </c:pt>
                <c:pt idx="2">
                  <c:v>0.85410661175932279</c:v>
                </c:pt>
                <c:pt idx="3">
                  <c:v>0</c:v>
                </c:pt>
                <c:pt idx="4">
                  <c:v>0.75106382978723418</c:v>
                </c:pt>
                <c:pt idx="5">
                  <c:v>0.83266986959505829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10-423D-8E10-4EF9B5E2D700}"/>
            </c:ext>
          </c:extLst>
        </c:ser>
        <c:ser>
          <c:idx val="3"/>
          <c:order val="3"/>
          <c:tx>
            <c:strRef>
              <c:f>Recall!$M$2:$M$3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Recall!$M$15:$M$20</c:f>
                <c:numCache>
                  <c:formatCode>General</c:formatCode>
                  <c:ptCount val="6"/>
                  <c:pt idx="0">
                    <c:v>3.9019696576999441E-2</c:v>
                  </c:pt>
                  <c:pt idx="1">
                    <c:v>3.5668238168935155E-2</c:v>
                  </c:pt>
                  <c:pt idx="2">
                    <c:v>3.3958748318106545E-2</c:v>
                  </c:pt>
                  <c:pt idx="3">
                    <c:v>4.4861863022263804E-2</c:v>
                  </c:pt>
                  <c:pt idx="4">
                    <c:v>2.1428329102858187E-2</c:v>
                  </c:pt>
                  <c:pt idx="5">
                    <c:v>5.3300753944029215E-2</c:v>
                  </c:pt>
                </c:numCache>
              </c:numRef>
            </c:plus>
            <c:minus>
              <c:numRef>
                <c:f>Recall!$M$15:$M$20</c:f>
                <c:numCache>
                  <c:formatCode>General</c:formatCode>
                  <c:ptCount val="6"/>
                  <c:pt idx="0">
                    <c:v>3.9019696576999441E-2</c:v>
                  </c:pt>
                  <c:pt idx="1">
                    <c:v>3.5668238168935155E-2</c:v>
                  </c:pt>
                  <c:pt idx="2">
                    <c:v>3.3958748318106545E-2</c:v>
                  </c:pt>
                  <c:pt idx="3">
                    <c:v>4.4861863022263804E-2</c:v>
                  </c:pt>
                  <c:pt idx="4">
                    <c:v>2.1428329102858187E-2</c:v>
                  </c:pt>
                  <c:pt idx="5">
                    <c:v>5.3300753944029215E-2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Recall!$M$4:$M$9</c:f>
              <c:numCache>
                <c:formatCode>General</c:formatCode>
                <c:ptCount val="6"/>
                <c:pt idx="0">
                  <c:v>0.78965911690688628</c:v>
                </c:pt>
                <c:pt idx="1">
                  <c:v>0.86264012811713575</c:v>
                </c:pt>
                <c:pt idx="2">
                  <c:v>0.85843056508808058</c:v>
                </c:pt>
                <c:pt idx="3">
                  <c:v>0.82823152596659799</c:v>
                </c:pt>
                <c:pt idx="4">
                  <c:v>0.79832990162434236</c:v>
                </c:pt>
                <c:pt idx="5">
                  <c:v>0.87982155113246407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10-423D-8E10-4EF9B5E2D700}"/>
            </c:ext>
          </c:extLst>
        </c:ser>
        <c:ser>
          <c:idx val="4"/>
          <c:order val="4"/>
          <c:tx>
            <c:strRef>
              <c:f>Recall!$N$2:$N$3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Recall!$N$15:$N$20</c:f>
                <c:numCache>
                  <c:formatCode>General</c:formatCode>
                  <c:ptCount val="6"/>
                  <c:pt idx="0">
                    <c:v>6.2206265351982495E-2</c:v>
                  </c:pt>
                  <c:pt idx="1">
                    <c:v>3.2275745546661204E-2</c:v>
                  </c:pt>
                  <c:pt idx="2">
                    <c:v>3.2637811765673701E-2</c:v>
                  </c:pt>
                  <c:pt idx="3">
                    <c:v>4.1023723504446746E-2</c:v>
                  </c:pt>
                  <c:pt idx="4">
                    <c:v>2.0585474419218888E-2</c:v>
                  </c:pt>
                  <c:pt idx="5">
                    <c:v>3.2258745983056746E-2</c:v>
                  </c:pt>
                </c:numCache>
              </c:numRef>
            </c:plus>
            <c:minus>
              <c:numRef>
                <c:f>Recall!$N$15:$N$20</c:f>
                <c:numCache>
                  <c:formatCode>General</c:formatCode>
                  <c:ptCount val="6"/>
                  <c:pt idx="0">
                    <c:v>6.2206265351982495E-2</c:v>
                  </c:pt>
                  <c:pt idx="1">
                    <c:v>3.2275745546661204E-2</c:v>
                  </c:pt>
                  <c:pt idx="2">
                    <c:v>3.2637811765673701E-2</c:v>
                  </c:pt>
                  <c:pt idx="3">
                    <c:v>4.1023723504446746E-2</c:v>
                  </c:pt>
                  <c:pt idx="4">
                    <c:v>2.0585474419218888E-2</c:v>
                  </c:pt>
                  <c:pt idx="5">
                    <c:v>3.2258745983056746E-2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Recall!$N$4:$N$9</c:f>
              <c:numCache>
                <c:formatCode>General</c:formatCode>
                <c:ptCount val="6"/>
                <c:pt idx="0">
                  <c:v>0.77046442461679254</c:v>
                </c:pt>
                <c:pt idx="1">
                  <c:v>0.86696408144589332</c:v>
                </c:pt>
                <c:pt idx="2">
                  <c:v>0.8648821779913064</c:v>
                </c:pt>
                <c:pt idx="3">
                  <c:v>0.83898421413864099</c:v>
                </c:pt>
                <c:pt idx="4">
                  <c:v>0.79830702356440175</c:v>
                </c:pt>
                <c:pt idx="5">
                  <c:v>0.86058110272248922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10-423D-8E10-4EF9B5E2D700}"/>
            </c:ext>
          </c:extLst>
        </c:ser>
        <c:ser>
          <c:idx val="5"/>
          <c:order val="5"/>
          <c:tx>
            <c:strRef>
              <c:f>Recall!$O$2:$O$3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Recall!$O$15:$O$20</c:f>
                <c:numCache>
                  <c:formatCode>General</c:formatCode>
                  <c:ptCount val="6"/>
                  <c:pt idx="0">
                    <c:v>4.9216444725553588E-2</c:v>
                  </c:pt>
                  <c:pt idx="1">
                    <c:v>2.9938072241739253E-2</c:v>
                  </c:pt>
                  <c:pt idx="2">
                    <c:v>3.180099708456316E-2</c:v>
                  </c:pt>
                  <c:pt idx="3">
                    <c:v>0</c:v>
                  </c:pt>
                  <c:pt idx="4">
                    <c:v>4.730195882829611E-2</c:v>
                  </c:pt>
                  <c:pt idx="5">
                    <c:v>4.8509342677176159E-2</c:v>
                  </c:pt>
                </c:numCache>
              </c:numRef>
            </c:plus>
            <c:minus>
              <c:numRef>
                <c:f>Recall!$O$15:$O$20</c:f>
                <c:numCache>
                  <c:formatCode>General</c:formatCode>
                  <c:ptCount val="6"/>
                  <c:pt idx="0">
                    <c:v>4.9216444725553588E-2</c:v>
                  </c:pt>
                  <c:pt idx="1">
                    <c:v>2.9938072241739253E-2</c:v>
                  </c:pt>
                  <c:pt idx="2">
                    <c:v>3.180099708456316E-2</c:v>
                  </c:pt>
                  <c:pt idx="3">
                    <c:v>0</c:v>
                  </c:pt>
                  <c:pt idx="4">
                    <c:v>4.730195882829611E-2</c:v>
                  </c:pt>
                  <c:pt idx="5">
                    <c:v>4.8509342677176159E-2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Recall!$O$4:$O$9</c:f>
              <c:numCache>
                <c:formatCode>General</c:formatCode>
                <c:ptCount val="6"/>
                <c:pt idx="0">
                  <c:v>0.77682452528025636</c:v>
                </c:pt>
                <c:pt idx="1">
                  <c:v>0.86266300617707614</c:v>
                </c:pt>
                <c:pt idx="2">
                  <c:v>0.86273164035689776</c:v>
                </c:pt>
                <c:pt idx="3">
                  <c:v>0</c:v>
                </c:pt>
                <c:pt idx="4">
                  <c:v>0.81766186227407922</c:v>
                </c:pt>
                <c:pt idx="5">
                  <c:v>0.86474490963166328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10-423D-8E10-4EF9B5E2D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Analysis'!$AG$2:$AG$7</c:f>
                <c:numCache>
                  <c:formatCode>General</c:formatCode>
                  <c:ptCount val="6"/>
                  <c:pt idx="0">
                    <c:v>7.5979623408076513E-2</c:v>
                  </c:pt>
                  <c:pt idx="1">
                    <c:v>4.1139419158415742E-2</c:v>
                  </c:pt>
                  <c:pt idx="2">
                    <c:v>5.0679173073435266E-2</c:v>
                  </c:pt>
                  <c:pt idx="3">
                    <c:v>4.0760088529393133E-2</c:v>
                  </c:pt>
                  <c:pt idx="4">
                    <c:v>3.575874048017743E-2</c:v>
                  </c:pt>
                  <c:pt idx="5">
                    <c:v>4.6645229460127349E-2</c:v>
                  </c:pt>
                </c:numCache>
              </c:numRef>
            </c:plus>
            <c:minus>
              <c:numRef>
                <c:f>'Recall Analysis'!$AG$2:$AG$7</c:f>
                <c:numCache>
                  <c:formatCode>General</c:formatCode>
                  <c:ptCount val="6"/>
                  <c:pt idx="0">
                    <c:v>7.5979623408076513E-2</c:v>
                  </c:pt>
                  <c:pt idx="1">
                    <c:v>4.1139419158415742E-2</c:v>
                  </c:pt>
                  <c:pt idx="2">
                    <c:v>5.0679173073435266E-2</c:v>
                  </c:pt>
                  <c:pt idx="3">
                    <c:v>4.0760088529393133E-2</c:v>
                  </c:pt>
                  <c:pt idx="4">
                    <c:v>3.575874048017743E-2</c:v>
                  </c:pt>
                  <c:pt idx="5">
                    <c:v>4.6645229460127349E-2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Analysis'!$AF$2:$AF$7</c:f>
              <c:numCache>
                <c:formatCode>General</c:formatCode>
                <c:ptCount val="6"/>
                <c:pt idx="0">
                  <c:v>0.72465492259589726</c:v>
                </c:pt>
                <c:pt idx="1">
                  <c:v>0.79725463280713782</c:v>
                </c:pt>
                <c:pt idx="2">
                  <c:v>0.83478609013955596</c:v>
                </c:pt>
                <c:pt idx="3">
                  <c:v>0.84382864333104535</c:v>
                </c:pt>
                <c:pt idx="4">
                  <c:v>0.85984519179440255</c:v>
                </c:pt>
                <c:pt idx="5">
                  <c:v>0.8608899565316861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8-47B6-A610-28D037F8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Analysis'!$AN$3:$AN$8</c:f>
                <c:numCache>
                  <c:formatCode>General</c:formatCode>
                  <c:ptCount val="6"/>
                  <c:pt idx="0">
                    <c:v>5.4536723573001399E-2</c:v>
                  </c:pt>
                  <c:pt idx="1">
                    <c:v>4.6354820003717871E-2</c:v>
                  </c:pt>
                  <c:pt idx="2">
                    <c:v>4.8427434166264771E-2</c:v>
                  </c:pt>
                  <c:pt idx="3">
                    <c:v>3.5173424958337952E-2</c:v>
                  </c:pt>
                  <c:pt idx="4">
                    <c:v>3.826474815118882E-2</c:v>
                  </c:pt>
                  <c:pt idx="5">
                    <c:v>4.5746163028609517E-2</c:v>
                  </c:pt>
                </c:numCache>
              </c:numRef>
            </c:plus>
            <c:minus>
              <c:numRef>
                <c:f>'Recall Analysis'!$AN$3:$AN$8</c:f>
                <c:numCache>
                  <c:formatCode>General</c:formatCode>
                  <c:ptCount val="6"/>
                  <c:pt idx="0">
                    <c:v>5.4536723573001399E-2</c:v>
                  </c:pt>
                  <c:pt idx="1">
                    <c:v>4.6354820003717871E-2</c:v>
                  </c:pt>
                  <c:pt idx="2">
                    <c:v>4.8427434166264771E-2</c:v>
                  </c:pt>
                  <c:pt idx="3">
                    <c:v>3.5173424958337952E-2</c:v>
                  </c:pt>
                  <c:pt idx="4">
                    <c:v>3.826474815118882E-2</c:v>
                  </c:pt>
                  <c:pt idx="5">
                    <c:v>4.5746163028609517E-2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Analysis'!$AK$3:$AK$8</c:f>
              <c:numCache>
                <c:formatCode>General</c:formatCode>
                <c:ptCount val="6"/>
                <c:pt idx="0">
                  <c:v>0.67032715625714956</c:v>
                </c:pt>
                <c:pt idx="1">
                  <c:v>0.78974300312666823</c:v>
                </c:pt>
                <c:pt idx="2">
                  <c:v>0.80548310836574377</c:v>
                </c:pt>
                <c:pt idx="3">
                  <c:v>0.85404941660947153</c:v>
                </c:pt>
                <c:pt idx="4">
                  <c:v>0.85767558911004349</c:v>
                </c:pt>
                <c:pt idx="5">
                  <c:v>0.8533973919011667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D-4772-A2D7-414010E1DAE3}"/>
            </c:ext>
          </c:extLst>
        </c:ser>
        <c:ser>
          <c:idx val="1"/>
          <c:order val="1"/>
          <c:tx>
            <c:strRef>
              <c:f>'Recall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Analysis'!$AO$3:$AO$8</c:f>
                <c:numCache>
                  <c:formatCode>General</c:formatCode>
                  <c:ptCount val="6"/>
                  <c:pt idx="0">
                    <c:v>5.1657910697911542E-2</c:v>
                  </c:pt>
                  <c:pt idx="1">
                    <c:v>3.3515445974856686E-2</c:v>
                  </c:pt>
                  <c:pt idx="2">
                    <c:v>3.2775162931917817E-2</c:v>
                  </c:pt>
                  <c:pt idx="3">
                    <c:v>4.3320565528743124E-2</c:v>
                  </c:pt>
                  <c:pt idx="4">
                    <c:v>3.2920658237153982E-2</c:v>
                  </c:pt>
                  <c:pt idx="5">
                    <c:v>4.6331052021843046E-2</c:v>
                  </c:pt>
                </c:numCache>
              </c:numRef>
            </c:plus>
            <c:minus>
              <c:numRef>
                <c:f>'Recall Analysis'!$AO$3:$AO$8</c:f>
                <c:numCache>
                  <c:formatCode>General</c:formatCode>
                  <c:ptCount val="6"/>
                  <c:pt idx="0">
                    <c:v>5.1657910697911542E-2</c:v>
                  </c:pt>
                  <c:pt idx="1">
                    <c:v>3.3515445974856686E-2</c:v>
                  </c:pt>
                  <c:pt idx="2">
                    <c:v>3.2775162931917817E-2</c:v>
                  </c:pt>
                  <c:pt idx="3">
                    <c:v>4.3320565528743124E-2</c:v>
                  </c:pt>
                  <c:pt idx="4">
                    <c:v>3.2920658237153982E-2</c:v>
                  </c:pt>
                  <c:pt idx="5">
                    <c:v>4.6331052021843046E-2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Analysis'!$AL$3:$AL$8</c:f>
              <c:numCache>
                <c:formatCode>General</c:formatCode>
                <c:ptCount val="6"/>
                <c:pt idx="0">
                  <c:v>0.77898268893464495</c:v>
                </c:pt>
                <c:pt idx="1">
                  <c:v>0.80476626248760763</c:v>
                </c:pt>
                <c:pt idx="2">
                  <c:v>0.86408907191336837</c:v>
                </c:pt>
                <c:pt idx="3">
                  <c:v>0.8336078700526196</c:v>
                </c:pt>
                <c:pt idx="4">
                  <c:v>0.86201479447876161</c:v>
                </c:pt>
                <c:pt idx="5">
                  <c:v>0.86838252116220527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9D-4772-A2D7-414010E1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Label'!$C$1</c:f>
              <c:strCache>
                <c:ptCount val="1"/>
                <c:pt idx="0">
                  <c:v>bow_Recall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Label'!$C$2:$C$31</c:f>
              <c:numCache>
                <c:formatCode>General</c:formatCode>
                <c:ptCount val="30"/>
                <c:pt idx="0">
                  <c:v>0.75620915032679736</c:v>
                </c:pt>
                <c:pt idx="1">
                  <c:v>0.87189542483660121</c:v>
                </c:pt>
                <c:pt idx="2">
                  <c:v>0.87189542483660121</c:v>
                </c:pt>
                <c:pt idx="3">
                  <c:v>0.9183006535947712</c:v>
                </c:pt>
                <c:pt idx="4">
                  <c:v>0.80261437908496736</c:v>
                </c:pt>
                <c:pt idx="5">
                  <c:v>0.9183006535947712</c:v>
                </c:pt>
                <c:pt idx="6">
                  <c:v>0.67473684210526308</c:v>
                </c:pt>
                <c:pt idx="7">
                  <c:v>0.82894736842105277</c:v>
                </c:pt>
                <c:pt idx="8">
                  <c:v>0.84947368421052638</c:v>
                </c:pt>
                <c:pt idx="9">
                  <c:v>0.80789473684210511</c:v>
                </c:pt>
                <c:pt idx="10">
                  <c:v>0.83842105263157907</c:v>
                </c:pt>
                <c:pt idx="11">
                  <c:v>0.80789473684210511</c:v>
                </c:pt>
                <c:pt idx="12">
                  <c:v>0.41052631578947357</c:v>
                </c:pt>
                <c:pt idx="13">
                  <c:v>0.83157894736842108</c:v>
                </c:pt>
                <c:pt idx="14">
                  <c:v>0.87368421052631573</c:v>
                </c:pt>
                <c:pt idx="15">
                  <c:v>0.9263157894736842</c:v>
                </c:pt>
                <c:pt idx="16">
                  <c:v>0.83157894736842108</c:v>
                </c:pt>
                <c:pt idx="17">
                  <c:v>0.9263157894736842</c:v>
                </c:pt>
                <c:pt idx="18">
                  <c:v>0.86911764705882355</c:v>
                </c:pt>
                <c:pt idx="19">
                  <c:v>0.77279411764705874</c:v>
                </c:pt>
                <c:pt idx="20">
                  <c:v>0.8330882352941178</c:v>
                </c:pt>
                <c:pt idx="21">
                  <c:v>0.74852941176470589</c:v>
                </c:pt>
                <c:pt idx="22">
                  <c:v>0.81029411764705883</c:v>
                </c:pt>
                <c:pt idx="23">
                  <c:v>0.74852941176470589</c:v>
                </c:pt>
                <c:pt idx="24">
                  <c:v>0.57952380952380944</c:v>
                </c:pt>
                <c:pt idx="25">
                  <c:v>0.76523809523809527</c:v>
                </c:pt>
                <c:pt idx="26">
                  <c:v>0.81476190476190469</c:v>
                </c:pt>
                <c:pt idx="27">
                  <c:v>0.8342857142857143</c:v>
                </c:pt>
                <c:pt idx="28">
                  <c:v>0.79476190476190467</c:v>
                </c:pt>
                <c:pt idx="29">
                  <c:v>0.8342857142857143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C-4DAF-BDA8-FD123F2C299D}"/>
            </c:ext>
          </c:extLst>
        </c:ser>
        <c:ser>
          <c:idx val="1"/>
          <c:order val="1"/>
          <c:tx>
            <c:strRef>
              <c:f>'Recall Label'!$D$1</c:f>
              <c:strCache>
                <c:ptCount val="1"/>
                <c:pt idx="0">
                  <c:v>bow_chi_Recall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Label'!$D$2:$D$31</c:f>
              <c:numCache>
                <c:formatCode>General</c:formatCode>
                <c:ptCount val="30"/>
                <c:pt idx="0">
                  <c:v>0.76797385620915026</c:v>
                </c:pt>
                <c:pt idx="1">
                  <c:v>0.83856209150326788</c:v>
                </c:pt>
                <c:pt idx="2">
                  <c:v>0.9183006535947712</c:v>
                </c:pt>
                <c:pt idx="3">
                  <c:v>0.9300653594771241</c:v>
                </c:pt>
                <c:pt idx="4">
                  <c:v>0.77973856209150316</c:v>
                </c:pt>
                <c:pt idx="5">
                  <c:v>0.9183006535947712</c:v>
                </c:pt>
                <c:pt idx="6">
                  <c:v>0.72736842105263155</c:v>
                </c:pt>
                <c:pt idx="7">
                  <c:v>0.83789473684210536</c:v>
                </c:pt>
                <c:pt idx="8">
                  <c:v>0.87947368421052641</c:v>
                </c:pt>
                <c:pt idx="9">
                  <c:v>0.80789473684210511</c:v>
                </c:pt>
                <c:pt idx="10">
                  <c:v>0.82789473684210546</c:v>
                </c:pt>
                <c:pt idx="11">
                  <c:v>0.81789473684210523</c:v>
                </c:pt>
                <c:pt idx="12">
                  <c:v>0.5368421052631579</c:v>
                </c:pt>
                <c:pt idx="13">
                  <c:v>0.82105263157894748</c:v>
                </c:pt>
                <c:pt idx="14">
                  <c:v>0.88421052631578934</c:v>
                </c:pt>
                <c:pt idx="15">
                  <c:v>0.93684210526315792</c:v>
                </c:pt>
                <c:pt idx="16">
                  <c:v>0.87368421052631573</c:v>
                </c:pt>
                <c:pt idx="17">
                  <c:v>0.88421052631578934</c:v>
                </c:pt>
                <c:pt idx="18">
                  <c:v>0.83455882352941158</c:v>
                </c:pt>
                <c:pt idx="19">
                  <c:v>0.7735294117647058</c:v>
                </c:pt>
                <c:pt idx="20">
                  <c:v>0.83382352941176485</c:v>
                </c:pt>
                <c:pt idx="21">
                  <c:v>0.7838235294117647</c:v>
                </c:pt>
                <c:pt idx="22">
                  <c:v>0.76249999999999984</c:v>
                </c:pt>
                <c:pt idx="23">
                  <c:v>0.79705882352941182</c:v>
                </c:pt>
                <c:pt idx="24">
                  <c:v>0.56857142857142851</c:v>
                </c:pt>
                <c:pt idx="25">
                  <c:v>0.80380952380952375</c:v>
                </c:pt>
                <c:pt idx="26">
                  <c:v>0.84428571428571431</c:v>
                </c:pt>
                <c:pt idx="27">
                  <c:v>0.84380952380952379</c:v>
                </c:pt>
                <c:pt idx="28">
                  <c:v>0.81476190476190469</c:v>
                </c:pt>
                <c:pt idx="29">
                  <c:v>0.8638095238095238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6C-4DAF-BDA8-FD123F2C299D}"/>
            </c:ext>
          </c:extLst>
        </c:ser>
        <c:ser>
          <c:idx val="2"/>
          <c:order val="2"/>
          <c:tx>
            <c:strRef>
              <c:f>'Recall Label'!$E$1</c:f>
              <c:strCache>
                <c:ptCount val="1"/>
                <c:pt idx="0">
                  <c:v>bow_pca_Recall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Label'!$E$2:$E$31</c:f>
              <c:numCache>
                <c:formatCode>General</c:formatCode>
                <c:ptCount val="30"/>
                <c:pt idx="0">
                  <c:v>0.72222222222222221</c:v>
                </c:pt>
                <c:pt idx="1">
                  <c:v>0.83660130718954251</c:v>
                </c:pt>
                <c:pt idx="2">
                  <c:v>0.8830065359477125</c:v>
                </c:pt>
                <c:pt idx="3">
                  <c:v>0</c:v>
                </c:pt>
                <c:pt idx="4">
                  <c:v>0.81241830065359477</c:v>
                </c:pt>
                <c:pt idx="5">
                  <c:v>0.81241830065359477</c:v>
                </c:pt>
                <c:pt idx="6">
                  <c:v>0.6763157894736842</c:v>
                </c:pt>
                <c:pt idx="7">
                  <c:v>0.80736842105263151</c:v>
                </c:pt>
                <c:pt idx="8">
                  <c:v>0.8694736842105264</c:v>
                </c:pt>
                <c:pt idx="9">
                  <c:v>0</c:v>
                </c:pt>
                <c:pt idx="10">
                  <c:v>0.81736842105263163</c:v>
                </c:pt>
                <c:pt idx="11">
                  <c:v>0.82631578947368423</c:v>
                </c:pt>
                <c:pt idx="12">
                  <c:v>0.61052631578947358</c:v>
                </c:pt>
                <c:pt idx="13">
                  <c:v>0.79999999999999993</c:v>
                </c:pt>
                <c:pt idx="14">
                  <c:v>0.86315789473684212</c:v>
                </c:pt>
                <c:pt idx="15">
                  <c:v>0</c:v>
                </c:pt>
                <c:pt idx="16">
                  <c:v>0.81052631578947365</c:v>
                </c:pt>
                <c:pt idx="17">
                  <c:v>0.85263157894736852</c:v>
                </c:pt>
                <c:pt idx="18">
                  <c:v>0.72720588235294115</c:v>
                </c:pt>
                <c:pt idx="19">
                  <c:v>0.75073529411764706</c:v>
                </c:pt>
                <c:pt idx="20">
                  <c:v>0.8330882352941178</c:v>
                </c:pt>
                <c:pt idx="21">
                  <c:v>0</c:v>
                </c:pt>
                <c:pt idx="22">
                  <c:v>0.67867647058823521</c:v>
                </c:pt>
                <c:pt idx="23">
                  <c:v>0.69044117647058822</c:v>
                </c:pt>
                <c:pt idx="24">
                  <c:v>0.67761904761904757</c:v>
                </c:pt>
                <c:pt idx="25">
                  <c:v>0.7466666666666667</c:v>
                </c:pt>
                <c:pt idx="26">
                  <c:v>0.82476190476190481</c:v>
                </c:pt>
                <c:pt idx="27">
                  <c:v>0</c:v>
                </c:pt>
                <c:pt idx="28">
                  <c:v>0.75571428571428567</c:v>
                </c:pt>
                <c:pt idx="29">
                  <c:v>0.74523809523809526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6C-4DAF-BDA8-FD123F2C299D}"/>
            </c:ext>
          </c:extLst>
        </c:ser>
        <c:ser>
          <c:idx val="3"/>
          <c:order val="3"/>
          <c:tx>
            <c:strRef>
              <c:f>'Recall Label'!$F$1</c:f>
              <c:strCache>
                <c:ptCount val="1"/>
                <c:pt idx="0">
                  <c:v>tf-idf_Recall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Label'!$F$2:$F$31</c:f>
              <c:numCache>
                <c:formatCode>General</c:formatCode>
                <c:ptCount val="30"/>
                <c:pt idx="0">
                  <c:v>0.8947712418300654</c:v>
                </c:pt>
                <c:pt idx="1">
                  <c:v>0.89542483660130723</c:v>
                </c:pt>
                <c:pt idx="2">
                  <c:v>0.9065359477124183</c:v>
                </c:pt>
                <c:pt idx="3">
                  <c:v>0.9065359477124183</c:v>
                </c:pt>
                <c:pt idx="4">
                  <c:v>0.79084967320261446</c:v>
                </c:pt>
                <c:pt idx="5">
                  <c:v>0.9065359477124183</c:v>
                </c:pt>
                <c:pt idx="6">
                  <c:v>0.66631578947368419</c:v>
                </c:pt>
                <c:pt idx="7">
                  <c:v>0.86947368421052629</c:v>
                </c:pt>
                <c:pt idx="8">
                  <c:v>0.87947368421052641</c:v>
                </c:pt>
                <c:pt idx="9">
                  <c:v>0.79789473684210521</c:v>
                </c:pt>
                <c:pt idx="10">
                  <c:v>0.83842105263157907</c:v>
                </c:pt>
                <c:pt idx="11">
                  <c:v>0.79789473684210521</c:v>
                </c:pt>
                <c:pt idx="12">
                  <c:v>0.84210526315789469</c:v>
                </c:pt>
                <c:pt idx="13">
                  <c:v>0.9263157894736842</c:v>
                </c:pt>
                <c:pt idx="14">
                  <c:v>0.9157894736842106</c:v>
                </c:pt>
                <c:pt idx="15">
                  <c:v>0.93684210526315792</c:v>
                </c:pt>
                <c:pt idx="16">
                  <c:v>0.81052631578947365</c:v>
                </c:pt>
                <c:pt idx="17">
                  <c:v>0.93684210526315792</c:v>
                </c:pt>
                <c:pt idx="18">
                  <c:v>0.76102941176470584</c:v>
                </c:pt>
                <c:pt idx="19">
                  <c:v>0.79632352941176465</c:v>
                </c:pt>
                <c:pt idx="20">
                  <c:v>0.77352941176470591</c:v>
                </c:pt>
                <c:pt idx="21">
                  <c:v>0.62941176470588223</c:v>
                </c:pt>
                <c:pt idx="22">
                  <c:v>0.79779411764705888</c:v>
                </c:pt>
                <c:pt idx="23">
                  <c:v>0.62941176470588223</c:v>
                </c:pt>
                <c:pt idx="24">
                  <c:v>0.79476190476190467</c:v>
                </c:pt>
                <c:pt idx="25">
                  <c:v>0.82523809523809533</c:v>
                </c:pt>
                <c:pt idx="26">
                  <c:v>0.81476190476190491</c:v>
                </c:pt>
                <c:pt idx="27">
                  <c:v>0.8538095238095238</c:v>
                </c:pt>
                <c:pt idx="28">
                  <c:v>0.78428571428571436</c:v>
                </c:pt>
                <c:pt idx="29">
                  <c:v>0.8538095238095238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6C-4DAF-BDA8-FD123F2C299D}"/>
            </c:ext>
          </c:extLst>
        </c:ser>
        <c:ser>
          <c:idx val="4"/>
          <c:order val="4"/>
          <c:tx>
            <c:strRef>
              <c:f>'Recall Label'!$G$1</c:f>
              <c:strCache>
                <c:ptCount val="1"/>
                <c:pt idx="0">
                  <c:v>tf-idf_chi_Recall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Label'!$G$2:$G$31</c:f>
              <c:numCache>
                <c:formatCode>General</c:formatCode>
                <c:ptCount val="30"/>
                <c:pt idx="0">
                  <c:v>0.83725490196078434</c:v>
                </c:pt>
                <c:pt idx="1">
                  <c:v>0.89542483660130723</c:v>
                </c:pt>
                <c:pt idx="2">
                  <c:v>0.9065359477124183</c:v>
                </c:pt>
                <c:pt idx="3">
                  <c:v>0.9183006535947712</c:v>
                </c:pt>
                <c:pt idx="4">
                  <c:v>0.81437908496732025</c:v>
                </c:pt>
                <c:pt idx="5">
                  <c:v>0.92941176470588227</c:v>
                </c:pt>
                <c:pt idx="6">
                  <c:v>0.73684210526315796</c:v>
                </c:pt>
                <c:pt idx="7">
                  <c:v>0.86947368421052629</c:v>
                </c:pt>
                <c:pt idx="8">
                  <c:v>0.86894736842105258</c:v>
                </c:pt>
                <c:pt idx="9">
                  <c:v>0.79789473684210521</c:v>
                </c:pt>
                <c:pt idx="10">
                  <c:v>0.84842105263157896</c:v>
                </c:pt>
                <c:pt idx="11">
                  <c:v>0.758421052631579</c:v>
                </c:pt>
                <c:pt idx="12">
                  <c:v>0.76842105263157889</c:v>
                </c:pt>
                <c:pt idx="13">
                  <c:v>0.9263157894736842</c:v>
                </c:pt>
                <c:pt idx="14">
                  <c:v>0.93684210526315792</c:v>
                </c:pt>
                <c:pt idx="15">
                  <c:v>0.94736842105263153</c:v>
                </c:pt>
                <c:pt idx="16">
                  <c:v>0.82105263157894748</c:v>
                </c:pt>
                <c:pt idx="17">
                  <c:v>0.94736842105263153</c:v>
                </c:pt>
                <c:pt idx="18">
                  <c:v>0.70220588235294124</c:v>
                </c:pt>
                <c:pt idx="19">
                  <c:v>0.82058823529411762</c:v>
                </c:pt>
                <c:pt idx="20">
                  <c:v>0.79705882352941171</c:v>
                </c:pt>
                <c:pt idx="21">
                  <c:v>0.65294117647058814</c:v>
                </c:pt>
                <c:pt idx="22">
                  <c:v>0.76249999999999996</c:v>
                </c:pt>
                <c:pt idx="23">
                  <c:v>0.71397058823529413</c:v>
                </c:pt>
                <c:pt idx="24">
                  <c:v>0.80571428571428572</c:v>
                </c:pt>
                <c:pt idx="25">
                  <c:v>0.82523809523809533</c:v>
                </c:pt>
                <c:pt idx="26">
                  <c:v>0.81476190476190491</c:v>
                </c:pt>
                <c:pt idx="27">
                  <c:v>0.86333333333333329</c:v>
                </c:pt>
                <c:pt idx="28">
                  <c:v>0.75476190476190474</c:v>
                </c:pt>
                <c:pt idx="29">
                  <c:v>0.90238095238095239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6C-4DAF-BDA8-FD123F2C299D}"/>
            </c:ext>
          </c:extLst>
        </c:ser>
        <c:ser>
          <c:idx val="5"/>
          <c:order val="5"/>
          <c:tx>
            <c:strRef>
              <c:f>'Recall Label'!$H$1</c:f>
              <c:strCache>
                <c:ptCount val="1"/>
                <c:pt idx="0">
                  <c:v>tf-idf_pca_Recall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Label'!$H$2:$H$31</c:f>
              <c:numCache>
                <c:formatCode>General</c:formatCode>
                <c:ptCount val="30"/>
                <c:pt idx="0">
                  <c:v>0.88300653594771228</c:v>
                </c:pt>
                <c:pt idx="1">
                  <c:v>0.8830065359477125</c:v>
                </c:pt>
                <c:pt idx="2">
                  <c:v>0.9065359477124183</c:v>
                </c:pt>
                <c:pt idx="3">
                  <c:v>0</c:v>
                </c:pt>
                <c:pt idx="4">
                  <c:v>0.9065359477124183</c:v>
                </c:pt>
                <c:pt idx="5">
                  <c:v>0.84771241830065347</c:v>
                </c:pt>
                <c:pt idx="6">
                  <c:v>0.63578947368421046</c:v>
                </c:pt>
                <c:pt idx="7">
                  <c:v>0.86947368421052629</c:v>
                </c:pt>
                <c:pt idx="8">
                  <c:v>0.86894736842105258</c:v>
                </c:pt>
                <c:pt idx="9">
                  <c:v>0</c:v>
                </c:pt>
                <c:pt idx="10">
                  <c:v>0.82789473684210524</c:v>
                </c:pt>
                <c:pt idx="11">
                  <c:v>0.79789473684210521</c:v>
                </c:pt>
                <c:pt idx="12">
                  <c:v>0.86315789473684212</c:v>
                </c:pt>
                <c:pt idx="13">
                  <c:v>0.9263157894736842</c:v>
                </c:pt>
                <c:pt idx="14">
                  <c:v>0.93684210526315792</c:v>
                </c:pt>
                <c:pt idx="15">
                  <c:v>0</c:v>
                </c:pt>
                <c:pt idx="16">
                  <c:v>0.87368421052631573</c:v>
                </c:pt>
                <c:pt idx="17">
                  <c:v>0.86315789473684212</c:v>
                </c:pt>
                <c:pt idx="18">
                  <c:v>0.70220588235294112</c:v>
                </c:pt>
                <c:pt idx="19">
                  <c:v>0.80882352941176472</c:v>
                </c:pt>
                <c:pt idx="20">
                  <c:v>0.79705882352941171</c:v>
                </c:pt>
                <c:pt idx="21">
                  <c:v>0</c:v>
                </c:pt>
                <c:pt idx="22">
                  <c:v>0.77279411764705874</c:v>
                </c:pt>
                <c:pt idx="23">
                  <c:v>0.71323529411764708</c:v>
                </c:pt>
                <c:pt idx="24">
                  <c:v>0.8052380952380952</c:v>
                </c:pt>
                <c:pt idx="25">
                  <c:v>0.82523809523809533</c:v>
                </c:pt>
                <c:pt idx="26">
                  <c:v>0.80476190476190479</c:v>
                </c:pt>
                <c:pt idx="27">
                  <c:v>0</c:v>
                </c:pt>
                <c:pt idx="28">
                  <c:v>0.72714285714285709</c:v>
                </c:pt>
                <c:pt idx="29">
                  <c:v>0.84428571428571431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6C-4DAF-BDA8-FD123F2C2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Label'!$O$35:$O$39</c:f>
                <c:numCache>
                  <c:formatCode>General</c:formatCode>
                  <c:ptCount val="5"/>
                  <c:pt idx="0">
                    <c:v>5.5754261910637884E-2</c:v>
                  </c:pt>
                  <c:pt idx="1">
                    <c:v>6.41294576921035E-2</c:v>
                  </c:pt>
                  <c:pt idx="2">
                    <c:v>0.11604291727649782</c:v>
                  </c:pt>
                  <c:pt idx="3">
                    <c:v>5.9337646357251236E-2</c:v>
                  </c:pt>
                  <c:pt idx="4">
                    <c:v>7.0462929552701753E-2</c:v>
                  </c:pt>
                </c:numCache>
              </c:numRef>
            </c:plus>
            <c:minus>
              <c:numRef>
                <c:f>'Recall Label'!$O$35:$O$39</c:f>
                <c:numCache>
                  <c:formatCode>General</c:formatCode>
                  <c:ptCount val="5"/>
                  <c:pt idx="0">
                    <c:v>5.5754261910637884E-2</c:v>
                  </c:pt>
                  <c:pt idx="1">
                    <c:v>6.41294576921035E-2</c:v>
                  </c:pt>
                  <c:pt idx="2">
                    <c:v>0.11604291727649782</c:v>
                  </c:pt>
                  <c:pt idx="3">
                    <c:v>5.9337646357251236E-2</c:v>
                  </c:pt>
                  <c:pt idx="4">
                    <c:v>7.0462929552701753E-2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Label'!$N$35:$N$39</c:f>
              <c:numCache>
                <c:formatCode>General</c:formatCode>
                <c:ptCount val="5"/>
                <c:pt idx="0">
                  <c:v>0.86434063821607043</c:v>
                </c:pt>
                <c:pt idx="1">
                  <c:v>0.80682662538699701</c:v>
                </c:pt>
                <c:pt idx="2">
                  <c:v>0.84860681114551062</c:v>
                </c:pt>
                <c:pt idx="3">
                  <c:v>0.76113754325259519</c:v>
                </c:pt>
                <c:pt idx="4">
                  <c:v>0.79445378151260526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D2-4656-BF6C-051F5C73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Label'!$N$43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'Recall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Label'!$N$44:$N$48</c:f>
              <c:numCache>
                <c:formatCode>General</c:formatCode>
                <c:ptCount val="5"/>
                <c:pt idx="0">
                  <c:v>0.9300653594771241</c:v>
                </c:pt>
                <c:pt idx="1">
                  <c:v>0.87947368421052641</c:v>
                </c:pt>
                <c:pt idx="2">
                  <c:v>0.94736842105263153</c:v>
                </c:pt>
                <c:pt idx="3">
                  <c:v>0.86911764705882355</c:v>
                </c:pt>
                <c:pt idx="4">
                  <c:v>0.90238095238095239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29-432E-9356-B724361C0E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'Recall Label'!$D$35:$D$64</c15:sqref>
                    </c15:fullRef>
                  </c:ext>
                </c:extLst>
                <c:f>('Recall Label'!$D$40,'Recall Label'!$D$46,'Recall Label'!$D$52,'Recall Label'!$D$58,'Recall Label'!$D$64)</c:f>
                <c:numCache>
                  <c:formatCode>General</c:formatCode>
                  <c:ptCount val="5"/>
                  <c:pt idx="0">
                    <c:v>4.3256612891936656E-2</c:v>
                  </c:pt>
                  <c:pt idx="1">
                    <c:v>2.1625965037524831E-2</c:v>
                  </c:pt>
                  <c:pt idx="2">
                    <c:v>3.6800310462110561E-2</c:v>
                  </c:pt>
                  <c:pt idx="3">
                    <c:v>5.1298732702981603E-2</c:v>
                  </c:pt>
                  <c:pt idx="4">
                    <c:v>4.7744807481771276E-2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'Recall Label'!$D$35:$D$64</c15:sqref>
                    </c15:fullRef>
                  </c:ext>
                </c:extLst>
                <c:f>('Recall Label'!$D$40,'Recall Label'!$D$46,'Recall Label'!$D$52,'Recall Label'!$D$58,'Recall Label'!$D$64)</c:f>
                <c:numCache>
                  <c:formatCode>General</c:formatCode>
                  <c:ptCount val="5"/>
                  <c:pt idx="0">
                    <c:v>4.3256612891936656E-2</c:v>
                  </c:pt>
                  <c:pt idx="1">
                    <c:v>2.1625965037524831E-2</c:v>
                  </c:pt>
                  <c:pt idx="2">
                    <c:v>3.6800310462110561E-2</c:v>
                  </c:pt>
                  <c:pt idx="3">
                    <c:v>5.1298732702981603E-2</c:v>
                  </c:pt>
                  <c:pt idx="4">
                    <c:v>4.7744807481771276E-2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'Recall Label'!$A$35:$B$64</c15:sqref>
                  </c15:fullRef>
                </c:ext>
              </c:extLst>
              <c:f>('Recall Label'!$A$40:$B$40,'Recall Label'!$A$46:$B$46,'Recall Label'!$A$52:$B$52,'Recall Label'!$A$58:$B$58,'Recall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'Recall Label'!$C$35:$C$64</c15:sqref>
                  </c15:fullRef>
                </c:ext>
              </c:extLst>
              <c:f>('Recall Label'!$C$40,'Recall Label'!$C$46,'Recall Label'!$C$52,'Recall Label'!$C$58,'Recall Label'!$C$64)</c:f>
              <c:numCache>
                <c:formatCode>General</c:formatCode>
                <c:ptCount val="5"/>
                <c:pt idx="0">
                  <c:v>0.88877995642701524</c:v>
                </c:pt>
                <c:pt idx="1">
                  <c:v>0.80105263157894735</c:v>
                </c:pt>
                <c:pt idx="2">
                  <c:v>0.90175438596491231</c:v>
                </c:pt>
                <c:pt idx="3">
                  <c:v>0.71544117647058825</c:v>
                </c:pt>
                <c:pt idx="4">
                  <c:v>0.84063492063492073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'Recall Label'!$C$44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Label'!$C$49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Label'!$C$54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Label'!$C$59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A47E-4CE0-83DB-8ED685723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Label'!$D$35:$D$64</c:f>
                <c:numCache>
                  <c:formatCode>General</c:formatCode>
                  <c:ptCount val="30"/>
                  <c:pt idx="0">
                    <c:v>6.5349309303516109E-2</c:v>
                  </c:pt>
                  <c:pt idx="1">
                    <c:v>2.4390170389268821E-2</c:v>
                  </c:pt>
                  <c:pt idx="2">
                    <c:v>1.5984887680339083E-2</c:v>
                  </c:pt>
                  <c:pt idx="3">
                    <c:v>8.3189033080770004E-3</c:v>
                  </c:pt>
                  <c:pt idx="4">
                    <c:v>4.1473522469278518E-2</c:v>
                  </c:pt>
                  <c:pt idx="5">
                    <c:v>4.3256612891936656E-2</c:v>
                  </c:pt>
                  <c:pt idx="6">
                    <c:v>3.5178500982325819E-2</c:v>
                  </c:pt>
                  <c:pt idx="7">
                    <c:v>2.4133649875744494E-2</c:v>
                  </c:pt>
                  <c:pt idx="8">
                    <c:v>1.0003077396595401E-2</c:v>
                  </c:pt>
                  <c:pt idx="9">
                    <c:v>4.9999999999999489E-3</c:v>
                  </c:pt>
                  <c:pt idx="10">
                    <c:v>9.9417354637915106E-3</c:v>
                  </c:pt>
                  <c:pt idx="11">
                    <c:v>2.1625965037524831E-2</c:v>
                  </c:pt>
                  <c:pt idx="12">
                    <c:v>0.16592633356000891</c:v>
                  </c:pt>
                  <c:pt idx="13">
                    <c:v>5.5172579626373279E-2</c:v>
                  </c:pt>
                  <c:pt idx="14">
                    <c:v>2.9565437800618839E-2</c:v>
                  </c:pt>
                  <c:pt idx="15">
                    <c:v>7.4432292756478526E-3</c:v>
                  </c:pt>
                  <c:pt idx="16">
                    <c:v>2.7008428628667782E-2</c:v>
                  </c:pt>
                  <c:pt idx="17">
                    <c:v>3.6800310462110561E-2</c:v>
                  </c:pt>
                  <c:pt idx="18">
                    <c:v>6.4553095946442901E-2</c:v>
                  </c:pt>
                  <c:pt idx="19">
                    <c:v>2.3768507934551406E-2</c:v>
                  </c:pt>
                  <c:pt idx="20">
                    <c:v>2.3412957321743703E-2</c:v>
                  </c:pt>
                  <c:pt idx="21">
                    <c:v>6.4274127725000643E-2</c:v>
                  </c:pt>
                  <c:pt idx="22">
                    <c:v>4.2124966558728716E-2</c:v>
                  </c:pt>
                  <c:pt idx="23">
                    <c:v>5.1298732702981603E-2</c:v>
                  </c:pt>
                  <c:pt idx="24">
                    <c:v>0.10275752083268506</c:v>
                  </c:pt>
                  <c:pt idx="25">
                    <c:v>3.153301548789203E-2</c:v>
                  </c:pt>
                  <c:pt idx="26">
                    <c:v>1.2425641771924387E-2</c:v>
                  </c:pt>
                  <c:pt idx="27">
                    <c:v>1.086142355043526E-2</c:v>
                  </c:pt>
                  <c:pt idx="28">
                    <c:v>2.9074928614235704E-2</c:v>
                  </c:pt>
                  <c:pt idx="29">
                    <c:v>4.7744807481771276E-2</c:v>
                  </c:pt>
                </c:numCache>
              </c:numRef>
            </c:plus>
            <c:minus>
              <c:numRef>
                <c:f>'Recall Label'!$D$35:$D$64</c:f>
                <c:numCache>
                  <c:formatCode>General</c:formatCode>
                  <c:ptCount val="30"/>
                  <c:pt idx="0">
                    <c:v>6.5349309303516109E-2</c:v>
                  </c:pt>
                  <c:pt idx="1">
                    <c:v>2.4390170389268821E-2</c:v>
                  </c:pt>
                  <c:pt idx="2">
                    <c:v>1.5984887680339083E-2</c:v>
                  </c:pt>
                  <c:pt idx="3">
                    <c:v>8.3189033080770004E-3</c:v>
                  </c:pt>
                  <c:pt idx="4">
                    <c:v>4.1473522469278518E-2</c:v>
                  </c:pt>
                  <c:pt idx="5">
                    <c:v>4.3256612891936656E-2</c:v>
                  </c:pt>
                  <c:pt idx="6">
                    <c:v>3.5178500982325819E-2</c:v>
                  </c:pt>
                  <c:pt idx="7">
                    <c:v>2.4133649875744494E-2</c:v>
                  </c:pt>
                  <c:pt idx="8">
                    <c:v>1.0003077396595401E-2</c:v>
                  </c:pt>
                  <c:pt idx="9">
                    <c:v>4.9999999999999489E-3</c:v>
                  </c:pt>
                  <c:pt idx="10">
                    <c:v>9.9417354637915106E-3</c:v>
                  </c:pt>
                  <c:pt idx="11">
                    <c:v>2.1625965037524831E-2</c:v>
                  </c:pt>
                  <c:pt idx="12">
                    <c:v>0.16592633356000891</c:v>
                  </c:pt>
                  <c:pt idx="13">
                    <c:v>5.5172579626373279E-2</c:v>
                  </c:pt>
                  <c:pt idx="14">
                    <c:v>2.9565437800618839E-2</c:v>
                  </c:pt>
                  <c:pt idx="15">
                    <c:v>7.4432292756478526E-3</c:v>
                  </c:pt>
                  <c:pt idx="16">
                    <c:v>2.7008428628667782E-2</c:v>
                  </c:pt>
                  <c:pt idx="17">
                    <c:v>3.6800310462110561E-2</c:v>
                  </c:pt>
                  <c:pt idx="18">
                    <c:v>6.4553095946442901E-2</c:v>
                  </c:pt>
                  <c:pt idx="19">
                    <c:v>2.3768507934551406E-2</c:v>
                  </c:pt>
                  <c:pt idx="20">
                    <c:v>2.3412957321743703E-2</c:v>
                  </c:pt>
                  <c:pt idx="21">
                    <c:v>6.4274127725000643E-2</c:v>
                  </c:pt>
                  <c:pt idx="22">
                    <c:v>4.2124966558728716E-2</c:v>
                  </c:pt>
                  <c:pt idx="23">
                    <c:v>5.1298732702981603E-2</c:v>
                  </c:pt>
                  <c:pt idx="24">
                    <c:v>0.10275752083268506</c:v>
                  </c:pt>
                  <c:pt idx="25">
                    <c:v>3.153301548789203E-2</c:v>
                  </c:pt>
                  <c:pt idx="26">
                    <c:v>1.2425641771924387E-2</c:v>
                  </c:pt>
                  <c:pt idx="27">
                    <c:v>1.086142355043526E-2</c:v>
                  </c:pt>
                  <c:pt idx="28">
                    <c:v>2.9074928614235704E-2</c:v>
                  </c:pt>
                  <c:pt idx="29">
                    <c:v>4.7744807481771276E-2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'Recall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Label'!$C$35:$C$64</c:f>
              <c:numCache>
                <c:formatCode>General</c:formatCode>
                <c:ptCount val="30"/>
                <c:pt idx="0">
                  <c:v>0.81023965141612198</c:v>
                </c:pt>
                <c:pt idx="1">
                  <c:v>0.87015250544662315</c:v>
                </c:pt>
                <c:pt idx="2">
                  <c:v>0.89880174291939008</c:v>
                </c:pt>
                <c:pt idx="3">
                  <c:v>0.9183006535947712</c:v>
                </c:pt>
                <c:pt idx="4">
                  <c:v>0.81775599128540311</c:v>
                </c:pt>
                <c:pt idx="5">
                  <c:v>0.88877995642701524</c:v>
                </c:pt>
                <c:pt idx="6">
                  <c:v>0.68622807017543863</c:v>
                </c:pt>
                <c:pt idx="7">
                  <c:v>0.84710526315789469</c:v>
                </c:pt>
                <c:pt idx="8">
                  <c:v>0.86929824561403501</c:v>
                </c:pt>
                <c:pt idx="9">
                  <c:v>0.80289473684210511</c:v>
                </c:pt>
                <c:pt idx="10">
                  <c:v>0.83307017543859663</c:v>
                </c:pt>
                <c:pt idx="11">
                  <c:v>0.80105263157894735</c:v>
                </c:pt>
                <c:pt idx="12">
                  <c:v>0.67192982456140349</c:v>
                </c:pt>
                <c:pt idx="13">
                  <c:v>0.87192982456140367</c:v>
                </c:pt>
                <c:pt idx="14">
                  <c:v>0.90175438596491231</c:v>
                </c:pt>
                <c:pt idx="15">
                  <c:v>0.93684210526315781</c:v>
                </c:pt>
                <c:pt idx="16">
                  <c:v>0.83684210526315772</c:v>
                </c:pt>
                <c:pt idx="17">
                  <c:v>0.90175438596491231</c:v>
                </c:pt>
                <c:pt idx="18">
                  <c:v>0.76605392156862739</c:v>
                </c:pt>
                <c:pt idx="19">
                  <c:v>0.78713235294117645</c:v>
                </c:pt>
                <c:pt idx="20">
                  <c:v>0.81127450980392168</c:v>
                </c:pt>
                <c:pt idx="21">
                  <c:v>0.70367647058823524</c:v>
                </c:pt>
                <c:pt idx="22">
                  <c:v>0.76409313725490191</c:v>
                </c:pt>
                <c:pt idx="23">
                  <c:v>0.71544117647058825</c:v>
                </c:pt>
                <c:pt idx="24">
                  <c:v>0.70523809523809511</c:v>
                </c:pt>
                <c:pt idx="25">
                  <c:v>0.7985714285714286</c:v>
                </c:pt>
                <c:pt idx="26">
                  <c:v>0.81968253968253968</c:v>
                </c:pt>
                <c:pt idx="27">
                  <c:v>0.84880952380952379</c:v>
                </c:pt>
                <c:pt idx="28">
                  <c:v>0.77190476190476176</c:v>
                </c:pt>
                <c:pt idx="29">
                  <c:v>0.84063492063492073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8-46B7-BE8A-0346483ED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'Recall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Comparison2Plain'!$B$3:$B$8</c:f>
              <c:numCache>
                <c:formatCode>General</c:formatCode>
                <c:ptCount val="6"/>
                <c:pt idx="0">
                  <c:v>3.2544040265385488E-2</c:v>
                </c:pt>
                <c:pt idx="1">
                  <c:v>0.10514375047662605</c:v>
                </c:pt>
                <c:pt idx="2">
                  <c:v>0.14267520780904419</c:v>
                </c:pt>
                <c:pt idx="3">
                  <c:v>0.15171776100053358</c:v>
                </c:pt>
                <c:pt idx="4">
                  <c:v>0.16773430946389078</c:v>
                </c:pt>
                <c:pt idx="5">
                  <c:v>0.16877907420117433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E-4BF5-BC0F-37EE2CBDB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'Recall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('Recall Comparison2Plain'!$N$3,'Recall Comparison2Plain'!$N$5,'Recall Comparison2Plain'!$N$7,'Recall Comparison2Plain'!$N$9,'Recall Comparison2Plain'!$N$11,'Recall Comparison2Plain'!$N$13)</c:f>
              <c:numCache>
                <c:formatCode>General</c:formatCode>
                <c:ptCount val="6"/>
                <c:pt idx="0">
                  <c:v>1.5076641500800902E-2</c:v>
                </c:pt>
                <c:pt idx="1">
                  <c:v>6.7871577823552798E-4</c:v>
                </c:pt>
                <c:pt idx="2">
                  <c:v>3.5689773507205924E-3</c:v>
                </c:pt>
                <c:pt idx="3">
                  <c:v>2.4696865705788107E-2</c:v>
                </c:pt>
                <c:pt idx="4">
                  <c:v>1.5069015480820735E-2</c:v>
                </c:pt>
                <c:pt idx="5">
                  <c:v>1.0012964233966359E-2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D-4D03-9625-4A096168E772}"/>
            </c:ext>
          </c:extLst>
        </c:ser>
        <c:ser>
          <c:idx val="1"/>
          <c:order val="1"/>
          <c:tx>
            <c:strRef>
              <c:f>'Recall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('Recall Comparison2Plain'!$N$4,'Recall Comparison2Plain'!$N$6,'Recall Comparison2Plain'!$N$8,'Recall Comparison2Plain'!$N$10,'Recall Comparison2Plain'!$N$12,'Recall Comparison2Plain'!$N$14)</c:f>
              <c:numCache>
                <c:formatCode>General</c:formatCode>
                <c:ptCount val="6"/>
                <c:pt idx="0">
                  <c:v>5.0011439029970184E-2</c:v>
                </c:pt>
                <c:pt idx="1">
                  <c:v>6.9396781819552888E-4</c:v>
                </c:pt>
                <c:pt idx="2">
                  <c:v>2.2191718142301475E-2</c:v>
                </c:pt>
                <c:pt idx="3">
                  <c:v>-7.5383207504003957E-3</c:v>
                </c:pt>
                <c:pt idx="4">
                  <c:v>2.6469915351178375E-2</c:v>
                </c:pt>
                <c:pt idx="5">
                  <c:v>2.2168840082360863E-2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9D-4D03-9625-4A096168E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Comparison2Plain'!$B$34:$B$35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Comparison2Plain'!$B$36:$B$41</c:f>
              <c:numCache>
                <c:formatCode>General</c:formatCode>
                <c:ptCount val="6"/>
                <c:pt idx="0">
                  <c:v>3.6536261725005681E-2</c:v>
                </c:pt>
                <c:pt idx="1">
                  <c:v>1.2857469686570755E-2</c:v>
                </c:pt>
                <c:pt idx="2">
                  <c:v>6.4516129032258229E-3</c:v>
                </c:pt>
                <c:pt idx="3">
                  <c:v>3.4385724090597036E-2</c:v>
                </c:pt>
                <c:pt idx="4">
                  <c:v>-2.1528254404026614E-2</c:v>
                </c:pt>
                <c:pt idx="5">
                  <c:v>1.0752688172043001E-2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1-49C5-B052-8BB5B976D903}"/>
            </c:ext>
          </c:extLst>
        </c:ser>
        <c:ser>
          <c:idx val="1"/>
          <c:order val="1"/>
          <c:tx>
            <c:strRef>
              <c:f>'Recall Comparison2Plain'!$C$34:$C$35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Comparison2Plain'!$C$36:$C$41</c:f>
              <c:numCache>
                <c:formatCode>General</c:formatCode>
                <c:ptCount val="6"/>
                <c:pt idx="0">
                  <c:v>4.2781972088767883E-3</c:v>
                </c:pt>
                <c:pt idx="1">
                  <c:v>8.4877602379318517E-3</c:v>
                </c:pt>
                <c:pt idx="2">
                  <c:v>2.5829329672843682E-2</c:v>
                </c:pt>
                <c:pt idx="3">
                  <c:v>1.5008007320979067E-2</c:v>
                </c:pt>
                <c:pt idx="4">
                  <c:v>-2.1276595744680327E-3</c:v>
                </c:pt>
                <c:pt idx="5">
                  <c:v>1.4985129261038566E-2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01-49C5-B052-8BB5B976D903}"/>
            </c:ext>
          </c:extLst>
        </c:ser>
        <c:ser>
          <c:idx val="2"/>
          <c:order val="2"/>
          <c:tx>
            <c:strRef>
              <c:f>'Recall Comparison2Plain'!$D$34:$D$35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Comparison2Plain'!$D$36:$D$41</c:f>
              <c:numCache>
                <c:formatCode>General</c:formatCode>
                <c:ptCount val="6"/>
                <c:pt idx="0">
                  <c:v>4.4154655685197941E-3</c:v>
                </c:pt>
                <c:pt idx="1">
                  <c:v>-1.0638297872340385E-2</c:v>
                </c:pt>
                <c:pt idx="2">
                  <c:v>1.2926103866392147E-2</c:v>
                </c:pt>
                <c:pt idx="3">
                  <c:v>0</c:v>
                </c:pt>
                <c:pt idx="4">
                  <c:v>2.5692061313200676E-2</c:v>
                </c:pt>
                <c:pt idx="5">
                  <c:v>4.3010752688171783E-3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01-49C5-B052-8BB5B976D903}"/>
            </c:ext>
          </c:extLst>
        </c:ser>
        <c:ser>
          <c:idx val="3"/>
          <c:order val="3"/>
          <c:tx>
            <c:strRef>
              <c:f>'Recall Comparison2Plain'!$E$34:$E$35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Comparison2Plain'!$E$36:$E$41</c:f>
              <c:numCache>
                <c:formatCode>General</c:formatCode>
                <c:ptCount val="6"/>
                <c:pt idx="0">
                  <c:v>-2.1276595744682547E-3</c:v>
                </c:pt>
                <c:pt idx="1">
                  <c:v>3.2235186456188614E-2</c:v>
                </c:pt>
                <c:pt idx="2">
                  <c:v>2.7911233127430934E-2</c:v>
                </c:pt>
                <c:pt idx="3">
                  <c:v>-6.4516129032258229E-3</c:v>
                </c:pt>
                <c:pt idx="4">
                  <c:v>2.1047815145275317E-3</c:v>
                </c:pt>
                <c:pt idx="5">
                  <c:v>3.4317089910775644E-2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01-49C5-B052-8BB5B976D903}"/>
            </c:ext>
          </c:extLst>
        </c:ser>
        <c:ser>
          <c:idx val="4"/>
          <c:order val="4"/>
          <c:tx>
            <c:strRef>
              <c:f>'Recall Comparison2Plain'!$F$34:$F$35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Comparison2Plain'!$F$36:$F$41</c:f>
              <c:numCache>
                <c:formatCode>General</c:formatCode>
                <c:ptCount val="6"/>
                <c:pt idx="0">
                  <c:v>6.4310226492793277E-2</c:v>
                </c:pt>
                <c:pt idx="1">
                  <c:v>1.9331960649736857E-2</c:v>
                </c:pt>
                <c:pt idx="2">
                  <c:v>2.7911233127430934E-2</c:v>
                </c:pt>
                <c:pt idx="3">
                  <c:v>-8.6250285975749685E-3</c:v>
                </c:pt>
                <c:pt idx="4">
                  <c:v>4.2781972088766773E-3</c:v>
                </c:pt>
                <c:pt idx="5">
                  <c:v>4.3697094486389032E-3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01-49C5-B052-8BB5B976D903}"/>
            </c:ext>
          </c:extLst>
        </c:ser>
        <c:ser>
          <c:idx val="5"/>
          <c:order val="5"/>
          <c:tx>
            <c:strRef>
              <c:f>'Recall Comparison2Plain'!$G$34:$G$35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Comparison2Plain'!$G$36:$G$41</c:f>
              <c:numCache>
                <c:formatCode>General</c:formatCode>
                <c:ptCount val="6"/>
                <c:pt idx="0">
                  <c:v>8.785175017158553E-2</c:v>
                </c:pt>
                <c:pt idx="1">
                  <c:v>1.5008007320979067E-2</c:v>
                </c:pt>
                <c:pt idx="2">
                  <c:v>2.3587279798673144E-2</c:v>
                </c:pt>
                <c:pt idx="3">
                  <c:v>0</c:v>
                </c:pt>
                <c:pt idx="4">
                  <c:v>-4.3010752688171783E-3</c:v>
                </c:pt>
                <c:pt idx="5">
                  <c:v>2.7819720887668709E-2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01-49C5-B052-8BB5B976D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566495"/>
        <c:axId val="1592559295"/>
      </c:barChart>
      <c:catAx>
        <c:axId val="159256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59295"/>
        <c:crosses val="autoZero"/>
        <c:auto val="1"/>
        <c:lblAlgn val="ctr"/>
        <c:lblOffset val="100"/>
        <c:noMultiLvlLbl val="0"/>
      </c:catAx>
      <c:valAx>
        <c:axId val="1592559295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66495"/>
        <c:crosses val="autoZero"/>
        <c:crossBetween val="between"/>
        <c:minorUnit val="5.000000000000001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Comparison2Plain'!$B$61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'Recall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Comparison2Plain'!$B$62:$B$66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1.0526315789473606E-2</c:v>
                </c:pt>
                <c:pt idx="3">
                  <c:v>2.2058823529412797E-3</c:v>
                </c:pt>
                <c:pt idx="4">
                  <c:v>-9.5238095238070475E-4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7-4D4B-8AE0-ECF14BB56227}"/>
            </c:ext>
          </c:extLst>
        </c:ser>
        <c:ser>
          <c:idx val="1"/>
          <c:order val="1"/>
          <c:tx>
            <c:strRef>
              <c:f>'Recall Comparison2Plain'!$C$61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'Recall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Comparison2Plain'!$C$62:$C$66</c:f>
              <c:numCache>
                <c:formatCode>General</c:formatCode>
                <c:ptCount val="5"/>
                <c:pt idx="0">
                  <c:v>9.9961553248728574E-4</c:v>
                </c:pt>
                <c:pt idx="1">
                  <c:v>9.1640866873066162E-3</c:v>
                </c:pt>
                <c:pt idx="2">
                  <c:v>4.9845201238390091E-2</c:v>
                </c:pt>
                <c:pt idx="3">
                  <c:v>2.2296712802768126E-2</c:v>
                </c:pt>
                <c:pt idx="4">
                  <c:v>3.1512605042017805E-3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17-4D4B-8AE0-ECF14BB56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5.000000000000001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  <c:minorUnit val="2.0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Precision!$J$15:$J$20</c:f>
                <c:numCache>
                  <c:formatCode>General</c:formatCode>
                  <c:ptCount val="6"/>
                  <c:pt idx="0">
                    <c:v>3.4608612907430482E-2</c:v>
                  </c:pt>
                  <c:pt idx="1">
                    <c:v>4.521241349414349E-2</c:v>
                  </c:pt>
                  <c:pt idx="2">
                    <c:v>4.3929186318436446E-2</c:v>
                  </c:pt>
                  <c:pt idx="3">
                    <c:v>3.2927509216174954E-2</c:v>
                  </c:pt>
                  <c:pt idx="4">
                    <c:v>3.3818948959681357E-2</c:v>
                  </c:pt>
                  <c:pt idx="5">
                    <c:v>4.1048773074372713E-2</c:v>
                  </c:pt>
                </c:numCache>
              </c:numRef>
            </c:plus>
            <c:minus>
              <c:numRef>
                <c:f>Precision!$J$15:$J$20</c:f>
                <c:numCache>
                  <c:formatCode>General</c:formatCode>
                  <c:ptCount val="6"/>
                  <c:pt idx="0">
                    <c:v>3.4608612907430482E-2</c:v>
                  </c:pt>
                  <c:pt idx="1">
                    <c:v>4.521241349414349E-2</c:v>
                  </c:pt>
                  <c:pt idx="2">
                    <c:v>4.3929186318436446E-2</c:v>
                  </c:pt>
                  <c:pt idx="3">
                    <c:v>3.2927509216174954E-2</c:v>
                  </c:pt>
                  <c:pt idx="4">
                    <c:v>3.3818948959681357E-2</c:v>
                  </c:pt>
                  <c:pt idx="5">
                    <c:v>4.1048773074372713E-2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Precision!$J$4:$J$9</c:f>
              <c:numCache>
                <c:formatCode>General</c:formatCode>
                <c:ptCount val="6"/>
                <c:pt idx="0">
                  <c:v>0.71959495114021355</c:v>
                </c:pt>
                <c:pt idx="1">
                  <c:v>0.82112094709917705</c:v>
                </c:pt>
                <c:pt idx="2">
                  <c:v>0.85438759292542665</c:v>
                </c:pt>
                <c:pt idx="3">
                  <c:v>0.85554595722102211</c:v>
                </c:pt>
                <c:pt idx="4">
                  <c:v>0.82381930319587759</c:v>
                </c:pt>
                <c:pt idx="5">
                  <c:v>0.85809583778078458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8C0-B997-8A21B5861ECA}"/>
            </c:ext>
          </c:extLst>
        </c:ser>
        <c:ser>
          <c:idx val="1"/>
          <c:order val="1"/>
          <c:tx>
            <c:strRef>
              <c:f>Precision!$K$2:$K$3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Precision!$K$15:$K$20</c:f>
                <c:numCache>
                  <c:formatCode>General</c:formatCode>
                  <c:ptCount val="6"/>
                  <c:pt idx="0">
                    <c:v>3.4468204224489478E-2</c:v>
                  </c:pt>
                  <c:pt idx="1">
                    <c:v>3.1956628311024672E-2</c:v>
                  </c:pt>
                  <c:pt idx="2">
                    <c:v>2.6808304192747115E-2</c:v>
                  </c:pt>
                  <c:pt idx="3">
                    <c:v>3.0283280909940476E-2</c:v>
                  </c:pt>
                  <c:pt idx="4">
                    <c:v>2.807391593598027E-2</c:v>
                  </c:pt>
                  <c:pt idx="5">
                    <c:v>4.4138441793177031E-2</c:v>
                  </c:pt>
                </c:numCache>
              </c:numRef>
            </c:plus>
            <c:minus>
              <c:numRef>
                <c:f>Precision!$K$15:$K$20</c:f>
                <c:numCache>
                  <c:formatCode>General</c:formatCode>
                  <c:ptCount val="6"/>
                  <c:pt idx="0">
                    <c:v>3.4468204224489478E-2</c:v>
                  </c:pt>
                  <c:pt idx="1">
                    <c:v>3.1956628311024672E-2</c:v>
                  </c:pt>
                  <c:pt idx="2">
                    <c:v>2.6808304192747115E-2</c:v>
                  </c:pt>
                  <c:pt idx="3">
                    <c:v>3.0283280909940476E-2</c:v>
                  </c:pt>
                  <c:pt idx="4">
                    <c:v>2.807391593598027E-2</c:v>
                  </c:pt>
                  <c:pt idx="5">
                    <c:v>4.4138441793177031E-2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Precision!$K$4:$K$9</c:f>
              <c:numCache>
                <c:formatCode>General</c:formatCode>
                <c:ptCount val="6"/>
                <c:pt idx="0">
                  <c:v>0.73373933819388948</c:v>
                </c:pt>
                <c:pt idx="1">
                  <c:v>0.82567392497313397</c:v>
                </c:pt>
                <c:pt idx="2">
                  <c:v>0.87581924978242198</c:v>
                </c:pt>
                <c:pt idx="3">
                  <c:v>0.8677771628369717</c:v>
                </c:pt>
                <c:pt idx="4">
                  <c:v>0.81979789046059892</c:v>
                </c:pt>
                <c:pt idx="5">
                  <c:v>0.87550420418220454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2-48C0-B997-8A21B5861ECA}"/>
            </c:ext>
          </c:extLst>
        </c:ser>
        <c:ser>
          <c:idx val="2"/>
          <c:order val="2"/>
          <c:tx>
            <c:strRef>
              <c:f>Precision!$L$2:$L$3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Precision!$L$15:$L$20</c:f>
                <c:numCache>
                  <c:formatCode>General</c:formatCode>
                  <c:ptCount val="6"/>
                  <c:pt idx="0">
                    <c:v>5.6241288842323607E-2</c:v>
                  </c:pt>
                  <c:pt idx="1">
                    <c:v>5.3270789535540944E-2</c:v>
                  </c:pt>
                  <c:pt idx="2">
                    <c:v>3.3104203000575864E-2</c:v>
                  </c:pt>
                  <c:pt idx="3">
                    <c:v>0</c:v>
                  </c:pt>
                  <c:pt idx="4">
                    <c:v>3.8442566686026303E-2</c:v>
                  </c:pt>
                  <c:pt idx="5">
                    <c:v>3.7570845807404038E-2</c:v>
                  </c:pt>
                </c:numCache>
              </c:numRef>
            </c:plus>
            <c:minus>
              <c:numRef>
                <c:f>Precision!$L$15:$L$20</c:f>
                <c:numCache>
                  <c:formatCode>General</c:formatCode>
                  <c:ptCount val="6"/>
                  <c:pt idx="0">
                    <c:v>5.6241288842323607E-2</c:v>
                  </c:pt>
                  <c:pt idx="1">
                    <c:v>5.3270789535540944E-2</c:v>
                  </c:pt>
                  <c:pt idx="2">
                    <c:v>3.3104203000575864E-2</c:v>
                  </c:pt>
                  <c:pt idx="3">
                    <c:v>0</c:v>
                  </c:pt>
                  <c:pt idx="4">
                    <c:v>3.8442566686026303E-2</c:v>
                  </c:pt>
                  <c:pt idx="5">
                    <c:v>3.7570845807404038E-2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Precision!$L$4:$L$9</c:f>
              <c:numCache>
                <c:formatCode>General</c:formatCode>
                <c:ptCount val="6"/>
                <c:pt idx="0">
                  <c:v>0.72281108662013871</c:v>
                </c:pt>
                <c:pt idx="1">
                  <c:v>0.80003615546561413</c:v>
                </c:pt>
                <c:pt idx="2">
                  <c:v>0.86071900021370507</c:v>
                </c:pt>
                <c:pt idx="3">
                  <c:v>0</c:v>
                </c:pt>
                <c:pt idx="4">
                  <c:v>0.76307572571731364</c:v>
                </c:pt>
                <c:pt idx="5">
                  <c:v>0.84257910060618857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2-48C0-B997-8A21B5861ECA}"/>
            </c:ext>
          </c:extLst>
        </c:ser>
        <c:ser>
          <c:idx val="3"/>
          <c:order val="3"/>
          <c:tx>
            <c:strRef>
              <c:f>Precision!$M$2:$M$3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Precision!$M$15:$M$20</c:f>
                <c:numCache>
                  <c:formatCode>General</c:formatCode>
                  <c:ptCount val="6"/>
                  <c:pt idx="0">
                    <c:v>3.9045642590191061E-2</c:v>
                  </c:pt>
                  <c:pt idx="1">
                    <c:v>3.7847602217083803E-2</c:v>
                  </c:pt>
                  <c:pt idx="2">
                    <c:v>3.1536558886554732E-2</c:v>
                  </c:pt>
                  <c:pt idx="3">
                    <c:v>4.4689661624021604E-2</c:v>
                  </c:pt>
                  <c:pt idx="4">
                    <c:v>1.6932520945121605E-2</c:v>
                  </c:pt>
                  <c:pt idx="5">
                    <c:v>5.1691786991049968E-2</c:v>
                  </c:pt>
                </c:numCache>
              </c:numRef>
            </c:plus>
            <c:minus>
              <c:numRef>
                <c:f>Precision!$M$15:$M$20</c:f>
                <c:numCache>
                  <c:formatCode>General</c:formatCode>
                  <c:ptCount val="6"/>
                  <c:pt idx="0">
                    <c:v>3.9045642590191061E-2</c:v>
                  </c:pt>
                  <c:pt idx="1">
                    <c:v>3.7847602217083803E-2</c:v>
                  </c:pt>
                  <c:pt idx="2">
                    <c:v>3.1536558886554732E-2</c:v>
                  </c:pt>
                  <c:pt idx="3">
                    <c:v>4.4689661624021604E-2</c:v>
                  </c:pt>
                  <c:pt idx="4">
                    <c:v>1.6932520945121605E-2</c:v>
                  </c:pt>
                  <c:pt idx="5">
                    <c:v>5.1691786991049968E-2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Precision!$M$4:$M$9</c:f>
              <c:numCache>
                <c:formatCode>General</c:formatCode>
                <c:ptCount val="6"/>
                <c:pt idx="0">
                  <c:v>0.8032963687462733</c:v>
                </c:pt>
                <c:pt idx="1">
                  <c:v>0.86670692635632918</c:v>
                </c:pt>
                <c:pt idx="2">
                  <c:v>0.86311870647161582</c:v>
                </c:pt>
                <c:pt idx="3">
                  <c:v>0.84037366798729385</c:v>
                </c:pt>
                <c:pt idx="4">
                  <c:v>0.81153309142493268</c:v>
                </c:pt>
                <c:pt idx="5">
                  <c:v>0.88456167330377133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2-48C0-B997-8A21B5861ECA}"/>
            </c:ext>
          </c:extLst>
        </c:ser>
        <c:ser>
          <c:idx val="4"/>
          <c:order val="4"/>
          <c:tx>
            <c:strRef>
              <c:f>Precision!$N$2:$N$3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Precision!$N$15:$N$20</c:f>
                <c:numCache>
                  <c:formatCode>General</c:formatCode>
                  <c:ptCount val="6"/>
                  <c:pt idx="0">
                    <c:v>6.276871347811358E-2</c:v>
                  </c:pt>
                  <c:pt idx="1">
                    <c:v>3.367402539710028E-2</c:v>
                  </c:pt>
                  <c:pt idx="2">
                    <c:v>3.0815219801601755E-2</c:v>
                  </c:pt>
                  <c:pt idx="3">
                    <c:v>4.1061481919218865E-2</c:v>
                  </c:pt>
                  <c:pt idx="4">
                    <c:v>1.9261119965704801E-2</c:v>
                  </c:pt>
                  <c:pt idx="5">
                    <c:v>3.3656425271934895E-2</c:v>
                  </c:pt>
                </c:numCache>
              </c:numRef>
            </c:plus>
            <c:minus>
              <c:numRef>
                <c:f>Precision!$N$15:$N$20</c:f>
                <c:numCache>
                  <c:formatCode>General</c:formatCode>
                  <c:ptCount val="6"/>
                  <c:pt idx="0">
                    <c:v>6.276871347811358E-2</c:v>
                  </c:pt>
                  <c:pt idx="1">
                    <c:v>3.367402539710028E-2</c:v>
                  </c:pt>
                  <c:pt idx="2">
                    <c:v>3.0815219801601755E-2</c:v>
                  </c:pt>
                  <c:pt idx="3">
                    <c:v>4.1061481919218865E-2</c:v>
                  </c:pt>
                  <c:pt idx="4">
                    <c:v>1.9261119965704801E-2</c:v>
                  </c:pt>
                  <c:pt idx="5">
                    <c:v>3.3656425271934895E-2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Precision!$N$4:$N$9</c:f>
              <c:numCache>
                <c:formatCode>General</c:formatCode>
                <c:ptCount val="6"/>
                <c:pt idx="0">
                  <c:v>0.78139410497785877</c:v>
                </c:pt>
                <c:pt idx="1">
                  <c:v>0.87184034364773877</c:v>
                </c:pt>
                <c:pt idx="2">
                  <c:v>0.87047469933278543</c:v>
                </c:pt>
                <c:pt idx="3">
                  <c:v>0.84956766188657318</c:v>
                </c:pt>
                <c:pt idx="4">
                  <c:v>0.80631401726516339</c:v>
                </c:pt>
                <c:pt idx="5">
                  <c:v>0.8659991445317573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D2-48C0-B997-8A21B5861ECA}"/>
            </c:ext>
          </c:extLst>
        </c:ser>
        <c:ser>
          <c:idx val="5"/>
          <c:order val="5"/>
          <c:tx>
            <c:strRef>
              <c:f>Precision!$O$2:$O$3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Precision!$O$15:$O$20</c:f>
                <c:numCache>
                  <c:formatCode>General</c:formatCode>
                  <c:ptCount val="6"/>
                  <c:pt idx="0">
                    <c:v>4.3569474157331478E-2</c:v>
                  </c:pt>
                  <c:pt idx="1">
                    <c:v>3.1342779005338293E-2</c:v>
                  </c:pt>
                  <c:pt idx="2">
                    <c:v>3.0024506215487228E-2</c:v>
                  </c:pt>
                  <c:pt idx="3">
                    <c:v>0</c:v>
                  </c:pt>
                  <c:pt idx="4">
                    <c:v>4.9903960973402023E-2</c:v>
                  </c:pt>
                  <c:pt idx="5">
                    <c:v>4.6961201269631769E-2</c:v>
                  </c:pt>
                </c:numCache>
              </c:numRef>
            </c:plus>
            <c:minus>
              <c:numRef>
                <c:f>Precision!$O$15:$O$20</c:f>
                <c:numCache>
                  <c:formatCode>General</c:formatCode>
                  <c:ptCount val="6"/>
                  <c:pt idx="0">
                    <c:v>4.3569474157331478E-2</c:v>
                  </c:pt>
                  <c:pt idx="1">
                    <c:v>3.1342779005338293E-2</c:v>
                  </c:pt>
                  <c:pt idx="2">
                    <c:v>3.0024506215487228E-2</c:v>
                  </c:pt>
                  <c:pt idx="3">
                    <c:v>0</c:v>
                  </c:pt>
                  <c:pt idx="4">
                    <c:v>4.9903960973402023E-2</c:v>
                  </c:pt>
                  <c:pt idx="5">
                    <c:v>4.6961201269631769E-2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Precision!$O$4:$O$9</c:f>
              <c:numCache>
                <c:formatCode>General</c:formatCode>
                <c:ptCount val="6"/>
                <c:pt idx="0">
                  <c:v>0.79619892915340562</c:v>
                </c:pt>
                <c:pt idx="1">
                  <c:v>0.86752186290537503</c:v>
                </c:pt>
                <c:pt idx="2">
                  <c:v>0.86808372418271618</c:v>
                </c:pt>
                <c:pt idx="3">
                  <c:v>0</c:v>
                </c:pt>
                <c:pt idx="4">
                  <c:v>0.82171039882451213</c:v>
                </c:pt>
                <c:pt idx="5">
                  <c:v>0.87070425605637281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D2-48C0-B997-8A21B5861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Analysis'!$AG$2:$AG$7</c:f>
                <c:numCache>
                  <c:formatCode>General</c:formatCode>
                  <c:ptCount val="6"/>
                  <c:pt idx="0">
                    <c:v>5.8106302540468738E-2</c:v>
                  </c:pt>
                  <c:pt idx="1">
                    <c:v>3.9090119085368191E-2</c:v>
                  </c:pt>
                  <c:pt idx="2">
                    <c:v>4.8420837114920075E-2</c:v>
                  </c:pt>
                  <c:pt idx="3">
                    <c:v>3.8987693749494901E-2</c:v>
                  </c:pt>
                  <c:pt idx="4">
                    <c:v>3.3862093234038049E-2</c:v>
                  </c:pt>
                  <c:pt idx="5">
                    <c:v>4.4949202475891348E-2</c:v>
                  </c:pt>
                </c:numCache>
              </c:numRef>
            </c:plus>
            <c:minus>
              <c:numRef>
                <c:f>'Precision Analysis'!$AG$2:$AG$7</c:f>
                <c:numCache>
                  <c:formatCode>General</c:formatCode>
                  <c:ptCount val="6"/>
                  <c:pt idx="0">
                    <c:v>5.8106302540468738E-2</c:v>
                  </c:pt>
                  <c:pt idx="1">
                    <c:v>3.9090119085368191E-2</c:v>
                  </c:pt>
                  <c:pt idx="2">
                    <c:v>4.8420837114920075E-2</c:v>
                  </c:pt>
                  <c:pt idx="3">
                    <c:v>3.8987693749494901E-2</c:v>
                  </c:pt>
                  <c:pt idx="4">
                    <c:v>3.3862093234038049E-2</c:v>
                  </c:pt>
                  <c:pt idx="5">
                    <c:v>4.4949202475891348E-2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Analysis'!$AF$2:$AF$7</c:f>
              <c:numCache>
                <c:formatCode>General</c:formatCode>
                <c:ptCount val="6"/>
                <c:pt idx="0">
                  <c:v>0.75950579647196315</c:v>
                </c:pt>
                <c:pt idx="1">
                  <c:v>0.80770840448139958</c:v>
                </c:pt>
                <c:pt idx="2">
                  <c:v>0.84215002674122796</c:v>
                </c:pt>
                <c:pt idx="3">
                  <c:v>0.85331611248296535</c:v>
                </c:pt>
                <c:pt idx="4">
                  <c:v>0.86543382881811204</c:v>
                </c:pt>
                <c:pt idx="5">
                  <c:v>0.86624070274351306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5-42DD-85DD-959C8873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Analysis'!$AN$3:$AN$8</c:f>
                <c:numCache>
                  <c:formatCode>General</c:formatCode>
                  <c:ptCount val="6"/>
                  <c:pt idx="0">
                    <c:v>4.3431326605545481E-2</c:v>
                  </c:pt>
                  <c:pt idx="1">
                    <c:v>4.3655786090771739E-2</c:v>
                  </c:pt>
                  <c:pt idx="2">
                    <c:v>4.5743353621913799E-2</c:v>
                  </c:pt>
                  <c:pt idx="3">
                    <c:v>3.2218776833249516E-2</c:v>
                  </c:pt>
                  <c:pt idx="4">
                    <c:v>3.6454630391314122E-2</c:v>
                  </c:pt>
                  <c:pt idx="5">
                    <c:v>4.3156304557293995E-2</c:v>
                  </c:pt>
                </c:numCache>
              </c:numRef>
            </c:plus>
            <c:minus>
              <c:numRef>
                <c:f>'Precision Analysis'!$AN$3:$AN$8</c:f>
                <c:numCache>
                  <c:formatCode>General</c:formatCode>
                  <c:ptCount val="6"/>
                  <c:pt idx="0">
                    <c:v>4.3431326605545481E-2</c:v>
                  </c:pt>
                  <c:pt idx="1">
                    <c:v>4.3655786090771739E-2</c:v>
                  </c:pt>
                  <c:pt idx="2">
                    <c:v>4.5743353621913799E-2</c:v>
                  </c:pt>
                  <c:pt idx="3">
                    <c:v>3.2218776833249516E-2</c:v>
                  </c:pt>
                  <c:pt idx="4">
                    <c:v>3.6454630391314122E-2</c:v>
                  </c:pt>
                  <c:pt idx="5">
                    <c:v>4.3156304557293995E-2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Analysis'!$AK$3:$AK$8</c:f>
              <c:numCache>
                <c:formatCode>General</c:formatCode>
                <c:ptCount val="6"/>
                <c:pt idx="0">
                  <c:v>0.72538179198474717</c:v>
                </c:pt>
                <c:pt idx="1">
                  <c:v>0.80223097312459657</c:v>
                </c:pt>
                <c:pt idx="2">
                  <c:v>0.81561034251264164</c:v>
                </c:pt>
                <c:pt idx="3">
                  <c:v>0.86166156002899696</c:v>
                </c:pt>
                <c:pt idx="4">
                  <c:v>0.86364194764051783</c:v>
                </c:pt>
                <c:pt idx="5">
                  <c:v>0.85872638085639263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F-4F8C-8BEB-F8D36C0556BD}"/>
            </c:ext>
          </c:extLst>
        </c:ser>
        <c:ser>
          <c:idx val="1"/>
          <c:order val="1"/>
          <c:tx>
            <c:strRef>
              <c:f>'Precision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Analysis'!$AO$3:$AO$8</c:f>
                <c:numCache>
                  <c:formatCode>General</c:formatCode>
                  <c:ptCount val="6"/>
                  <c:pt idx="0">
                    <c:v>5.0373696456030813E-2</c:v>
                  </c:pt>
                  <c:pt idx="1">
                    <c:v>3.301882269973197E-2</c:v>
                  </c:pt>
                  <c:pt idx="2">
                    <c:v>3.4467243222132571E-2</c:v>
                  </c:pt>
                  <c:pt idx="3">
                    <c:v>4.3159448069813623E-2</c:v>
                  </c:pt>
                  <c:pt idx="4">
                    <c:v>3.0950298271661566E-2</c:v>
                  </c:pt>
                  <c:pt idx="5">
                    <c:v>4.5447386245513831E-2</c:v>
                  </c:pt>
                </c:numCache>
              </c:numRef>
            </c:plus>
            <c:minus>
              <c:numRef>
                <c:f>'Precision Analysis'!$AO$3:$AO$8</c:f>
                <c:numCache>
                  <c:formatCode>General</c:formatCode>
                  <c:ptCount val="6"/>
                  <c:pt idx="0">
                    <c:v>5.0373696456030813E-2</c:v>
                  </c:pt>
                  <c:pt idx="1">
                    <c:v>3.301882269973197E-2</c:v>
                  </c:pt>
                  <c:pt idx="2">
                    <c:v>3.4467243222132571E-2</c:v>
                  </c:pt>
                  <c:pt idx="3">
                    <c:v>4.3159448069813623E-2</c:v>
                  </c:pt>
                  <c:pt idx="4">
                    <c:v>3.0950298271661566E-2</c:v>
                  </c:pt>
                  <c:pt idx="5">
                    <c:v>4.5447386245513831E-2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Analysis'!$AL$3:$AL$8</c:f>
              <c:numCache>
                <c:formatCode>General</c:formatCode>
                <c:ptCount val="6"/>
                <c:pt idx="0">
                  <c:v>0.79362980095917923</c:v>
                </c:pt>
                <c:pt idx="1">
                  <c:v>0.81318583583820281</c:v>
                </c:pt>
                <c:pt idx="2">
                  <c:v>0.86868971096981429</c:v>
                </c:pt>
                <c:pt idx="3">
                  <c:v>0.84497066493693362</c:v>
                </c:pt>
                <c:pt idx="4">
                  <c:v>0.86722570999570581</c:v>
                </c:pt>
                <c:pt idx="5">
                  <c:v>0.87375502463063381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EF-4F8C-8BEB-F8D36C055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Label'!$C$1</c:f>
              <c:strCache>
                <c:ptCount val="1"/>
                <c:pt idx="0">
                  <c:v>bow_Precision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Label'!$C$2:$C$31</c:f>
              <c:numCache>
                <c:formatCode>General</c:formatCode>
                <c:ptCount val="30"/>
                <c:pt idx="0">
                  <c:v>0.73573787409700719</c:v>
                </c:pt>
                <c:pt idx="1">
                  <c:v>0.85606725146198825</c:v>
                </c:pt>
                <c:pt idx="2">
                  <c:v>0.8634502923976608</c:v>
                </c:pt>
                <c:pt idx="3">
                  <c:v>0.87750257997936032</c:v>
                </c:pt>
                <c:pt idx="4">
                  <c:v>0.88563725490196066</c:v>
                </c:pt>
                <c:pt idx="5">
                  <c:v>0.87750257997936032</c:v>
                </c:pt>
                <c:pt idx="6">
                  <c:v>0.61451881451881452</c:v>
                </c:pt>
                <c:pt idx="7">
                  <c:v>0.75297383775644655</c:v>
                </c:pt>
                <c:pt idx="8">
                  <c:v>0.8120952380952382</c:v>
                </c:pt>
                <c:pt idx="9">
                  <c:v>0.94218266253869964</c:v>
                </c:pt>
                <c:pt idx="10">
                  <c:v>0.7099472990777338</c:v>
                </c:pt>
                <c:pt idx="11">
                  <c:v>0.94218266253869964</c:v>
                </c:pt>
                <c:pt idx="12">
                  <c:v>0.8025641025641026</c:v>
                </c:pt>
                <c:pt idx="13">
                  <c:v>0.81709442947833044</c:v>
                </c:pt>
                <c:pt idx="14">
                  <c:v>0.86799574694311532</c:v>
                </c:pt>
                <c:pt idx="15">
                  <c:v>0.79250772111184009</c:v>
                </c:pt>
                <c:pt idx="16">
                  <c:v>0.85411975795102713</c:v>
                </c:pt>
                <c:pt idx="17">
                  <c:v>0.79250772111184009</c:v>
                </c:pt>
                <c:pt idx="18">
                  <c:v>0.49127763186076129</c:v>
                </c:pt>
                <c:pt idx="19">
                  <c:v>0.78390092879256967</c:v>
                </c:pt>
                <c:pt idx="20">
                  <c:v>0.80510037348272634</c:v>
                </c:pt>
                <c:pt idx="21">
                  <c:v>0.82570175438596505</c:v>
                </c:pt>
                <c:pt idx="22">
                  <c:v>0.76164109121909651</c:v>
                </c:pt>
                <c:pt idx="23">
                  <c:v>0.82570175438596505</c:v>
                </c:pt>
                <c:pt idx="24">
                  <c:v>0.9192307692307693</c:v>
                </c:pt>
                <c:pt idx="25">
                  <c:v>0.88992088063295482</c:v>
                </c:pt>
                <c:pt idx="26">
                  <c:v>0.9126694186446509</c:v>
                </c:pt>
                <c:pt idx="27">
                  <c:v>0.83479241582216412</c:v>
                </c:pt>
                <c:pt idx="28">
                  <c:v>0.92983316133470928</c:v>
                </c:pt>
                <c:pt idx="29">
                  <c:v>0.83479241582216412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0-495E-B712-668AE435E60B}"/>
            </c:ext>
          </c:extLst>
        </c:ser>
        <c:ser>
          <c:idx val="1"/>
          <c:order val="1"/>
          <c:tx>
            <c:strRef>
              <c:f>'Precision Label'!$D$1</c:f>
              <c:strCache>
                <c:ptCount val="1"/>
                <c:pt idx="0">
                  <c:v>bow_chi_Precision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Label'!$D$2:$D$31</c:f>
              <c:numCache>
                <c:formatCode>General</c:formatCode>
                <c:ptCount val="30"/>
                <c:pt idx="0">
                  <c:v>0.68310276679841897</c:v>
                </c:pt>
                <c:pt idx="1">
                  <c:v>0.83861971104231148</c:v>
                </c:pt>
                <c:pt idx="2">
                  <c:v>0.89722222222222214</c:v>
                </c:pt>
                <c:pt idx="3">
                  <c:v>0.87880976952184398</c:v>
                </c:pt>
                <c:pt idx="4">
                  <c:v>0.86179271708683469</c:v>
                </c:pt>
                <c:pt idx="5">
                  <c:v>0.88830065359477106</c:v>
                </c:pt>
                <c:pt idx="6">
                  <c:v>0.62645502645502638</c:v>
                </c:pt>
                <c:pt idx="7">
                  <c:v>0.7364718614718615</c:v>
                </c:pt>
                <c:pt idx="8">
                  <c:v>0.83343586238323086</c:v>
                </c:pt>
                <c:pt idx="9">
                  <c:v>0.95468266253869971</c:v>
                </c:pt>
                <c:pt idx="10">
                  <c:v>0.74249878649192147</c:v>
                </c:pt>
                <c:pt idx="11">
                  <c:v>0.943888888888889</c:v>
                </c:pt>
                <c:pt idx="12">
                  <c:v>0.81528863293569176</c:v>
                </c:pt>
                <c:pt idx="13">
                  <c:v>0.89685463659147879</c:v>
                </c:pt>
                <c:pt idx="14">
                  <c:v>0.88588137009189638</c:v>
                </c:pt>
                <c:pt idx="15">
                  <c:v>0.79906493506493503</c:v>
                </c:pt>
                <c:pt idx="16">
                  <c:v>0.84802476780185754</c:v>
                </c:pt>
                <c:pt idx="17">
                  <c:v>0.81191387559808614</c:v>
                </c:pt>
                <c:pt idx="18">
                  <c:v>0.5694408602150538</c:v>
                </c:pt>
                <c:pt idx="19">
                  <c:v>0.74969335102462042</c:v>
                </c:pt>
                <c:pt idx="20">
                  <c:v>0.84220588235294114</c:v>
                </c:pt>
                <c:pt idx="21">
                  <c:v>0.8380392156862746</c:v>
                </c:pt>
                <c:pt idx="22">
                  <c:v>0.74391640866873066</c:v>
                </c:pt>
                <c:pt idx="23">
                  <c:v>0.79839009287925689</c:v>
                </c:pt>
                <c:pt idx="24">
                  <c:v>0.936996336996337</c:v>
                </c:pt>
                <c:pt idx="25">
                  <c:v>0.89523809523809528</c:v>
                </c:pt>
                <c:pt idx="26">
                  <c:v>0.91444444444444439</c:v>
                </c:pt>
                <c:pt idx="27">
                  <c:v>0.86093946988683823</c:v>
                </c:pt>
                <c:pt idx="28">
                  <c:v>0.90410830999066294</c:v>
                </c:pt>
                <c:pt idx="29">
                  <c:v>0.86395534290271137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30-495E-B712-668AE435E60B}"/>
            </c:ext>
          </c:extLst>
        </c:ser>
        <c:ser>
          <c:idx val="2"/>
          <c:order val="2"/>
          <c:tx>
            <c:strRef>
              <c:f>'Precision Label'!$E$1</c:f>
              <c:strCache>
                <c:ptCount val="1"/>
                <c:pt idx="0">
                  <c:v>bow_pca_Precision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Label'!$E$2:$E$31</c:f>
              <c:numCache>
                <c:formatCode>General</c:formatCode>
                <c:ptCount val="30"/>
                <c:pt idx="0">
                  <c:v>0.77673076923076922</c:v>
                </c:pt>
                <c:pt idx="1">
                  <c:v>0.83098997493734328</c:v>
                </c:pt>
                <c:pt idx="2">
                  <c:v>0.88283625730994153</c:v>
                </c:pt>
                <c:pt idx="3">
                  <c:v>0</c:v>
                </c:pt>
                <c:pt idx="4">
                  <c:v>0.83751012145748993</c:v>
                </c:pt>
                <c:pt idx="5">
                  <c:v>0.81926767676767687</c:v>
                </c:pt>
                <c:pt idx="6">
                  <c:v>0.75616755793226376</c:v>
                </c:pt>
                <c:pt idx="7">
                  <c:v>0.7088063241106719</c:v>
                </c:pt>
                <c:pt idx="8">
                  <c:v>0.80085213032581459</c:v>
                </c:pt>
                <c:pt idx="9">
                  <c:v>0</c:v>
                </c:pt>
                <c:pt idx="10">
                  <c:v>0.77421815408085437</c:v>
                </c:pt>
                <c:pt idx="11">
                  <c:v>0.79329004329004327</c:v>
                </c:pt>
                <c:pt idx="12">
                  <c:v>0.82609057609057612</c:v>
                </c:pt>
                <c:pt idx="13">
                  <c:v>0.83396643783371471</c:v>
                </c:pt>
                <c:pt idx="14">
                  <c:v>0.86741095162147808</c:v>
                </c:pt>
                <c:pt idx="15">
                  <c:v>0</c:v>
                </c:pt>
                <c:pt idx="16">
                  <c:v>0.77419938884644768</c:v>
                </c:pt>
                <c:pt idx="17">
                  <c:v>0.7786354775828459</c:v>
                </c:pt>
                <c:pt idx="18">
                  <c:v>0.46065369880236628</c:v>
                </c:pt>
                <c:pt idx="19">
                  <c:v>0.74042443064182195</c:v>
                </c:pt>
                <c:pt idx="20">
                  <c:v>0.82305555555555543</c:v>
                </c:pt>
                <c:pt idx="21">
                  <c:v>0</c:v>
                </c:pt>
                <c:pt idx="22">
                  <c:v>0.74960317460317472</c:v>
                </c:pt>
                <c:pt idx="23">
                  <c:v>0.8066793681035167</c:v>
                </c:pt>
                <c:pt idx="24">
                  <c:v>0.76143790849673199</c:v>
                </c:pt>
                <c:pt idx="25">
                  <c:v>0.87851307189542482</c:v>
                </c:pt>
                <c:pt idx="26">
                  <c:v>0.9226797385620914</c:v>
                </c:pt>
                <c:pt idx="27">
                  <c:v>0</c:v>
                </c:pt>
                <c:pt idx="28">
                  <c:v>0.78027568922305768</c:v>
                </c:pt>
                <c:pt idx="29">
                  <c:v>0.77577870507470714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30-495E-B712-668AE435E60B}"/>
            </c:ext>
          </c:extLst>
        </c:ser>
        <c:ser>
          <c:idx val="3"/>
          <c:order val="3"/>
          <c:tx>
            <c:strRef>
              <c:f>'Precision Label'!$F$1</c:f>
              <c:strCache>
                <c:ptCount val="1"/>
                <c:pt idx="0">
                  <c:v>tf-idf_Precision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Label'!$F$2:$F$31</c:f>
              <c:numCache>
                <c:formatCode>General</c:formatCode>
                <c:ptCount val="30"/>
                <c:pt idx="0">
                  <c:v>0.75525404420141273</c:v>
                </c:pt>
                <c:pt idx="1">
                  <c:v>0.8758169934640524</c:v>
                </c:pt>
                <c:pt idx="2">
                  <c:v>0.85758169934640516</c:v>
                </c:pt>
                <c:pt idx="3">
                  <c:v>0.86697626418988649</c:v>
                </c:pt>
                <c:pt idx="4">
                  <c:v>0.87147058823529411</c:v>
                </c:pt>
                <c:pt idx="5">
                  <c:v>0.86697626418988649</c:v>
                </c:pt>
                <c:pt idx="6">
                  <c:v>0.90678733031674208</c:v>
                </c:pt>
                <c:pt idx="7">
                  <c:v>0.83554112554112547</c:v>
                </c:pt>
                <c:pt idx="8">
                  <c:v>0.83842650103519678</c:v>
                </c:pt>
                <c:pt idx="9">
                  <c:v>0.93115325077399369</c:v>
                </c:pt>
                <c:pt idx="10">
                  <c:v>0.73017391304347823</c:v>
                </c:pt>
                <c:pt idx="11">
                  <c:v>0.93115325077399369</c:v>
                </c:pt>
                <c:pt idx="12">
                  <c:v>0.80160401002506254</c:v>
                </c:pt>
                <c:pt idx="13">
                  <c:v>0.84802440884820762</c:v>
                </c:pt>
                <c:pt idx="14">
                  <c:v>0.84454069957502453</c:v>
                </c:pt>
                <c:pt idx="15">
                  <c:v>0.73863636363636365</c:v>
                </c:pt>
                <c:pt idx="16">
                  <c:v>0.83035814804390662</c:v>
                </c:pt>
                <c:pt idx="17">
                  <c:v>0.73863636363636365</c:v>
                </c:pt>
                <c:pt idx="18">
                  <c:v>0.67809523809523808</c:v>
                </c:pt>
                <c:pt idx="19">
                  <c:v>0.85042016806722687</c:v>
                </c:pt>
                <c:pt idx="20">
                  <c:v>0.82988095238095239</c:v>
                </c:pt>
                <c:pt idx="21">
                  <c:v>0.85641025641025637</c:v>
                </c:pt>
                <c:pt idx="22">
                  <c:v>0.73155225019069403</c:v>
                </c:pt>
                <c:pt idx="23">
                  <c:v>0.85641025641025637</c:v>
                </c:pt>
                <c:pt idx="24">
                  <c:v>0.84643306126278262</c:v>
                </c:pt>
                <c:pt idx="25">
                  <c:v>0.91779448621553894</c:v>
                </c:pt>
                <c:pt idx="26">
                  <c:v>0.9339181286549707</c:v>
                </c:pt>
                <c:pt idx="27">
                  <c:v>0.80881041536647946</c:v>
                </c:pt>
                <c:pt idx="28">
                  <c:v>0.91111111111111109</c:v>
                </c:pt>
                <c:pt idx="29">
                  <c:v>0.80881041536647946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30-495E-B712-668AE435E60B}"/>
            </c:ext>
          </c:extLst>
        </c:ser>
        <c:ser>
          <c:idx val="4"/>
          <c:order val="4"/>
          <c:tx>
            <c:strRef>
              <c:f>'Precision Label'!$G$1</c:f>
              <c:strCache>
                <c:ptCount val="1"/>
                <c:pt idx="0">
                  <c:v>tf-idf_chi_Precision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Label'!$G$2:$G$31</c:f>
              <c:numCache>
                <c:formatCode>General</c:formatCode>
                <c:ptCount val="30"/>
                <c:pt idx="0">
                  <c:v>0.80789473684210533</c:v>
                </c:pt>
                <c:pt idx="1">
                  <c:v>0.8758169934640524</c:v>
                </c:pt>
                <c:pt idx="2">
                  <c:v>0.84948646125116711</c:v>
                </c:pt>
                <c:pt idx="3">
                  <c:v>0.87958462332301346</c:v>
                </c:pt>
                <c:pt idx="4">
                  <c:v>0.87666666666666659</c:v>
                </c:pt>
                <c:pt idx="5">
                  <c:v>0.83464912280701764</c:v>
                </c:pt>
                <c:pt idx="6">
                  <c:v>0.87466853408029865</c:v>
                </c:pt>
                <c:pt idx="7">
                  <c:v>0.84448849396217818</c:v>
                </c:pt>
                <c:pt idx="8">
                  <c:v>0.84539758487126915</c:v>
                </c:pt>
                <c:pt idx="9">
                  <c:v>0.93115325077399369</c:v>
                </c:pt>
                <c:pt idx="10">
                  <c:v>0.70815018315018308</c:v>
                </c:pt>
                <c:pt idx="11">
                  <c:v>0.93071895424836593</c:v>
                </c:pt>
                <c:pt idx="12">
                  <c:v>0.75311321782717666</c:v>
                </c:pt>
                <c:pt idx="13">
                  <c:v>0.84865117338801555</c:v>
                </c:pt>
                <c:pt idx="14">
                  <c:v>0.84075851684547342</c:v>
                </c:pt>
                <c:pt idx="15">
                  <c:v>0.7534914361001317</c:v>
                </c:pt>
                <c:pt idx="16">
                  <c:v>0.80505975082634118</c:v>
                </c:pt>
                <c:pt idx="17">
                  <c:v>0.78597236097236101</c:v>
                </c:pt>
                <c:pt idx="18">
                  <c:v>0.75055325479474089</c:v>
                </c:pt>
                <c:pt idx="19">
                  <c:v>0.85673202614379085</c:v>
                </c:pt>
                <c:pt idx="20">
                  <c:v>0.86200980392156867</c:v>
                </c:pt>
                <c:pt idx="21">
                  <c:v>0.85974358974358966</c:v>
                </c:pt>
                <c:pt idx="22">
                  <c:v>0.76457049486461259</c:v>
                </c:pt>
                <c:pt idx="23">
                  <c:v>0.91098901098901097</c:v>
                </c:pt>
                <c:pt idx="24">
                  <c:v>0.7198145866338086</c:v>
                </c:pt>
                <c:pt idx="25">
                  <c:v>0.92684210526315791</c:v>
                </c:pt>
                <c:pt idx="26">
                  <c:v>0.94502923976608189</c:v>
                </c:pt>
                <c:pt idx="27">
                  <c:v>0.82379446640316201</c:v>
                </c:pt>
                <c:pt idx="28">
                  <c:v>0.90754213966288266</c:v>
                </c:pt>
                <c:pt idx="29">
                  <c:v>0.8558095238095238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30-495E-B712-668AE435E60B}"/>
            </c:ext>
          </c:extLst>
        </c:ser>
        <c:ser>
          <c:idx val="5"/>
          <c:order val="5"/>
          <c:tx>
            <c:strRef>
              <c:f>'Precision Label'!$H$1</c:f>
              <c:strCache>
                <c:ptCount val="1"/>
                <c:pt idx="0">
                  <c:v>tf-idf_pca_Precision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Label'!$H$2:$H$31</c:f>
              <c:numCache>
                <c:formatCode>General</c:formatCode>
                <c:ptCount val="30"/>
                <c:pt idx="0">
                  <c:v>0.76758339699516176</c:v>
                </c:pt>
                <c:pt idx="1">
                  <c:v>0.8640522875816995</c:v>
                </c:pt>
                <c:pt idx="2">
                  <c:v>0.85758169934640516</c:v>
                </c:pt>
                <c:pt idx="3">
                  <c:v>0</c:v>
                </c:pt>
                <c:pt idx="4">
                  <c:v>0.87003169688928195</c:v>
                </c:pt>
                <c:pt idx="5">
                  <c:v>0.85722222222222233</c:v>
                </c:pt>
                <c:pt idx="6">
                  <c:v>0.90396825396825398</c:v>
                </c:pt>
                <c:pt idx="7">
                  <c:v>0.82818181818181813</c:v>
                </c:pt>
                <c:pt idx="8">
                  <c:v>0.84539758487126915</c:v>
                </c:pt>
                <c:pt idx="9">
                  <c:v>0</c:v>
                </c:pt>
                <c:pt idx="10">
                  <c:v>0.84547201336675015</c:v>
                </c:pt>
                <c:pt idx="11">
                  <c:v>0.81423957621326049</c:v>
                </c:pt>
                <c:pt idx="12">
                  <c:v>0.76653270003653629</c:v>
                </c:pt>
                <c:pt idx="13">
                  <c:v>0.85601048074732289</c:v>
                </c:pt>
                <c:pt idx="14">
                  <c:v>0.84075851684547342</c:v>
                </c:pt>
                <c:pt idx="15">
                  <c:v>0</c:v>
                </c:pt>
                <c:pt idx="16">
                  <c:v>0.77489177489177485</c:v>
                </c:pt>
                <c:pt idx="17">
                  <c:v>0.81573023467760319</c:v>
                </c:pt>
                <c:pt idx="18">
                  <c:v>0.73077390445811496</c:v>
                </c:pt>
                <c:pt idx="19">
                  <c:v>0.85577964519140992</c:v>
                </c:pt>
                <c:pt idx="20">
                  <c:v>0.84034313725490206</c:v>
                </c:pt>
                <c:pt idx="21">
                  <c:v>0</c:v>
                </c:pt>
                <c:pt idx="22">
                  <c:v>0.76789915966386557</c:v>
                </c:pt>
                <c:pt idx="23">
                  <c:v>0.82009624362565536</c:v>
                </c:pt>
                <c:pt idx="24">
                  <c:v>0.79528329726539437</c:v>
                </c:pt>
                <c:pt idx="25">
                  <c:v>0.92684210526315791</c:v>
                </c:pt>
                <c:pt idx="26">
                  <c:v>0.94502923976608189</c:v>
                </c:pt>
                <c:pt idx="27">
                  <c:v>0</c:v>
                </c:pt>
                <c:pt idx="28">
                  <c:v>0.86294117647058821</c:v>
                </c:pt>
                <c:pt idx="29">
                  <c:v>0.80622807017543852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30-495E-B712-668AE435E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Label'!$N$34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Label'!$O$35:$O$39</c:f>
                <c:numCache>
                  <c:formatCode>General</c:formatCode>
                  <c:ptCount val="5"/>
                  <c:pt idx="0">
                    <c:v>4.7965173261401692E-2</c:v>
                  </c:pt>
                  <c:pt idx="1">
                    <c:v>9.1203113694462892E-2</c:v>
                  </c:pt>
                  <c:pt idx="2">
                    <c:v>4.0402504506747539E-2</c:v>
                  </c:pt>
                  <c:pt idx="3">
                    <c:v>9.8837895164829367E-2</c:v>
                  </c:pt>
                  <c:pt idx="4">
                    <c:v>5.9521391899848529E-2</c:v>
                  </c:pt>
                </c:numCache>
              </c:numRef>
            </c:plus>
            <c:minus>
              <c:numRef>
                <c:f>'Precision Label'!$O$35:$O$39</c:f>
                <c:numCache>
                  <c:formatCode>General</c:formatCode>
                  <c:ptCount val="5"/>
                  <c:pt idx="0">
                    <c:v>4.7965173261401692E-2</c:v>
                  </c:pt>
                  <c:pt idx="1">
                    <c:v>9.1203113694462892E-2</c:v>
                  </c:pt>
                  <c:pt idx="2">
                    <c:v>4.0402504506747539E-2</c:v>
                  </c:pt>
                  <c:pt idx="3">
                    <c:v>9.8837895164829367E-2</c:v>
                  </c:pt>
                  <c:pt idx="4">
                    <c:v>5.9521391899848529E-2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Label'!$N$35:$N$39</c:f>
              <c:numCache>
                <c:formatCode>General</c:formatCode>
                <c:ptCount val="5"/>
                <c:pt idx="0">
                  <c:v>0.84487430099419691</c:v>
                </c:pt>
                <c:pt idx="1">
                  <c:v>0.82322763034314961</c:v>
                </c:pt>
                <c:pt idx="2">
                  <c:v>0.81490854959242343</c:v>
                </c:pt>
                <c:pt idx="3">
                  <c:v>0.7775789695548907</c:v>
                </c:pt>
                <c:pt idx="4">
                  <c:v>0.86934234537221045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DC-4873-BBEA-E60E9D6D3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Label'!$N$43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'Precision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Label'!$N$44:$N$48</c:f>
              <c:numCache>
                <c:formatCode>General</c:formatCode>
                <c:ptCount val="5"/>
                <c:pt idx="0">
                  <c:v>0.89722222222222214</c:v>
                </c:pt>
                <c:pt idx="1">
                  <c:v>0.95468266253869971</c:v>
                </c:pt>
                <c:pt idx="2">
                  <c:v>0.89685463659147879</c:v>
                </c:pt>
                <c:pt idx="3">
                  <c:v>0.91098901098901097</c:v>
                </c:pt>
                <c:pt idx="4">
                  <c:v>0.94502923976608189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D7-4BB1-A68C-743412CC95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'Precision Label'!$D$35:$D$64</c15:sqref>
                    </c15:fullRef>
                  </c:ext>
                </c:extLst>
                <c:f>('Precision Label'!$D$40,'Precision Label'!$D$46,'Precision Label'!$D$52,'Precision Label'!$D$58,'Precision Label'!$D$64)</c:f>
                <c:numCache>
                  <c:formatCode>General</c:formatCode>
                  <c:ptCount val="5"/>
                  <c:pt idx="0">
                    <c:v>2.3882833465665918E-2</c:v>
                  </c:pt>
                  <c:pt idx="1">
                    <c:v>6.3286674758081113E-2</c:v>
                  </c:pt>
                  <c:pt idx="2">
                    <c:v>2.5449952046624088E-2</c:v>
                  </c:pt>
                  <c:pt idx="3">
                    <c:v>3.8018113867821751E-2</c:v>
                  </c:pt>
                  <c:pt idx="4">
                    <c:v>3.0540396371854829E-2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'Precision Label'!$D$35:$D$64</c15:sqref>
                    </c15:fullRef>
                  </c:ext>
                </c:extLst>
                <c:f>('Precision Label'!$D$40,'Precision Label'!$D$46,'Precision Label'!$D$52,'Precision Label'!$D$58,'Precision Label'!$D$64)</c:f>
                <c:numCache>
                  <c:formatCode>General</c:formatCode>
                  <c:ptCount val="5"/>
                  <c:pt idx="0">
                    <c:v>2.3882833465665918E-2</c:v>
                  </c:pt>
                  <c:pt idx="1">
                    <c:v>6.3286674758081113E-2</c:v>
                  </c:pt>
                  <c:pt idx="2">
                    <c:v>2.5449952046624088E-2</c:v>
                  </c:pt>
                  <c:pt idx="3">
                    <c:v>3.8018113867821751E-2</c:v>
                  </c:pt>
                  <c:pt idx="4">
                    <c:v>3.0540396371854829E-2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'Precision Label'!$A$35:$B$64</c15:sqref>
                  </c15:fullRef>
                </c:ext>
              </c:extLst>
              <c:f>('Precision Label'!$A$40:$B$40,'Precision Label'!$A$46:$B$46,'Precision Label'!$A$52:$B$52,'Precision Label'!$A$58:$B$58,'Precision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'Precision Label'!$C$35:$C$64</c15:sqref>
                  </c15:fullRef>
                </c:ext>
              </c:extLst>
              <c:f>('Precision Label'!$C$40,'Precision Label'!$C$46,'Precision Label'!$C$52,'Precision Label'!$C$58,'Precision Label'!$C$64)</c:f>
              <c:numCache>
                <c:formatCode>General</c:formatCode>
                <c:ptCount val="5"/>
                <c:pt idx="0">
                  <c:v>0.85731975326015586</c:v>
                </c:pt>
                <c:pt idx="1">
                  <c:v>0.89257889599220874</c:v>
                </c:pt>
                <c:pt idx="2">
                  <c:v>0.78723267226318328</c:v>
                </c:pt>
                <c:pt idx="3">
                  <c:v>0.83637778773227689</c:v>
                </c:pt>
                <c:pt idx="4">
                  <c:v>0.82422907885850405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'Precision Label'!$C$44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Label'!$C$49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Label'!$C$54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Label'!$C$59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B355-4DE2-A46F-1A685DA38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Label'!$D$35:$D$64</c:f>
                <c:numCache>
                  <c:formatCode>General</c:formatCode>
                  <c:ptCount val="30"/>
                  <c:pt idx="0">
                    <c:v>3.8657578662505424E-2</c:v>
                  </c:pt>
                  <c:pt idx="1">
                    <c:v>1.7190366046039168E-2</c:v>
                  </c:pt>
                  <c:pt idx="2">
                    <c:v>1.6606131105952698E-2</c:v>
                  </c:pt>
                  <c:pt idx="3">
                    <c:v>5.101776283616289E-3</c:v>
                  </c:pt>
                  <c:pt idx="4">
                    <c:v>1.5091569361860374E-2</c:v>
                  </c:pt>
                  <c:pt idx="5">
                    <c:v>2.3882833465665918E-2</c:v>
                  </c:pt>
                  <c:pt idx="6">
                    <c:v>0.12378223918773763</c:v>
                  </c:pt>
                  <c:pt idx="7">
                    <c:v>5.3450916317272015E-2</c:v>
                  </c:pt>
                  <c:pt idx="8">
                    <c:v>1.6950622572018292E-2</c:v>
                  </c:pt>
                  <c:pt idx="9">
                    <c:v>9.7044200101585234E-3</c:v>
                  </c:pt>
                  <c:pt idx="10">
                    <c:v>4.7413352178384167E-2</c:v>
                  </c:pt>
                  <c:pt idx="11">
                    <c:v>6.3286674758081113E-2</c:v>
                  </c:pt>
                  <c:pt idx="12">
                    <c:v>2.5949052672519332E-2</c:v>
                  </c:pt>
                  <c:pt idx="13">
                    <c:v>2.4416512567904464E-2</c:v>
                  </c:pt>
                  <c:pt idx="14">
                    <c:v>1.7036581655620962E-2</c:v>
                  </c:pt>
                  <c:pt idx="15">
                    <c:v>2.5515460923096193E-2</c:v>
                  </c:pt>
                  <c:pt idx="16">
                    <c:v>3.2215848055247499E-2</c:v>
                  </c:pt>
                  <c:pt idx="17">
                    <c:v>2.5449952046624088E-2</c:v>
                  </c:pt>
                  <c:pt idx="18">
                    <c:v>0.11324811104449799</c:v>
                  </c:pt>
                  <c:pt idx="19">
                    <c:v>4.9972851389587333E-2</c:v>
                  </c:pt>
                  <c:pt idx="20">
                    <c:v>1.7624453501571997E-2</c:v>
                  </c:pt>
                  <c:pt idx="21">
                    <c:v>1.3860369998762027E-2</c:v>
                  </c:pt>
                  <c:pt idx="22">
                    <c:v>1.2808543447155511E-2</c:v>
                  </c:pt>
                  <c:pt idx="23">
                    <c:v>3.8018113867821751E-2</c:v>
                  </c:pt>
                  <c:pt idx="24">
                    <c:v>7.9295984789697863E-2</c:v>
                  </c:pt>
                  <c:pt idx="25">
                    <c:v>1.8875311446546188E-2</c:v>
                  </c:pt>
                  <c:pt idx="26">
                    <c:v>1.3269953739027509E-2</c:v>
                  </c:pt>
                  <c:pt idx="27">
                    <c:v>1.9041728962041957E-2</c:v>
                  </c:pt>
                  <c:pt idx="28">
                    <c:v>4.9975492615629669E-2</c:v>
                  </c:pt>
                  <c:pt idx="29">
                    <c:v>3.0540396371854829E-2</c:v>
                  </c:pt>
                </c:numCache>
              </c:numRef>
            </c:plus>
            <c:minus>
              <c:numRef>
                <c:f>'Precision Label'!$D$35:$D$64</c:f>
                <c:numCache>
                  <c:formatCode>General</c:formatCode>
                  <c:ptCount val="30"/>
                  <c:pt idx="0">
                    <c:v>3.8657578662505424E-2</c:v>
                  </c:pt>
                  <c:pt idx="1">
                    <c:v>1.7190366046039168E-2</c:v>
                  </c:pt>
                  <c:pt idx="2">
                    <c:v>1.6606131105952698E-2</c:v>
                  </c:pt>
                  <c:pt idx="3">
                    <c:v>5.101776283616289E-3</c:v>
                  </c:pt>
                  <c:pt idx="4">
                    <c:v>1.5091569361860374E-2</c:v>
                  </c:pt>
                  <c:pt idx="5">
                    <c:v>2.3882833465665918E-2</c:v>
                  </c:pt>
                  <c:pt idx="6">
                    <c:v>0.12378223918773763</c:v>
                  </c:pt>
                  <c:pt idx="7">
                    <c:v>5.3450916317272015E-2</c:v>
                  </c:pt>
                  <c:pt idx="8">
                    <c:v>1.6950622572018292E-2</c:v>
                  </c:pt>
                  <c:pt idx="9">
                    <c:v>9.7044200101585234E-3</c:v>
                  </c:pt>
                  <c:pt idx="10">
                    <c:v>4.7413352178384167E-2</c:v>
                  </c:pt>
                  <c:pt idx="11">
                    <c:v>6.3286674758081113E-2</c:v>
                  </c:pt>
                  <c:pt idx="12">
                    <c:v>2.5949052672519332E-2</c:v>
                  </c:pt>
                  <c:pt idx="13">
                    <c:v>2.4416512567904464E-2</c:v>
                  </c:pt>
                  <c:pt idx="14">
                    <c:v>1.7036581655620962E-2</c:v>
                  </c:pt>
                  <c:pt idx="15">
                    <c:v>2.5515460923096193E-2</c:v>
                  </c:pt>
                  <c:pt idx="16">
                    <c:v>3.2215848055247499E-2</c:v>
                  </c:pt>
                  <c:pt idx="17">
                    <c:v>2.5449952046624088E-2</c:v>
                  </c:pt>
                  <c:pt idx="18">
                    <c:v>0.11324811104449799</c:v>
                  </c:pt>
                  <c:pt idx="19">
                    <c:v>4.9972851389587333E-2</c:v>
                  </c:pt>
                  <c:pt idx="20">
                    <c:v>1.7624453501571997E-2</c:v>
                  </c:pt>
                  <c:pt idx="21">
                    <c:v>1.3860369998762027E-2</c:v>
                  </c:pt>
                  <c:pt idx="22">
                    <c:v>1.2808543447155511E-2</c:v>
                  </c:pt>
                  <c:pt idx="23">
                    <c:v>3.8018113867821751E-2</c:v>
                  </c:pt>
                  <c:pt idx="24">
                    <c:v>7.9295984789697863E-2</c:v>
                  </c:pt>
                  <c:pt idx="25">
                    <c:v>1.8875311446546188E-2</c:v>
                  </c:pt>
                  <c:pt idx="26">
                    <c:v>1.3269953739027509E-2</c:v>
                  </c:pt>
                  <c:pt idx="27">
                    <c:v>1.9041728962041957E-2</c:v>
                  </c:pt>
                  <c:pt idx="28">
                    <c:v>4.9975492615629669E-2</c:v>
                  </c:pt>
                  <c:pt idx="29">
                    <c:v>3.0540396371854829E-2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'Precision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Label'!$C$35:$C$64</c:f>
              <c:numCache>
                <c:formatCode>General</c:formatCode>
                <c:ptCount val="30"/>
                <c:pt idx="0">
                  <c:v>0.75438393136081261</c:v>
                </c:pt>
                <c:pt idx="1">
                  <c:v>0.85689386865857464</c:v>
                </c:pt>
                <c:pt idx="2">
                  <c:v>0.86802643864563367</c:v>
                </c:pt>
                <c:pt idx="3">
                  <c:v>0.87571830925352612</c:v>
                </c:pt>
                <c:pt idx="4">
                  <c:v>0.86718484087292147</c:v>
                </c:pt>
                <c:pt idx="5">
                  <c:v>0.85731975326015586</c:v>
                </c:pt>
                <c:pt idx="6">
                  <c:v>0.78042758621189989</c:v>
                </c:pt>
                <c:pt idx="7">
                  <c:v>0.78441057683735027</c:v>
                </c:pt>
                <c:pt idx="8">
                  <c:v>0.82926748359700309</c:v>
                </c:pt>
                <c:pt idx="9">
                  <c:v>0.93979295665634666</c:v>
                </c:pt>
                <c:pt idx="10">
                  <c:v>0.75174339153515357</c:v>
                </c:pt>
                <c:pt idx="11">
                  <c:v>0.89257889599220874</c:v>
                </c:pt>
                <c:pt idx="12">
                  <c:v>0.79419887324652427</c:v>
                </c:pt>
                <c:pt idx="13">
                  <c:v>0.85010026114784498</c:v>
                </c:pt>
                <c:pt idx="14">
                  <c:v>0.85789096698707679</c:v>
                </c:pt>
                <c:pt idx="15">
                  <c:v>0.77092511397831753</c:v>
                </c:pt>
                <c:pt idx="16">
                  <c:v>0.81444226472689252</c:v>
                </c:pt>
                <c:pt idx="17">
                  <c:v>0.78723267226318328</c:v>
                </c:pt>
                <c:pt idx="18">
                  <c:v>0.61346576470437919</c:v>
                </c:pt>
                <c:pt idx="19">
                  <c:v>0.8061584249769066</c:v>
                </c:pt>
                <c:pt idx="20">
                  <c:v>0.83376595082477445</c:v>
                </c:pt>
                <c:pt idx="21">
                  <c:v>0.8449737040565215</c:v>
                </c:pt>
                <c:pt idx="22">
                  <c:v>0.75319709653502898</c:v>
                </c:pt>
                <c:pt idx="23">
                  <c:v>0.83637778773227689</c:v>
                </c:pt>
                <c:pt idx="24">
                  <c:v>0.82986599331430388</c:v>
                </c:pt>
                <c:pt idx="25">
                  <c:v>0.90585845741805493</c:v>
                </c:pt>
                <c:pt idx="26">
                  <c:v>0.92896170163972014</c:v>
                </c:pt>
                <c:pt idx="27">
                  <c:v>0.83208419186966087</c:v>
                </c:pt>
                <c:pt idx="28">
                  <c:v>0.88263526463216868</c:v>
                </c:pt>
                <c:pt idx="29">
                  <c:v>0.82422907885850405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4-4FA6-86C7-06293EE6F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'Precision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Comparison2Plain'!$B$3:$B$8</c:f>
              <c:numCache>
                <c:formatCode>General</c:formatCode>
                <c:ptCount val="6"/>
                <c:pt idx="0">
                  <c:v>6.7569067387178716E-3</c:v>
                </c:pt>
                <c:pt idx="1">
                  <c:v>5.4959514748154303E-2</c:v>
                </c:pt>
                <c:pt idx="2">
                  <c:v>8.9401137007982689E-2</c:v>
                </c:pt>
                <c:pt idx="3">
                  <c:v>0.10056722274972008</c:v>
                </c:pt>
                <c:pt idx="4">
                  <c:v>0.11268493908486676</c:v>
                </c:pt>
                <c:pt idx="5">
                  <c:v>0.11349181301026778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6-401A-A0DC-585F982ED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'Precision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('Precision Comparison2Plain'!$N$3,'Precision Comparison2Plain'!$N$5,'Precision Comparison2Plain'!$N$7,'Precision Comparison2Plain'!$N$9,'Precision Comparison2Plain'!$N$11,'Precision Comparison2Plain'!$N$13)</c:f>
              <c:numCache>
                <c:formatCode>General</c:formatCode>
                <c:ptCount val="6"/>
                <c:pt idx="0">
                  <c:v>1.2368001925908811E-2</c:v>
                </c:pt>
                <c:pt idx="1">
                  <c:v>3.7197676952832603E-3</c:v>
                </c:pt>
                <c:pt idx="2">
                  <c:v>5.0660138425826506E-3</c:v>
                </c:pt>
                <c:pt idx="3">
                  <c:v>2.4969284237197908E-2</c:v>
                </c:pt>
                <c:pt idx="4">
                  <c:v>1.7067718529436338E-2</c:v>
                </c:pt>
                <c:pt idx="5">
                  <c:v>9.0712209864175497E-3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3-4945-B214-C00639EECCB9}"/>
            </c:ext>
          </c:extLst>
        </c:ser>
        <c:ser>
          <c:idx val="1"/>
          <c:order val="1"/>
          <c:tx>
            <c:strRef>
              <c:f>'Precision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('Precision Comparison2Plain'!$N$4,'Precision Comparison2Plain'!$N$6,'Precision Comparison2Plain'!$N$8,'Precision Comparison2Plain'!$N$10,'Precision Comparison2Plain'!$N$12,'Precision Comparison2Plain'!$N$14)</c:f>
              <c:numCache>
                <c:formatCode>General</c:formatCode>
                <c:ptCount val="6"/>
                <c:pt idx="0">
                  <c:v>1.1458115515265987E-3</c:v>
                </c:pt>
                <c:pt idx="1">
                  <c:v>1.5312356970530461E-3</c:v>
                </c:pt>
                <c:pt idx="2">
                  <c:v>2.1221321708816743E-2</c:v>
                </c:pt>
                <c:pt idx="3">
                  <c:v>-7.0646913009033696E-3</c:v>
                </c:pt>
                <c:pt idx="4">
                  <c:v>2.5790593952820129E-2</c:v>
                </c:pt>
                <c:pt idx="5">
                  <c:v>2.156436501606096E-2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23-4945-B214-C00639EEC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Comparison2Plain'!$B$34:$B$35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Comparison2Plain'!$B$36:$B$41</c:f>
              <c:numCache>
                <c:formatCode>General</c:formatCode>
                <c:ptCount val="6"/>
                <c:pt idx="0">
                  <c:v>2.5474992332681579E-2</c:v>
                </c:pt>
                <c:pt idx="1">
                  <c:v>1.5639659533418615E-2</c:v>
                </c:pt>
                <c:pt idx="2">
                  <c:v>9.7509889498781366E-3</c:v>
                </c:pt>
                <c:pt idx="3">
                  <c:v>3.3951569315723296E-2</c:v>
                </c:pt>
                <c:pt idx="4">
                  <c:v>-1.5877995944702739E-2</c:v>
                </c:pt>
                <c:pt idx="5">
                  <c:v>9.379846409261372E-3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F-47BC-8540-293086A3B978}"/>
            </c:ext>
          </c:extLst>
        </c:ser>
        <c:ser>
          <c:idx val="1"/>
          <c:order val="1"/>
          <c:tx>
            <c:strRef>
              <c:f>'Precision Comparison2Plain'!$C$34:$C$35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Comparison2Plain'!$C$36:$C$41</c:f>
              <c:numCache>
                <c:formatCode>General</c:formatCode>
                <c:ptCount val="6"/>
                <c:pt idx="0">
                  <c:v>-2.6662587138381877E-4</c:v>
                </c:pt>
                <c:pt idx="1">
                  <c:v>7.0003749048439534E-3</c:v>
                </c:pt>
                <c:pt idx="2">
                  <c:v>2.5282516155460844E-2</c:v>
                </c:pt>
                <c:pt idx="3">
                  <c:v>1.598699915867241E-2</c:v>
                </c:pt>
                <c:pt idx="4">
                  <c:v>-3.5596548676485318E-3</c:v>
                </c:pt>
                <c:pt idx="5">
                  <c:v>1.4868815187335072E-2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F-47BC-8540-293086A3B978}"/>
            </c:ext>
          </c:extLst>
        </c:ser>
        <c:ser>
          <c:idx val="2"/>
          <c:order val="2"/>
          <c:tx>
            <c:strRef>
              <c:f>'Precision Comparison2Plain'!$D$34:$D$35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Comparison2Plain'!$D$36:$D$41</c:f>
              <c:numCache>
                <c:formatCode>General</c:formatCode>
                <c:ptCount val="6"/>
                <c:pt idx="0">
                  <c:v>1.1895639316428785E-2</c:v>
                </c:pt>
                <c:pt idx="1">
                  <c:v>-7.4419929105143945E-3</c:v>
                </c:pt>
                <c:pt idx="2">
                  <c:v>1.6169650482970033E-2</c:v>
                </c:pt>
                <c:pt idx="3">
                  <c:v>0</c:v>
                </c:pt>
                <c:pt idx="4">
                  <c:v>3.0596953898201718E-2</c:v>
                </c:pt>
                <c:pt idx="5">
                  <c:v>2.9650013626556504E-3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7F-47BC-8540-293086A3B978}"/>
            </c:ext>
          </c:extLst>
        </c:ser>
        <c:ser>
          <c:idx val="3"/>
          <c:order val="3"/>
          <c:tx>
            <c:strRef>
              <c:f>'Precision Comparison2Plain'!$E$34:$E$35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Comparison2Plain'!$E$36:$E$41</c:f>
              <c:numCache>
                <c:formatCode>General</c:formatCode>
                <c:ptCount val="6"/>
                <c:pt idx="0">
                  <c:v>-4.4041739448136275E-3</c:v>
                </c:pt>
                <c:pt idx="1">
                  <c:v>3.1325440111050873E-2</c:v>
                </c:pt>
                <c:pt idx="2">
                  <c:v>2.6278788036096512E-2</c:v>
                </c:pt>
                <c:pt idx="3">
                  <c:v>-7.1252185864587592E-3</c:v>
                </c:pt>
                <c:pt idx="4">
                  <c:v>3.7341368106836859E-3</c:v>
                </c:pt>
                <c:pt idx="5">
                  <c:v>3.4807851609718665E-2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7F-47BC-8540-293086A3B978}"/>
            </c:ext>
          </c:extLst>
        </c:ser>
        <c:ser>
          <c:idx val="4"/>
          <c:order val="4"/>
          <c:tx>
            <c:strRef>
              <c:f>'Precision Comparison2Plain'!$F$34:$F$35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Comparison2Plain'!$F$36:$F$41</c:f>
              <c:numCache>
                <c:formatCode>General</c:formatCode>
                <c:ptCount val="6"/>
                <c:pt idx="0">
                  <c:v>4.6173728194216501E-3</c:v>
                </c:pt>
                <c:pt idx="1">
                  <c:v>1.8281370588656753E-2</c:v>
                </c:pt>
                <c:pt idx="2">
                  <c:v>2.8165471474473125E-2</c:v>
                </c:pt>
                <c:pt idx="3">
                  <c:v>-7.0041640153482021E-3</c:v>
                </c:pt>
                <c:pt idx="4">
                  <c:v>4.5654946167450472E-3</c:v>
                </c:pt>
                <c:pt idx="5">
                  <c:v>1.2519830954108579E-3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7F-47BC-8540-293086A3B978}"/>
            </c:ext>
          </c:extLst>
        </c:ser>
        <c:ser>
          <c:idx val="5"/>
          <c:order val="5"/>
          <c:tx>
            <c:strRef>
              <c:f>'Precision Comparison2Plain'!$G$34:$G$35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Comparison2Plain'!$G$36:$G$41</c:f>
              <c:numCache>
                <c:formatCode>General</c:formatCode>
                <c:ptCount val="6"/>
                <c:pt idx="0">
                  <c:v>3.2242357799718846E-3</c:v>
                </c:pt>
                <c:pt idx="1">
                  <c:v>1.4057154426743268E-2</c:v>
                </c:pt>
                <c:pt idx="2">
                  <c:v>2.2927522347890861E-2</c:v>
                </c:pt>
                <c:pt idx="3">
                  <c:v>0</c:v>
                </c:pt>
                <c:pt idx="4">
                  <c:v>-3.7059243362698169E-3</c:v>
                </c:pt>
                <c:pt idx="5">
                  <c:v>2.8633260343053024E-2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7F-47BC-8540-293086A3B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566495"/>
        <c:axId val="1592559295"/>
      </c:barChart>
      <c:catAx>
        <c:axId val="159256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59295"/>
        <c:crosses val="autoZero"/>
        <c:auto val="1"/>
        <c:lblAlgn val="ctr"/>
        <c:lblOffset val="100"/>
        <c:noMultiLvlLbl val="0"/>
      </c:catAx>
      <c:valAx>
        <c:axId val="1592559295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66495"/>
        <c:crosses val="autoZero"/>
        <c:crossBetween val="between"/>
        <c:minorUnit val="5.000000000000001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Comparison2Plain'!$B$61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'Precision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Comparison2Plain'!$B$62:$B$66</c:f>
              <c:numCache>
                <c:formatCode>General</c:formatCode>
                <c:ptCount val="5"/>
                <c:pt idx="0">
                  <c:v>-1.6804927099044797E-2</c:v>
                </c:pt>
                <c:pt idx="1">
                  <c:v>1.0058479532163656E-2</c:v>
                </c:pt>
                <c:pt idx="2">
                  <c:v>-2.8145363408521251E-2</c:v>
                </c:pt>
                <c:pt idx="3">
                  <c:v>-8.9910089910105739E-4</c:v>
                </c:pt>
                <c:pt idx="4">
                  <c:v>2.1112831097350737E-3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6-4100-B626-AF08C2EA5EC1}"/>
            </c:ext>
          </c:extLst>
        </c:ser>
        <c:ser>
          <c:idx val="1"/>
          <c:order val="1"/>
          <c:tx>
            <c:strRef>
              <c:f>'Precision Comparison2Plain'!$C$61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'Precision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Comparison2Plain'!$C$62:$C$66</c:f>
              <c:numCache>
                <c:formatCode>General</c:formatCode>
                <c:ptCount val="5"/>
                <c:pt idx="0">
                  <c:v>-8.0437222878826375E-4</c:v>
                </c:pt>
                <c:pt idx="1">
                  <c:v>-1.9326813652328356E-3</c:v>
                </c:pt>
                <c:pt idx="2">
                  <c:v>8.1708099991039118E-3</c:v>
                </c:pt>
                <c:pt idx="3">
                  <c:v>2.10956307196285E-2</c:v>
                </c:pt>
                <c:pt idx="4">
                  <c:v>3.6908414759803887E-2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6-4100-B626-AF08C2EA5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4.0000000000000008E-2"/>
          <c:min val="-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  <c:minorUnit val="2.0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4" Type="http://schemas.openxmlformats.org/officeDocument/2006/relationships/chart" Target="../charts/chart4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Relationship Id="rId4" Type="http://schemas.openxmlformats.org/officeDocument/2006/relationships/chart" Target="../charts/chart5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EDE19E-8AB9-3805-2593-2507377D4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47625</xdr:rowOff>
    </xdr:from>
    <xdr:to>
      <xdr:col>28</xdr:col>
      <xdr:colOff>457200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5C779E5-78B7-4D0D-9EC8-5AFC2B04E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371473</xdr:colOff>
      <xdr:row>2</xdr:row>
      <xdr:rowOff>19049</xdr:rowOff>
    </xdr:from>
    <xdr:to>
      <xdr:col>16</xdr:col>
      <xdr:colOff>409574</xdr:colOff>
      <xdr:row>17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CF4D4C4-DBD3-4425-A592-D1B2C1C6E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352424</xdr:colOff>
      <xdr:row>51</xdr:row>
      <xdr:rowOff>123824</xdr:rowOff>
    </xdr:from>
    <xdr:to>
      <xdr:col>9</xdr:col>
      <xdr:colOff>447675</xdr:colOff>
      <xdr:row>66</xdr:row>
      <xdr:rowOff>152399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4FDC919-AC5F-4A9B-BF67-67B8C69BC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161924</xdr:colOff>
      <xdr:row>51</xdr:row>
      <xdr:rowOff>95249</xdr:rowOff>
    </xdr:from>
    <xdr:to>
      <xdr:col>14</xdr:col>
      <xdr:colOff>57150</xdr:colOff>
      <xdr:row>66</xdr:row>
      <xdr:rowOff>123824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006A3DA-D0BE-46AE-A463-09E89766C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619125</xdr:colOff>
      <xdr:row>42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4F2ADFC-4414-4D41-90E1-194B430F2D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B5D1F6AB-9D4F-4878-BE92-ED8F4D3B5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9</xdr:row>
      <xdr:rowOff>52387</xdr:rowOff>
    </xdr:from>
    <xdr:to>
      <xdr:col>3</xdr:col>
      <xdr:colOff>300038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1E74517-F28C-3163-FA5B-35002EC4F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233362</xdr:colOff>
      <xdr:row>14</xdr:row>
      <xdr:rowOff>61912</xdr:rowOff>
    </xdr:from>
    <xdr:to>
      <xdr:col>20</xdr:col>
      <xdr:colOff>233362</xdr:colOff>
      <xdr:row>30</xdr:row>
      <xdr:rowOff>157163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0DDB4D7-F124-4D2E-F32A-5BED0E9DE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664367</xdr:colOff>
      <xdr:row>42</xdr:row>
      <xdr:rowOff>0</xdr:rowOff>
    </xdr:from>
    <xdr:to>
      <xdr:col>9</xdr:col>
      <xdr:colOff>95249</xdr:colOff>
      <xdr:row>56</xdr:row>
      <xdr:rowOff>104775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95E3EC3-DC20-C278-68E4-19235FA7D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164306</xdr:colOff>
      <xdr:row>57</xdr:row>
      <xdr:rowOff>23812</xdr:rowOff>
    </xdr:from>
    <xdr:to>
      <xdr:col>11</xdr:col>
      <xdr:colOff>164306</xdr:colOff>
      <xdr:row>72</xdr:row>
      <xdr:rowOff>52387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81CF7C9-4858-57C5-813B-14C9E65EC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</xdr:colOff>
      <xdr:row>57</xdr:row>
      <xdr:rowOff>1</xdr:rowOff>
    </xdr:from>
    <xdr:to>
      <xdr:col>15</xdr:col>
      <xdr:colOff>66676</xdr:colOff>
      <xdr:row>68</xdr:row>
      <xdr:rowOff>123826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F7CDABA8-B922-4DFC-BAE2-E74660239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DD6FF30-729F-4E49-9169-52E638A3E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3E21B6-059E-4EB9-B194-AD3C3BCFB2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47625</xdr:rowOff>
    </xdr:from>
    <xdr:to>
      <xdr:col>28</xdr:col>
      <xdr:colOff>457200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33F71D6-8D6D-472F-97A4-F7FF13CE6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428622</xdr:colOff>
      <xdr:row>19</xdr:row>
      <xdr:rowOff>9525</xdr:rowOff>
    </xdr:from>
    <xdr:to>
      <xdr:col>16</xdr:col>
      <xdr:colOff>104775</xdr:colOff>
      <xdr:row>31</xdr:row>
      <xdr:rowOff>171450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A0941E6-E1C0-4ABB-B01F-2DE491B684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485774</xdr:colOff>
      <xdr:row>51</xdr:row>
      <xdr:rowOff>142874</xdr:rowOff>
    </xdr:from>
    <xdr:to>
      <xdr:col>8</xdr:col>
      <xdr:colOff>581025</xdr:colOff>
      <xdr:row>66</xdr:row>
      <xdr:rowOff>171449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7A8D5E0-1930-4F73-97AF-DBB6BD0C6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257174</xdr:colOff>
      <xdr:row>51</xdr:row>
      <xdr:rowOff>133349</xdr:rowOff>
    </xdr:from>
    <xdr:to>
      <xdr:col>13</xdr:col>
      <xdr:colOff>228600</xdr:colOff>
      <xdr:row>66</xdr:row>
      <xdr:rowOff>161924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9253236-EA83-4BDF-B333-951B95532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819150</xdr:colOff>
      <xdr:row>50</xdr:row>
      <xdr:rowOff>47625</xdr:rowOff>
    </xdr:from>
    <xdr:to>
      <xdr:col>17</xdr:col>
      <xdr:colOff>600075</xdr:colOff>
      <xdr:row>65</xdr:row>
      <xdr:rowOff>76200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B32E1A81-9119-47BA-B0B8-A42656248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764ECB69-85B7-4610-9B3A-32616E2B3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69</xdr:row>
      <xdr:rowOff>0</xdr:rowOff>
    </xdr:from>
    <xdr:to>
      <xdr:col>5</xdr:col>
      <xdr:colOff>200025</xdr:colOff>
      <xdr:row>84</xdr:row>
      <xdr:rowOff>171450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F41AA95F-492A-41F8-BC80-6A57E7817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276225</xdr:colOff>
      <xdr:row>69</xdr:row>
      <xdr:rowOff>1</xdr:rowOff>
    </xdr:from>
    <xdr:to>
      <xdr:col>10</xdr:col>
      <xdr:colOff>619125</xdr:colOff>
      <xdr:row>85</xdr:row>
      <xdr:rowOff>19051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7E4D6DA1-D375-4478-A9FF-CE8E7EBDDB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200026</xdr:colOff>
      <xdr:row>9</xdr:row>
      <xdr:rowOff>42862</xdr:rowOff>
    </xdr:from>
    <xdr:to>
      <xdr:col>3</xdr:col>
      <xdr:colOff>328613</xdr:colOff>
      <xdr:row>23</xdr:row>
      <xdr:rowOff>119062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AFF6722-CD2C-493B-B8CB-F044EFE9CD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273842</xdr:colOff>
      <xdr:row>13</xdr:row>
      <xdr:rowOff>114301</xdr:rowOff>
    </xdr:from>
    <xdr:to>
      <xdr:col>12</xdr:col>
      <xdr:colOff>419099</xdr:colOff>
      <xdr:row>28</xdr:row>
      <xdr:rowOff>38101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2828857-6C16-4E04-93E8-5594BAC4B0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164306</xdr:colOff>
      <xdr:row>57</xdr:row>
      <xdr:rowOff>23812</xdr:rowOff>
    </xdr:from>
    <xdr:to>
      <xdr:col>11</xdr:col>
      <xdr:colOff>164306</xdr:colOff>
      <xdr:row>72</xdr:row>
      <xdr:rowOff>52387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AB6DCC3-9697-4EF3-B7C3-34B6C4E1A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</xdr:colOff>
      <xdr:row>57</xdr:row>
      <xdr:rowOff>1</xdr:rowOff>
    </xdr:from>
    <xdr:to>
      <xdr:col>15</xdr:col>
      <xdr:colOff>66676</xdr:colOff>
      <xdr:row>68</xdr:row>
      <xdr:rowOff>123826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48FB32A5-9738-4191-A023-697203CE59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609600</xdr:colOff>
      <xdr:row>16</xdr:row>
      <xdr:rowOff>28574</xdr:rowOff>
    </xdr:from>
    <xdr:to>
      <xdr:col>20</xdr:col>
      <xdr:colOff>609600</xdr:colOff>
      <xdr:row>31</xdr:row>
      <xdr:rowOff>57149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D9204889-189A-4757-A05B-5710E2209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319087</xdr:colOff>
      <xdr:row>42</xdr:row>
      <xdr:rowOff>1</xdr:rowOff>
    </xdr:from>
    <xdr:to>
      <xdr:col>4</xdr:col>
      <xdr:colOff>28574</xdr:colOff>
      <xdr:row>56</xdr:row>
      <xdr:rowOff>76201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BDB49AFC-58AD-4540-B5D4-179F7497A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75</xdr:row>
      <xdr:rowOff>0</xdr:rowOff>
    </xdr:from>
    <xdr:to>
      <xdr:col>8</xdr:col>
      <xdr:colOff>409575</xdr:colOff>
      <xdr:row>90</xdr:row>
      <xdr:rowOff>28575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262CC87-070B-4EA3-976E-85381F383C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75</xdr:row>
      <xdr:rowOff>0</xdr:rowOff>
    </xdr:from>
    <xdr:to>
      <xdr:col>12</xdr:col>
      <xdr:colOff>671513</xdr:colOff>
      <xdr:row>90</xdr:row>
      <xdr:rowOff>28575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1793BC33-B9D7-463E-B547-16648F945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3321DAA-9D73-4979-8EB2-DCD1F9543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1FB891-7C20-4651-9173-EE4B9396E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19050</xdr:rowOff>
    </xdr:from>
    <xdr:to>
      <xdr:col>28</xdr:col>
      <xdr:colOff>409575</xdr:colOff>
      <xdr:row>38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F6B9D-7302-4AA0-A877-9FE0036DB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371474</xdr:colOff>
      <xdr:row>2</xdr:row>
      <xdr:rowOff>19049</xdr:rowOff>
    </xdr:from>
    <xdr:to>
      <xdr:col>16</xdr:col>
      <xdr:colOff>133350</xdr:colOff>
      <xdr:row>17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392FB3D-E030-4032-9FA2-6DA12A15C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228599</xdr:colOff>
      <xdr:row>49</xdr:row>
      <xdr:rowOff>95249</xdr:rowOff>
    </xdr:from>
    <xdr:to>
      <xdr:col>9</xdr:col>
      <xdr:colOff>323850</xdr:colOff>
      <xdr:row>64</xdr:row>
      <xdr:rowOff>123824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5C61FFB-D80E-41AA-8F28-F46F83BDF2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85724</xdr:colOff>
      <xdr:row>49</xdr:row>
      <xdr:rowOff>104774</xdr:rowOff>
    </xdr:from>
    <xdr:to>
      <xdr:col>13</xdr:col>
      <xdr:colOff>819150</xdr:colOff>
      <xdr:row>64</xdr:row>
      <xdr:rowOff>133349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A22FD366-E3E7-4803-929C-B33C985A5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619125</xdr:colOff>
      <xdr:row>42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723E873-7A7B-4058-AE15-E067496EA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333374</xdr:colOff>
      <xdr:row>30</xdr:row>
      <xdr:rowOff>133349</xdr:rowOff>
    </xdr:from>
    <xdr:to>
      <xdr:col>11</xdr:col>
      <xdr:colOff>38100</xdr:colOff>
      <xdr:row>47</xdr:row>
      <xdr:rowOff>161924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36261EDB-1226-48BE-B876-37E614CE08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52387</xdr:rowOff>
    </xdr:from>
    <xdr:to>
      <xdr:col>8</xdr:col>
      <xdr:colOff>647700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724AD4E-2060-4BD7-9BA8-5C4574D21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14</xdr:row>
      <xdr:rowOff>176212</xdr:rowOff>
    </xdr:from>
    <xdr:to>
      <xdr:col>20</xdr:col>
      <xdr:colOff>590550</xdr:colOff>
      <xdr:row>29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6D549E1-24B3-4605-BE56-EAAFB2231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42</xdr:row>
      <xdr:rowOff>0</xdr:rowOff>
    </xdr:from>
    <xdr:to>
      <xdr:col>8</xdr:col>
      <xdr:colOff>192882</xdr:colOff>
      <xdr:row>56</xdr:row>
      <xdr:rowOff>104775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78A1E81-7F5A-4823-BBC9-5F1D632FF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60</xdr:row>
      <xdr:rowOff>0</xdr:rowOff>
    </xdr:from>
    <xdr:to>
      <xdr:col>10</xdr:col>
      <xdr:colOff>0</xdr:colOff>
      <xdr:row>75</xdr:row>
      <xdr:rowOff>28575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43AC17C-8800-4900-8DB5-11F1935F9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2D128D-8290-4523-9E6A-3ACBCF28D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5C535D-DA7D-4AE5-B567-8A8ACE34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47625</xdr:rowOff>
    </xdr:from>
    <xdr:to>
      <xdr:col>28</xdr:col>
      <xdr:colOff>409575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D02E23-FDC8-4C32-984C-AB5D85DC2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371473</xdr:colOff>
      <xdr:row>2</xdr:row>
      <xdr:rowOff>19049</xdr:rowOff>
    </xdr:from>
    <xdr:to>
      <xdr:col>16</xdr:col>
      <xdr:colOff>47624</xdr:colOff>
      <xdr:row>17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0E1AC2A-2AEA-4843-BC08-40FB8EE9E1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95249</xdr:colOff>
      <xdr:row>52</xdr:row>
      <xdr:rowOff>19049</xdr:rowOff>
    </xdr:from>
    <xdr:to>
      <xdr:col>10</xdr:col>
      <xdr:colOff>190500</xdr:colOff>
      <xdr:row>67</xdr:row>
      <xdr:rowOff>47624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050F94C-8EFE-413D-9AB1-0FD66A555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323849</xdr:colOff>
      <xdr:row>52</xdr:row>
      <xdr:rowOff>47624</xdr:rowOff>
    </xdr:from>
    <xdr:to>
      <xdr:col>15</xdr:col>
      <xdr:colOff>219075</xdr:colOff>
      <xdr:row>67</xdr:row>
      <xdr:rowOff>76199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70D3B7D-A7D3-41AF-B7CA-613B3447B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619125</xdr:colOff>
      <xdr:row>42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1FA6E3A5-1354-4A7E-A050-AEBFD229D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210447FD-8145-485F-BD64-6B25C4042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52387</xdr:rowOff>
    </xdr:from>
    <xdr:to>
      <xdr:col>8</xdr:col>
      <xdr:colOff>647700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24F5110-59C9-4719-B3D4-FC49E8CD9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14</xdr:row>
      <xdr:rowOff>176212</xdr:rowOff>
    </xdr:from>
    <xdr:to>
      <xdr:col>20</xdr:col>
      <xdr:colOff>590550</xdr:colOff>
      <xdr:row>29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F24548C-4DAE-4E9B-8529-8CC9E8929E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42</xdr:row>
      <xdr:rowOff>0</xdr:rowOff>
    </xdr:from>
    <xdr:to>
      <xdr:col>8</xdr:col>
      <xdr:colOff>192882</xdr:colOff>
      <xdr:row>56</xdr:row>
      <xdr:rowOff>104775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73BF44F-0115-476F-93EF-8365676A0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60</xdr:row>
      <xdr:rowOff>0</xdr:rowOff>
    </xdr:from>
    <xdr:to>
      <xdr:col>10</xdr:col>
      <xdr:colOff>0</xdr:colOff>
      <xdr:row>75</xdr:row>
      <xdr:rowOff>28575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F4DCC6B-678E-49B5-BCE2-DEDD5E8A7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label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analysis.xlsx" TargetMode="External"/><Relationship Id="rId1" Type="http://schemas.openxmlformats.org/officeDocument/2006/relationships/externalLinkPath" Target="/Users/katha/Documents/uni/anforderungsklassifizierung/4_classification&amp;evaluation/output/evaluation_analysis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labels.xlsx" TargetMode="External"/><Relationship Id="rId1" Type="http://schemas.openxmlformats.org/officeDocument/2006/relationships/externalLinkPath" Target="/Users/katha/Documents/uni/anforderungsklassifizierung/4_classification&amp;evaluation/output/evaluation_labe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recall_standard_devi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precision_standard_devia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tha/Documents/uni/Projekte/anforderungsklassifizierung/evaluation_results_for_ECSS_data/without_context_integration/evaluation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F1 Analysis"/>
    </sheetNames>
    <sheetDataSet>
      <sheetData sheetId="0">
        <row r="2">
          <cell r="D2">
            <v>0.58423978366669893</v>
          </cell>
          <cell r="E2">
            <v>0.60347643080090907</v>
          </cell>
          <cell r="F2">
            <v>0.66857157397627187</v>
          </cell>
          <cell r="G2">
            <v>0.66301938839964192</v>
          </cell>
          <cell r="H2">
            <v>0.73034683975872017</v>
          </cell>
          <cell r="K2">
            <v>0.67778507780421116</v>
          </cell>
          <cell r="L2">
            <v>0.67962960177153631</v>
          </cell>
          <cell r="M2">
            <v>0.61323488628379363</v>
          </cell>
          <cell r="N2">
            <v>0.69574984025094511</v>
          </cell>
          <cell r="O2">
            <v>0.74088600795917858</v>
          </cell>
          <cell r="R2">
            <v>0.64496371234035155</v>
          </cell>
          <cell r="S2">
            <v>0.69455021709487219</v>
          </cell>
          <cell r="T2">
            <v>0.60961179511533559</v>
          </cell>
          <cell r="U2">
            <v>0.69770175512663768</v>
          </cell>
          <cell r="V2">
            <v>0.78748893978096013</v>
          </cell>
          <cell r="Y2">
            <v>0.80726869817151947</v>
          </cell>
          <cell r="Z2">
            <v>0.7208008256395354</v>
          </cell>
          <cell r="AA2">
            <v>0.83716444845477112</v>
          </cell>
          <cell r="AB2">
            <v>0.79474664756922819</v>
          </cell>
          <cell r="AC2">
            <v>0.78510091090736256</v>
          </cell>
          <cell r="AF2">
            <v>0.73688903521406912</v>
          </cell>
          <cell r="AG2">
            <v>0.66789663563857116</v>
          </cell>
          <cell r="AH2">
            <v>0.8288865256607193</v>
          </cell>
          <cell r="AI2">
            <v>0.82350850870612391</v>
          </cell>
          <cell r="AJ2">
            <v>0.79351244637564577</v>
          </cell>
          <cell r="AM2">
            <v>0.77478268918783544</v>
          </cell>
          <cell r="AN2">
            <v>0.690707109042343</v>
          </cell>
          <cell r="AO2">
            <v>0.79320547062482538</v>
          </cell>
          <cell r="AP2">
            <v>0.83351100933128019</v>
          </cell>
          <cell r="AQ2">
            <v>0.78159544879728371</v>
          </cell>
        </row>
        <row r="3">
          <cell r="D3">
            <v>0.81947821681864241</v>
          </cell>
          <cell r="E3">
            <v>0.77616463903035537</v>
          </cell>
          <cell r="F3">
            <v>0.81910479551402371</v>
          </cell>
          <cell r="G3">
            <v>0.76300069169339113</v>
          </cell>
          <cell r="H3">
            <v>0.89278105407137665</v>
          </cell>
          <cell r="K3">
            <v>0.8003224472939523</v>
          </cell>
          <cell r="L3">
            <v>0.76772764071151167</v>
          </cell>
          <cell r="M3">
            <v>0.81651299393234877</v>
          </cell>
          <cell r="N3">
            <v>0.81704510423712051</v>
          </cell>
          <cell r="O3">
            <v>0.88124039938556065</v>
          </cell>
          <cell r="R3">
            <v>0.72854152193457911</v>
          </cell>
          <cell r="S3">
            <v>0.75776192381672025</v>
          </cell>
          <cell r="T3">
            <v>0.82067780051651029</v>
          </cell>
          <cell r="U3">
            <v>0.75236763174188703</v>
          </cell>
          <cell r="V3">
            <v>0.88193515352724494</v>
          </cell>
          <cell r="Y3">
            <v>0.87053772209454616</v>
          </cell>
          <cell r="Z3">
            <v>0.81666666666666665</v>
          </cell>
          <cell r="AA3">
            <v>0.91478574245976629</v>
          </cell>
          <cell r="AB3">
            <v>0.82758460177815008</v>
          </cell>
          <cell r="AC3">
            <v>0.88119832588247105</v>
          </cell>
          <cell r="AF3">
            <v>0.8608829416561643</v>
          </cell>
          <cell r="AG3">
            <v>0.8279620021555506</v>
          </cell>
          <cell r="AH3">
            <v>0.91498815391316113</v>
          </cell>
          <cell r="AI3">
            <v>0.83810951593209648</v>
          </cell>
          <cell r="AJ3">
            <v>0.89281499381814089</v>
          </cell>
          <cell r="AM3">
            <v>0.86098858329008832</v>
          </cell>
          <cell r="AN3">
            <v>0.8279620021555506</v>
          </cell>
          <cell r="AO3">
            <v>0.91442981724152783</v>
          </cell>
          <cell r="AP3">
            <v>0.83810951593209648</v>
          </cell>
          <cell r="AQ3">
            <v>0.87148968501726043</v>
          </cell>
        </row>
        <row r="4">
          <cell r="D4">
            <v>0.84098681803049102</v>
          </cell>
          <cell r="E4">
            <v>0.79896408928666984</v>
          </cell>
          <cell r="F4">
            <v>0.87151395113629582</v>
          </cell>
          <cell r="G4">
            <v>0.80609028775412483</v>
          </cell>
          <cell r="H4">
            <v>0.92457223692471524</v>
          </cell>
          <cell r="K4">
            <v>0.86210388164866159</v>
          </cell>
          <cell r="L4">
            <v>0.83934810386423298</v>
          </cell>
          <cell r="M4">
            <v>0.89318553310488802</v>
          </cell>
          <cell r="N4">
            <v>0.84914331462014603</v>
          </cell>
          <cell r="O4">
            <v>0.91421123679188188</v>
          </cell>
          <cell r="R4">
            <v>0.83965741071394873</v>
          </cell>
          <cell r="S4">
            <v>0.80871577645771187</v>
          </cell>
          <cell r="T4">
            <v>0.89370362867402087</v>
          </cell>
          <cell r="U4">
            <v>0.83844874908687073</v>
          </cell>
          <cell r="V4">
            <v>0.89373299252331506</v>
          </cell>
          <cell r="Y4">
            <v>0.82890187201497401</v>
          </cell>
          <cell r="Z4">
            <v>0.81843688674808224</v>
          </cell>
          <cell r="AA4">
            <v>0.87027376170560156</v>
          </cell>
          <cell r="AB4">
            <v>0.85873198431388909</v>
          </cell>
          <cell r="AC4">
            <v>0.91398207527239783</v>
          </cell>
          <cell r="AF4">
            <v>0.82925862771477732</v>
          </cell>
          <cell r="AG4">
            <v>0.82814121362508464</v>
          </cell>
          <cell r="AH4">
            <v>0.88241428176518644</v>
          </cell>
          <cell r="AI4">
            <v>0.87005276839742018</v>
          </cell>
          <cell r="AJ4">
            <v>0.91398207527239783</v>
          </cell>
          <cell r="AM4">
            <v>0.8295415195150263</v>
          </cell>
          <cell r="AN4">
            <v>0.82814121362508464</v>
          </cell>
          <cell r="AO4">
            <v>0.87110935513767918</v>
          </cell>
          <cell r="AP4">
            <v>0.87005276839742018</v>
          </cell>
          <cell r="AQ4">
            <v>0.91398207527239783</v>
          </cell>
        </row>
        <row r="5">
          <cell r="D5">
            <v>0.86221784094124521</v>
          </cell>
          <cell r="E5">
            <v>0.78429298184761242</v>
          </cell>
          <cell r="F5">
            <v>0.89238559960432506</v>
          </cell>
          <cell r="G5">
            <v>0.8506432054819153</v>
          </cell>
          <cell r="H5">
            <v>0.8468770111377989</v>
          </cell>
          <cell r="K5">
            <v>0.87179252048128852</v>
          </cell>
          <cell r="L5">
            <v>0.79549643904482614</v>
          </cell>
          <cell r="M5">
            <v>0.89238559960432506</v>
          </cell>
          <cell r="N5">
            <v>0.8612331384866625</v>
          </cell>
          <cell r="O5">
            <v>0.88141798973821006</v>
          </cell>
          <cell r="R5"/>
          <cell r="S5"/>
          <cell r="T5"/>
          <cell r="U5"/>
          <cell r="V5"/>
          <cell r="Y5">
            <v>0.87106192755751966</v>
          </cell>
          <cell r="Z5">
            <v>0.75982115742477507</v>
          </cell>
          <cell r="AA5">
            <v>0.88334090691131573</v>
          </cell>
          <cell r="AB5">
            <v>0.79225656419954993</v>
          </cell>
          <cell r="AC5">
            <v>0.82172466193471438</v>
          </cell>
          <cell r="AF5">
            <v>0.87106192755751966</v>
          </cell>
          <cell r="AG5">
            <v>0.7715930859945006</v>
          </cell>
          <cell r="AH5">
            <v>0.89290271392248499</v>
          </cell>
          <cell r="AI5">
            <v>0.8264809734142583</v>
          </cell>
          <cell r="AJ5">
            <v>0.82172466193471438</v>
          </cell>
          <cell r="AM5"/>
          <cell r="AN5"/>
          <cell r="AO5"/>
          <cell r="AP5"/>
          <cell r="AQ5"/>
        </row>
        <row r="6">
          <cell r="D6">
            <v>0.7873104996646626</v>
          </cell>
          <cell r="E6">
            <v>0.75988176373191973</v>
          </cell>
          <cell r="F6">
            <v>0.81956773489031554</v>
          </cell>
          <cell r="G6">
            <v>0.80801253807136864</v>
          </cell>
          <cell r="H6">
            <v>0.88233674580261223</v>
          </cell>
          <cell r="K6">
            <v>0.76548562545593724</v>
          </cell>
          <cell r="L6">
            <v>0.7893956922074028</v>
          </cell>
          <cell r="M6">
            <v>0.8173729408977245</v>
          </cell>
          <cell r="N6">
            <v>0.81761500981305946</v>
          </cell>
          <cell r="O6">
            <v>0.8616491742552862</v>
          </cell>
          <cell r="R6">
            <v>0.74643017386578414</v>
          </cell>
          <cell r="S6">
            <v>0.72229772083145138</v>
          </cell>
          <cell r="T6">
            <v>0.78740274499519181</v>
          </cell>
          <cell r="U6">
            <v>0.69729553600521332</v>
          </cell>
          <cell r="V6">
            <v>0.79765705729006142</v>
          </cell>
          <cell r="Y6">
            <v>0.77595858136472007</v>
          </cell>
          <cell r="Z6">
            <v>0.78858078858078862</v>
          </cell>
          <cell r="AA6">
            <v>0.79877409152460632</v>
          </cell>
          <cell r="AB6">
            <v>0.79657209624043446</v>
          </cell>
          <cell r="AC6">
            <v>0.83828389529814895</v>
          </cell>
          <cell r="AF6">
            <v>0.78696079822487841</v>
          </cell>
          <cell r="AG6">
            <v>0.7865482096981149</v>
          </cell>
          <cell r="AH6">
            <v>0.81774068225681129</v>
          </cell>
          <cell r="AI6">
            <v>0.77449107093360248</v>
          </cell>
          <cell r="AJ6">
            <v>0.82693933556649235</v>
          </cell>
          <cell r="AM6">
            <v>0.78366412089230453</v>
          </cell>
          <cell r="AN6">
            <v>0.75390247534460053</v>
          </cell>
          <cell r="AO6">
            <v>0.85985909252038284</v>
          </cell>
          <cell r="AP6">
            <v>0.80611337587144039</v>
          </cell>
          <cell r="AQ6">
            <v>0.88022164915764212</v>
          </cell>
        </row>
        <row r="7">
          <cell r="D7">
            <v>0.84115539434688369</v>
          </cell>
          <cell r="E7">
            <v>0.8084052148568277</v>
          </cell>
          <cell r="F7">
            <v>0.89229620439297852</v>
          </cell>
          <cell r="G7">
            <v>0.81700736539446228</v>
          </cell>
          <cell r="H7">
            <v>0.91421123679188188</v>
          </cell>
          <cell r="K7">
            <v>0.86072750328069469</v>
          </cell>
          <cell r="L7">
            <v>0.81794060883244946</v>
          </cell>
          <cell r="M7">
            <v>0.91415327504037192</v>
          </cell>
          <cell r="N7">
            <v>0.83849829978862234</v>
          </cell>
          <cell r="O7">
            <v>0.93545594190755477</v>
          </cell>
          <cell r="R7">
            <v>0.81158599084131011</v>
          </cell>
          <cell r="S7">
            <v>0.80934925289764004</v>
          </cell>
          <cell r="T7">
            <v>0.82041800399185794</v>
          </cell>
          <cell r="U7">
            <v>0.81667531855078757</v>
          </cell>
          <cell r="V7">
            <v>0.91488797940410838</v>
          </cell>
          <cell r="Y7">
            <v>0.88204427832087406</v>
          </cell>
          <cell r="Z7">
            <v>0.78721493560203237</v>
          </cell>
          <cell r="AA7">
            <v>0.93569223714571348</v>
          </cell>
          <cell r="AB7">
            <v>0.8710465162078066</v>
          </cell>
          <cell r="AC7">
            <v>0.92469869649048919</v>
          </cell>
          <cell r="AF7">
            <v>0.82813779981023916</v>
          </cell>
          <cell r="AG7">
            <v>0.81644173262279407</v>
          </cell>
          <cell r="AH7">
            <v>0.90403596356482607</v>
          </cell>
          <cell r="AI7">
            <v>0.87058035067476458</v>
          </cell>
          <cell r="AJ7">
            <v>0.88057452010524262</v>
          </cell>
          <cell r="AM7">
            <v>0.89403278289056565</v>
          </cell>
          <cell r="AN7">
            <v>0.77571057503145779</v>
          </cell>
          <cell r="AO7">
            <v>0.91465066834647357</v>
          </cell>
          <cell r="AP7">
            <v>0.86041640719060075</v>
          </cell>
          <cell r="AQ7">
            <v>0.88095414369794256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ADJK"/>
      <definedName name="COUNTAU"/>
      <definedName name="ExtractUnique"/>
      <definedName name="QCRIT"/>
      <definedName name="Q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bow_Precision</v>
          </cell>
          <cell r="C1" t="str">
            <v>bow_Recall</v>
          </cell>
          <cell r="D1" t="str">
            <v>bow_F1</v>
          </cell>
          <cell r="E1" t="str">
            <v>bow_chi_Precision</v>
          </cell>
          <cell r="F1" t="str">
            <v>bow_chi_Recall</v>
          </cell>
          <cell r="G1" t="str">
            <v>bow_chi_F1</v>
          </cell>
          <cell r="H1" t="str">
            <v>bow_pca_Precision</v>
          </cell>
          <cell r="I1" t="str">
            <v>bow_pca_Recall</v>
          </cell>
          <cell r="J1" t="str">
            <v>bow_pca_F1</v>
          </cell>
          <cell r="K1" t="str">
            <v>tf-idf_Precision</v>
          </cell>
          <cell r="L1" t="str">
            <v>tf-idf_Recall</v>
          </cell>
          <cell r="M1" t="str">
            <v>tf-idf_F1</v>
          </cell>
          <cell r="N1" t="str">
            <v>tf-idf_chi_Precision</v>
          </cell>
          <cell r="O1" t="str">
            <v>tf-idf_chi_Recall</v>
          </cell>
          <cell r="P1" t="str">
            <v>tf-idf_chi_F1</v>
          </cell>
          <cell r="Q1" t="str">
            <v>tf-idf_pca_Precision</v>
          </cell>
          <cell r="R1" t="str">
            <v>tf-idf_pca_Recall</v>
          </cell>
          <cell r="S1" t="str">
            <v>tf-idf_pca_F1</v>
          </cell>
        </row>
        <row r="2">
          <cell r="B2">
            <v>0.73573787409700719</v>
          </cell>
          <cell r="C2">
            <v>0.75620915032679736</v>
          </cell>
          <cell r="D2">
            <v>0.74432809966091706</v>
          </cell>
          <cell r="E2">
            <v>0.68310276679841897</v>
          </cell>
          <cell r="F2">
            <v>0.76797385620915026</v>
          </cell>
          <cell r="G2">
            <v>0.71718360071301246</v>
          </cell>
          <cell r="H2">
            <v>0.77673076923076922</v>
          </cell>
          <cell r="I2">
            <v>0.72222222222222221</v>
          </cell>
          <cell r="J2">
            <v>0.74439248632797028</v>
          </cell>
          <cell r="K2">
            <v>0.75525404420141273</v>
          </cell>
          <cell r="L2">
            <v>0.8947712418300654</v>
          </cell>
          <cell r="M2">
            <v>0.81864171864171864</v>
          </cell>
          <cell r="N2">
            <v>0.80789473684210533</v>
          </cell>
          <cell r="O2">
            <v>0.83725490196078434</v>
          </cell>
          <cell r="P2">
            <v>0.82164502164502162</v>
          </cell>
          <cell r="Q2">
            <v>0.76758339699516176</v>
          </cell>
          <cell r="R2">
            <v>0.88300653594771228</v>
          </cell>
          <cell r="S2">
            <v>0.81948763310992412</v>
          </cell>
        </row>
        <row r="3">
          <cell r="B3">
            <v>0.61451881451881452</v>
          </cell>
          <cell r="C3">
            <v>0.67473684210526308</v>
          </cell>
          <cell r="D3">
            <v>0.63609944315140488</v>
          </cell>
          <cell r="E3">
            <v>0.62645502645502638</v>
          </cell>
          <cell r="F3">
            <v>0.72736842105263155</v>
          </cell>
          <cell r="G3">
            <v>0.66845055682828902</v>
          </cell>
          <cell r="H3">
            <v>0.75616755793226376</v>
          </cell>
          <cell r="I3">
            <v>0.6763157894736842</v>
          </cell>
          <cell r="J3">
            <v>0.71000099000099004</v>
          </cell>
          <cell r="K3">
            <v>0.90678733031674208</v>
          </cell>
          <cell r="L3">
            <v>0.66631578947368419</v>
          </cell>
          <cell r="M3">
            <v>0.76523341523341526</v>
          </cell>
          <cell r="N3">
            <v>0.87466853408029865</v>
          </cell>
          <cell r="O3">
            <v>0.73684210526315796</v>
          </cell>
          <cell r="P3">
            <v>0.79715511136563766</v>
          </cell>
          <cell r="Q3">
            <v>0.90396825396825398</v>
          </cell>
          <cell r="R3">
            <v>0.63578947368421046</v>
          </cell>
          <cell r="S3">
            <v>0.74270947767901729</v>
          </cell>
        </row>
        <row r="4">
          <cell r="B4">
            <v>0.8025641025641026</v>
          </cell>
          <cell r="C4">
            <v>0.41052631578947357</v>
          </cell>
          <cell r="D4">
            <v>0.53780314513073135</v>
          </cell>
          <cell r="E4">
            <v>0.81528863293569176</v>
          </cell>
          <cell r="F4">
            <v>0.5368421052631579</v>
          </cell>
          <cell r="G4">
            <v>0.64168551476949687</v>
          </cell>
          <cell r="H4">
            <v>0.82609057609057612</v>
          </cell>
          <cell r="I4">
            <v>0.61052631578947358</v>
          </cell>
          <cell r="J4">
            <v>0.6919354838709677</v>
          </cell>
          <cell r="K4">
            <v>0.80160401002506254</v>
          </cell>
          <cell r="L4">
            <v>0.84210526315789469</v>
          </cell>
          <cell r="M4">
            <v>0.82094466936572208</v>
          </cell>
          <cell r="N4">
            <v>0.75311321782717666</v>
          </cell>
          <cell r="O4">
            <v>0.76842105263157889</v>
          </cell>
          <cell r="P4">
            <v>0.75681556833259633</v>
          </cell>
          <cell r="Q4">
            <v>0.76653270003653629</v>
          </cell>
          <cell r="R4">
            <v>0.86315789473684212</v>
          </cell>
          <cell r="S4">
            <v>0.80883720930232561</v>
          </cell>
        </row>
        <row r="5">
          <cell r="B5">
            <v>0.49127763186076129</v>
          </cell>
          <cell r="C5">
            <v>0.86911764705882355</v>
          </cell>
          <cell r="D5">
            <v>0.6226629466015654</v>
          </cell>
          <cell r="E5">
            <v>0.5694408602150538</v>
          </cell>
          <cell r="F5">
            <v>0.83455882352941158</v>
          </cell>
          <cell r="G5">
            <v>0.6727391488159522</v>
          </cell>
          <cell r="H5">
            <v>0.46065369880236628</v>
          </cell>
          <cell r="I5">
            <v>0.72720588235294115</v>
          </cell>
          <cell r="J5">
            <v>0.55933746325947775</v>
          </cell>
          <cell r="K5">
            <v>0.67809523809523808</v>
          </cell>
          <cell r="L5">
            <v>0.76102941176470584</v>
          </cell>
          <cell r="M5">
            <v>0.71390317008738058</v>
          </cell>
          <cell r="N5">
            <v>0.75055325479474089</v>
          </cell>
          <cell r="O5">
            <v>0.70220588235294124</v>
          </cell>
          <cell r="P5">
            <v>0.71599650612933341</v>
          </cell>
          <cell r="Q5">
            <v>0.73077390445811496</v>
          </cell>
          <cell r="R5">
            <v>0.70220588235294112</v>
          </cell>
          <cell r="S5">
            <v>0.70470908453930525</v>
          </cell>
        </row>
        <row r="6">
          <cell r="B6">
            <v>0.9192307692307693</v>
          </cell>
          <cell r="C6">
            <v>0.57952380952380944</v>
          </cell>
          <cell r="D6">
            <v>0.71004901960784328</v>
          </cell>
          <cell r="E6">
            <v>0.936996336996337</v>
          </cell>
          <cell r="F6">
            <v>0.56857142857142851</v>
          </cell>
          <cell r="G6">
            <v>0.70679479123027511</v>
          </cell>
          <cell r="H6">
            <v>0.76143790849673199</v>
          </cell>
          <cell r="I6">
            <v>0.67761904761904757</v>
          </cell>
          <cell r="J6">
            <v>0.7155327342747112</v>
          </cell>
          <cell r="K6">
            <v>0.84643306126278262</v>
          </cell>
          <cell r="L6">
            <v>0.79476190476190467</v>
          </cell>
          <cell r="M6">
            <v>0.81794751063043747</v>
          </cell>
          <cell r="N6">
            <v>0.7198145866338086</v>
          </cell>
          <cell r="O6">
            <v>0.80571428571428572</v>
          </cell>
          <cell r="P6">
            <v>0.75756970979740601</v>
          </cell>
          <cell r="Q6">
            <v>0.79528329726539437</v>
          </cell>
          <cell r="R6">
            <v>0.8052380952380952</v>
          </cell>
          <cell r="S6">
            <v>0.79307808550757586</v>
          </cell>
        </row>
        <row r="7">
          <cell r="B7">
            <v>0.85606725146198825</v>
          </cell>
          <cell r="C7">
            <v>0.87189542483660121</v>
          </cell>
          <cell r="D7">
            <v>0.86262626262626263</v>
          </cell>
          <cell r="E7">
            <v>0.83861971104231148</v>
          </cell>
          <cell r="F7">
            <v>0.83856209150326788</v>
          </cell>
          <cell r="G7">
            <v>0.83635620915032693</v>
          </cell>
          <cell r="H7">
            <v>0.83098997493734328</v>
          </cell>
          <cell r="I7">
            <v>0.83660130718954251</v>
          </cell>
          <cell r="J7">
            <v>0.83105197010120602</v>
          </cell>
          <cell r="K7">
            <v>0.8758169934640524</v>
          </cell>
          <cell r="L7">
            <v>0.89542483660130723</v>
          </cell>
          <cell r="M7">
            <v>0.88504201680672256</v>
          </cell>
          <cell r="N7">
            <v>0.8758169934640524</v>
          </cell>
          <cell r="O7">
            <v>0.89542483660130723</v>
          </cell>
          <cell r="P7">
            <v>0.88504201680672256</v>
          </cell>
          <cell r="Q7">
            <v>0.8640522875816995</v>
          </cell>
          <cell r="R7">
            <v>0.8830065359477125</v>
          </cell>
          <cell r="S7">
            <v>0.8732586367880486</v>
          </cell>
        </row>
        <row r="8">
          <cell r="B8">
            <v>0.75297383775644655</v>
          </cell>
          <cell r="C8">
            <v>0.82894736842105277</v>
          </cell>
          <cell r="D8">
            <v>0.78826810361126864</v>
          </cell>
          <cell r="E8">
            <v>0.7364718614718615</v>
          </cell>
          <cell r="F8">
            <v>0.83789473684210536</v>
          </cell>
          <cell r="G8">
            <v>0.7830783321424275</v>
          </cell>
          <cell r="H8">
            <v>0.7088063241106719</v>
          </cell>
          <cell r="I8">
            <v>0.80736842105263151</v>
          </cell>
          <cell r="J8">
            <v>0.75428003521026776</v>
          </cell>
          <cell r="K8">
            <v>0.83554112554112547</v>
          </cell>
          <cell r="L8">
            <v>0.86947368421052629</v>
          </cell>
          <cell r="M8">
            <v>0.85146341463414643</v>
          </cell>
          <cell r="N8">
            <v>0.84448849396217818</v>
          </cell>
          <cell r="O8">
            <v>0.86947368421052629</v>
          </cell>
          <cell r="P8">
            <v>0.8558223889931208</v>
          </cell>
          <cell r="Q8">
            <v>0.82818181818181813</v>
          </cell>
          <cell r="R8">
            <v>0.86947368421052629</v>
          </cell>
          <cell r="S8">
            <v>0.84751451800232291</v>
          </cell>
        </row>
        <row r="9">
          <cell r="B9">
            <v>0.81709442947833044</v>
          </cell>
          <cell r="C9">
            <v>0.83157894736842108</v>
          </cell>
          <cell r="D9">
            <v>0.82247815209304298</v>
          </cell>
          <cell r="E9">
            <v>0.89685463659147879</v>
          </cell>
          <cell r="F9">
            <v>0.82105263157894748</v>
          </cell>
          <cell r="G9">
            <v>0.85382698856383077</v>
          </cell>
          <cell r="H9">
            <v>0.83396643783371471</v>
          </cell>
          <cell r="I9">
            <v>0.79999999999999993</v>
          </cell>
          <cell r="J9">
            <v>0.81110695290261847</v>
          </cell>
          <cell r="K9">
            <v>0.84802440884820762</v>
          </cell>
          <cell r="L9">
            <v>0.9263157894736842</v>
          </cell>
          <cell r="M9">
            <v>0.88452862926547149</v>
          </cell>
          <cell r="N9">
            <v>0.84865117338801555</v>
          </cell>
          <cell r="O9">
            <v>0.9263157894736842</v>
          </cell>
          <cell r="P9">
            <v>0.88505217076462261</v>
          </cell>
          <cell r="Q9">
            <v>0.85601048074732289</v>
          </cell>
          <cell r="R9">
            <v>0.9263157894736842</v>
          </cell>
          <cell r="S9">
            <v>0.88919851222803725</v>
          </cell>
        </row>
        <row r="10">
          <cell r="B10">
            <v>0.78390092879256967</v>
          </cell>
          <cell r="C10">
            <v>0.77279411764705874</v>
          </cell>
          <cell r="D10">
            <v>0.77606999789162978</v>
          </cell>
          <cell r="E10">
            <v>0.74969335102462042</v>
          </cell>
          <cell r="F10">
            <v>0.7735294117647058</v>
          </cell>
          <cell r="G10">
            <v>0.75794571309277192</v>
          </cell>
          <cell r="H10">
            <v>0.74042443064182195</v>
          </cell>
          <cell r="I10">
            <v>0.75073529411764706</v>
          </cell>
          <cell r="J10">
            <v>0.73782793056986606</v>
          </cell>
          <cell r="K10">
            <v>0.85042016806722687</v>
          </cell>
          <cell r="L10">
            <v>0.79632352941176465</v>
          </cell>
          <cell r="M10">
            <v>0.82146296935196372</v>
          </cell>
          <cell r="N10">
            <v>0.85673202614379085</v>
          </cell>
          <cell r="O10">
            <v>0.82058823529411762</v>
          </cell>
          <cell r="P10">
            <v>0.83689393939393941</v>
          </cell>
          <cell r="Q10">
            <v>0.85577964519140992</v>
          </cell>
          <cell r="R10">
            <v>0.80882352941176472</v>
          </cell>
          <cell r="S10">
            <v>0.82963587487781043</v>
          </cell>
        </row>
        <row r="11">
          <cell r="B11">
            <v>0.88992088063295482</v>
          </cell>
          <cell r="C11">
            <v>0.76523809523809527</v>
          </cell>
          <cell r="D11">
            <v>0.82081263449684505</v>
          </cell>
          <cell r="E11">
            <v>0.89523809523809528</v>
          </cell>
          <cell r="F11">
            <v>0.80380952380952375</v>
          </cell>
          <cell r="G11">
            <v>0.84468478889531529</v>
          </cell>
          <cell r="H11">
            <v>0.87851307189542482</v>
          </cell>
          <cell r="I11">
            <v>0.7466666666666667</v>
          </cell>
          <cell r="J11">
            <v>0.80485331485331491</v>
          </cell>
          <cell r="K11">
            <v>0.91779448621553894</v>
          </cell>
          <cell r="L11">
            <v>0.82523809523809533</v>
          </cell>
          <cell r="M11">
            <v>0.86560876863829361</v>
          </cell>
          <cell r="N11">
            <v>0.92684210526315791</v>
          </cell>
          <cell r="O11">
            <v>0.82523809523809533</v>
          </cell>
          <cell r="P11">
            <v>0.87024291497975703</v>
          </cell>
          <cell r="Q11">
            <v>0.92684210526315791</v>
          </cell>
          <cell r="R11">
            <v>0.82523809523809533</v>
          </cell>
          <cell r="S11">
            <v>0.87024291497975703</v>
          </cell>
        </row>
        <row r="12">
          <cell r="B12">
            <v>0.8634502923976608</v>
          </cell>
          <cell r="C12">
            <v>0.87189542483660121</v>
          </cell>
          <cell r="D12">
            <v>0.86669552669552663</v>
          </cell>
          <cell r="E12">
            <v>0.89722222222222214</v>
          </cell>
          <cell r="F12">
            <v>0.9183006535947712</v>
          </cell>
          <cell r="G12">
            <v>0.90715728715728705</v>
          </cell>
          <cell r="H12">
            <v>0.88283625730994153</v>
          </cell>
          <cell r="I12">
            <v>0.8830065359477125</v>
          </cell>
          <cell r="J12">
            <v>0.88169503919503922</v>
          </cell>
          <cell r="K12">
            <v>0.85758169934640516</v>
          </cell>
          <cell r="L12">
            <v>0.9065359477124183</v>
          </cell>
          <cell r="M12">
            <v>0.88113224237063237</v>
          </cell>
          <cell r="N12">
            <v>0.84948646125116711</v>
          </cell>
          <cell r="O12">
            <v>0.9065359477124183</v>
          </cell>
          <cell r="P12">
            <v>0.87654384830855414</v>
          </cell>
          <cell r="Q12">
            <v>0.85758169934640516</v>
          </cell>
          <cell r="R12">
            <v>0.9065359477124183</v>
          </cell>
          <cell r="S12">
            <v>0.88113224237063237</v>
          </cell>
        </row>
        <row r="13">
          <cell r="B13">
            <v>0.8120952380952382</v>
          </cell>
          <cell r="C13">
            <v>0.84947368421052638</v>
          </cell>
          <cell r="D13">
            <v>0.82714085657602987</v>
          </cell>
          <cell r="E13">
            <v>0.83343586238323086</v>
          </cell>
          <cell r="F13">
            <v>0.87947368421052641</v>
          </cell>
          <cell r="G13">
            <v>0.85344203914822181</v>
          </cell>
          <cell r="H13">
            <v>0.80085213032581459</v>
          </cell>
          <cell r="I13">
            <v>0.8694736842105264</v>
          </cell>
          <cell r="J13">
            <v>0.83129085699703964</v>
          </cell>
          <cell r="K13">
            <v>0.83842650103519678</v>
          </cell>
          <cell r="L13">
            <v>0.87947368421052641</v>
          </cell>
          <cell r="M13">
            <v>0.85728222996515679</v>
          </cell>
          <cell r="N13">
            <v>0.84539758487126915</v>
          </cell>
          <cell r="O13">
            <v>0.86894736842105258</v>
          </cell>
          <cell r="P13">
            <v>0.85606629143214508</v>
          </cell>
          <cell r="Q13">
            <v>0.84539758487126915</v>
          </cell>
          <cell r="R13">
            <v>0.86894736842105258</v>
          </cell>
          <cell r="S13">
            <v>0.85606629143214508</v>
          </cell>
        </row>
        <row r="14">
          <cell r="B14">
            <v>0.86799574694311532</v>
          </cell>
          <cell r="C14">
            <v>0.87368421052631573</v>
          </cell>
          <cell r="D14">
            <v>0.86969434132463663</v>
          </cell>
          <cell r="E14">
            <v>0.88588137009189638</v>
          </cell>
          <cell r="F14">
            <v>0.88421052631578934</v>
          </cell>
          <cell r="G14">
            <v>0.88436699857752499</v>
          </cell>
          <cell r="H14">
            <v>0.86741095162147808</v>
          </cell>
          <cell r="I14">
            <v>0.86315789473684212</v>
          </cell>
          <cell r="J14">
            <v>0.86400444089789408</v>
          </cell>
          <cell r="K14">
            <v>0.84454069957502453</v>
          </cell>
          <cell r="L14">
            <v>0.9157894736842106</v>
          </cell>
          <cell r="M14">
            <v>0.87782147676884514</v>
          </cell>
          <cell r="N14">
            <v>0.84075851684547342</v>
          </cell>
          <cell r="O14">
            <v>0.93684210526315792</v>
          </cell>
          <cell r="P14">
            <v>0.88553649602430085</v>
          </cell>
          <cell r="Q14">
            <v>0.84075851684547342</v>
          </cell>
          <cell r="R14">
            <v>0.93684210526315792</v>
          </cell>
          <cell r="S14">
            <v>0.88553649602430085</v>
          </cell>
        </row>
        <row r="15">
          <cell r="B15">
            <v>0.80510037348272634</v>
          </cell>
          <cell r="C15">
            <v>0.8330882352941178</v>
          </cell>
          <cell r="D15">
            <v>0.81604856193091491</v>
          </cell>
          <cell r="E15">
            <v>0.84220588235294114</v>
          </cell>
          <cell r="F15">
            <v>0.83382352941176485</v>
          </cell>
          <cell r="G15">
            <v>0.83503416518122398</v>
          </cell>
          <cell r="H15">
            <v>0.82305555555555543</v>
          </cell>
          <cell r="I15">
            <v>0.8330882352941178</v>
          </cell>
          <cell r="J15">
            <v>0.82565656565656576</v>
          </cell>
          <cell r="K15">
            <v>0.82988095238095239</v>
          </cell>
          <cell r="L15">
            <v>0.77352941176470591</v>
          </cell>
          <cell r="M15">
            <v>0.79869113334483355</v>
          </cell>
          <cell r="N15">
            <v>0.86200980392156867</v>
          </cell>
          <cell r="O15">
            <v>0.79705882352941171</v>
          </cell>
          <cell r="P15">
            <v>0.82727272727272738</v>
          </cell>
          <cell r="Q15">
            <v>0.84034313725490206</v>
          </cell>
          <cell r="R15">
            <v>0.79705882352941171</v>
          </cell>
          <cell r="S15">
            <v>0.81742424242424239</v>
          </cell>
        </row>
        <row r="16">
          <cell r="B16">
            <v>0.9126694186446509</v>
          </cell>
          <cell r="C16">
            <v>0.81476190476190469</v>
          </cell>
          <cell r="D16">
            <v>0.85959915380968011</v>
          </cell>
          <cell r="E16">
            <v>0.91444444444444439</v>
          </cell>
          <cell r="F16">
            <v>0.84428571428571431</v>
          </cell>
          <cell r="G16">
            <v>0.87688259109311739</v>
          </cell>
          <cell r="H16">
            <v>0.9226797385620914</v>
          </cell>
          <cell r="I16">
            <v>0.82476190476190481</v>
          </cell>
          <cell r="J16">
            <v>0.86989203778677449</v>
          </cell>
          <cell r="K16">
            <v>0.9339181286549707</v>
          </cell>
          <cell r="L16">
            <v>0.81476190476190491</v>
          </cell>
          <cell r="M16">
            <v>0.86905934274355323</v>
          </cell>
          <cell r="N16">
            <v>0.94502923976608189</v>
          </cell>
          <cell r="O16">
            <v>0.81476190476190491</v>
          </cell>
          <cell r="P16">
            <v>0.8738957581062845</v>
          </cell>
          <cell r="Q16">
            <v>0.94502923976608189</v>
          </cell>
          <cell r="R16">
            <v>0.80476190476190479</v>
          </cell>
          <cell r="S16">
            <v>0.86788975210027852</v>
          </cell>
        </row>
        <row r="17">
          <cell r="B17">
            <v>0.87750257997936032</v>
          </cell>
          <cell r="C17">
            <v>0.9183006535947712</v>
          </cell>
          <cell r="D17">
            <v>0.89704242057183237</v>
          </cell>
          <cell r="E17">
            <v>0.87880976952184398</v>
          </cell>
          <cell r="F17">
            <v>0.9300653594771241</v>
          </cell>
          <cell r="G17">
            <v>0.90342897519368104</v>
          </cell>
          <cell r="H17"/>
          <cell r="I17"/>
          <cell r="J17"/>
          <cell r="K17">
            <v>0.86697626418988649</v>
          </cell>
          <cell r="L17">
            <v>0.9065359477124183</v>
          </cell>
          <cell r="M17">
            <v>0.88593130946072129</v>
          </cell>
          <cell r="N17">
            <v>0.87958462332301346</v>
          </cell>
          <cell r="O17">
            <v>0.9183006535947712</v>
          </cell>
          <cell r="P17">
            <v>0.89728490904961489</v>
          </cell>
          <cell r="Q17"/>
          <cell r="R17"/>
          <cell r="S17"/>
        </row>
        <row r="18">
          <cell r="B18">
            <v>0.94218266253869964</v>
          </cell>
          <cell r="C18">
            <v>0.80789473684210511</v>
          </cell>
          <cell r="D18">
            <v>0.8692109692109693</v>
          </cell>
          <cell r="E18">
            <v>0.95468266253869971</v>
          </cell>
          <cell r="F18">
            <v>0.80789473684210511</v>
          </cell>
          <cell r="G18">
            <v>0.87397287397287404</v>
          </cell>
          <cell r="H18"/>
          <cell r="I18"/>
          <cell r="J18"/>
          <cell r="K18">
            <v>0.93115325077399369</v>
          </cell>
          <cell r="L18">
            <v>0.79789473684210521</v>
          </cell>
          <cell r="M18">
            <v>0.85870045870045852</v>
          </cell>
          <cell r="N18">
            <v>0.93115325077399369</v>
          </cell>
          <cell r="O18">
            <v>0.79789473684210521</v>
          </cell>
          <cell r="P18">
            <v>0.85870045870045852</v>
          </cell>
          <cell r="Q18"/>
          <cell r="R18"/>
          <cell r="S18"/>
        </row>
        <row r="19">
          <cell r="B19">
            <v>0.79250772111184009</v>
          </cell>
          <cell r="C19">
            <v>0.9263157894736842</v>
          </cell>
          <cell r="D19">
            <v>0.85207164252093648</v>
          </cell>
          <cell r="E19">
            <v>0.79906493506493503</v>
          </cell>
          <cell r="F19">
            <v>0.93684210526315792</v>
          </cell>
          <cell r="G19">
            <v>0.86104695455801539</v>
          </cell>
          <cell r="H19"/>
          <cell r="I19"/>
          <cell r="J19"/>
          <cell r="K19">
            <v>0.73863636363636365</v>
          </cell>
          <cell r="L19">
            <v>0.93684210526315792</v>
          </cell>
          <cell r="M19">
            <v>0.82515475104194924</v>
          </cell>
          <cell r="N19">
            <v>0.7534914361001317</v>
          </cell>
          <cell r="O19">
            <v>0.94736842105263153</v>
          </cell>
          <cell r="P19">
            <v>0.83844378758679972</v>
          </cell>
          <cell r="Q19"/>
          <cell r="R19"/>
          <cell r="S19"/>
        </row>
        <row r="20">
          <cell r="B20">
            <v>0.82570175438596505</v>
          </cell>
          <cell r="C20">
            <v>0.74852941176470589</v>
          </cell>
          <cell r="D20">
            <v>0.78100892124807597</v>
          </cell>
          <cell r="E20">
            <v>0.8380392156862746</v>
          </cell>
          <cell r="F20">
            <v>0.7838235294117647</v>
          </cell>
          <cell r="G20">
            <v>0.8094028520499108</v>
          </cell>
          <cell r="H20"/>
          <cell r="I20"/>
          <cell r="J20"/>
          <cell r="K20">
            <v>0.85641025641025637</v>
          </cell>
          <cell r="L20">
            <v>0.62941176470588223</v>
          </cell>
          <cell r="M20">
            <v>0.72015665554319608</v>
          </cell>
          <cell r="N20">
            <v>0.85974358974358966</v>
          </cell>
          <cell r="O20">
            <v>0.65294117647058814</v>
          </cell>
          <cell r="P20">
            <v>0.73854746014089723</v>
          </cell>
          <cell r="Q20"/>
          <cell r="R20"/>
          <cell r="S20"/>
        </row>
        <row r="21">
          <cell r="B21">
            <v>0.83479241582216412</v>
          </cell>
          <cell r="C21">
            <v>0.8342857142857143</v>
          </cell>
          <cell r="D21">
            <v>0.83322940625266217</v>
          </cell>
          <cell r="E21">
            <v>0.86093946988683823</v>
          </cell>
          <cell r="F21">
            <v>0.84380952380952379</v>
          </cell>
          <cell r="G21">
            <v>0.85130131056512526</v>
          </cell>
          <cell r="H21"/>
          <cell r="I21"/>
          <cell r="J21"/>
          <cell r="K21">
            <v>0.80881041536647946</v>
          </cell>
          <cell r="L21">
            <v>0.8538095238095238</v>
          </cell>
          <cell r="M21">
            <v>0.82873150105708238</v>
          </cell>
          <cell r="N21">
            <v>0.82379446640316201</v>
          </cell>
          <cell r="O21">
            <v>0.86333333333333329</v>
          </cell>
          <cell r="P21">
            <v>0.84218836939199948</v>
          </cell>
          <cell r="Q21"/>
          <cell r="R21"/>
          <cell r="S21"/>
        </row>
        <row r="22">
          <cell r="B22">
            <v>0.88563725490196066</v>
          </cell>
          <cell r="C22">
            <v>0.80261437908496736</v>
          </cell>
          <cell r="D22">
            <v>0.84124331550802156</v>
          </cell>
          <cell r="E22">
            <v>0.86179271708683469</v>
          </cell>
          <cell r="F22">
            <v>0.77973856209150316</v>
          </cell>
          <cell r="G22">
            <v>0.81691176470588223</v>
          </cell>
          <cell r="H22">
            <v>0.83751012145748993</v>
          </cell>
          <cell r="I22">
            <v>0.81241830065359477</v>
          </cell>
          <cell r="J22">
            <v>0.82076555023923436</v>
          </cell>
          <cell r="K22">
            <v>0.87147058823529411</v>
          </cell>
          <cell r="L22">
            <v>0.79084967320261446</v>
          </cell>
          <cell r="M22">
            <v>0.82836452762923352</v>
          </cell>
          <cell r="N22">
            <v>0.87666666666666659</v>
          </cell>
          <cell r="O22">
            <v>0.81437908496732025</v>
          </cell>
          <cell r="P22">
            <v>0.8430194805194805</v>
          </cell>
          <cell r="Q22">
            <v>0.87003169688928195</v>
          </cell>
          <cell r="R22">
            <v>0.9065359477124183</v>
          </cell>
          <cell r="S22">
            <v>0.886539604186663</v>
          </cell>
        </row>
        <row r="23">
          <cell r="B23">
            <v>0.7099472990777338</v>
          </cell>
          <cell r="C23">
            <v>0.83842105263157907</v>
          </cell>
          <cell r="D23">
            <v>0.76844860565790796</v>
          </cell>
          <cell r="E23">
            <v>0.74249878649192147</v>
          </cell>
          <cell r="F23">
            <v>0.82789473684210546</v>
          </cell>
          <cell r="G23">
            <v>0.78132797435123014</v>
          </cell>
          <cell r="H23">
            <v>0.77421815408085437</v>
          </cell>
          <cell r="I23">
            <v>0.81736842105263163</v>
          </cell>
          <cell r="J23">
            <v>0.79112159158670781</v>
          </cell>
          <cell r="K23">
            <v>0.73017391304347823</v>
          </cell>
          <cell r="L23">
            <v>0.83842105263157907</v>
          </cell>
          <cell r="M23">
            <v>0.77917547568710366</v>
          </cell>
          <cell r="N23">
            <v>0.70815018315018308</v>
          </cell>
          <cell r="O23">
            <v>0.84842105263157896</v>
          </cell>
          <cell r="P23">
            <v>0.77094267541627526</v>
          </cell>
          <cell r="Q23">
            <v>0.84547201336675015</v>
          </cell>
          <cell r="R23">
            <v>0.82789473684210524</v>
          </cell>
          <cell r="S23">
            <v>0.83601560185642343</v>
          </cell>
        </row>
        <row r="24">
          <cell r="B24">
            <v>0.85411975795102713</v>
          </cell>
          <cell r="C24">
            <v>0.83157894736842108</v>
          </cell>
          <cell r="D24">
            <v>0.84020620657334388</v>
          </cell>
          <cell r="E24">
            <v>0.84802476780185754</v>
          </cell>
          <cell r="F24">
            <v>0.87368421052631573</v>
          </cell>
          <cell r="G24">
            <v>0.85720361509835197</v>
          </cell>
          <cell r="H24">
            <v>0.77419938884644768</v>
          </cell>
          <cell r="I24">
            <v>0.81052631578947365</v>
          </cell>
          <cell r="J24">
            <v>0.78661985710766191</v>
          </cell>
          <cell r="K24">
            <v>0.83035814804390662</v>
          </cell>
          <cell r="L24">
            <v>0.81052631578947365</v>
          </cell>
          <cell r="M24">
            <v>0.81793385903783855</v>
          </cell>
          <cell r="N24">
            <v>0.80505975082634118</v>
          </cell>
          <cell r="O24">
            <v>0.82105263157894748</v>
          </cell>
          <cell r="P24">
            <v>0.81125787441576924</v>
          </cell>
          <cell r="Q24">
            <v>0.77489177489177485</v>
          </cell>
          <cell r="R24">
            <v>0.87368421052631573</v>
          </cell>
          <cell r="S24">
            <v>0.82121951219512201</v>
          </cell>
        </row>
        <row r="25">
          <cell r="B25">
            <v>0.76164109121909651</v>
          </cell>
          <cell r="C25">
            <v>0.81029411764705883</v>
          </cell>
          <cell r="D25">
            <v>0.7793885102708632</v>
          </cell>
          <cell r="E25">
            <v>0.74391640866873066</v>
          </cell>
          <cell r="F25">
            <v>0.76249999999999984</v>
          </cell>
          <cell r="G25">
            <v>0.751029836176895</v>
          </cell>
          <cell r="H25">
            <v>0.74960317460317472</v>
          </cell>
          <cell r="I25">
            <v>0.67867647058823521</v>
          </cell>
          <cell r="J25">
            <v>0.70885693947919959</v>
          </cell>
          <cell r="K25">
            <v>0.73155225019069403</v>
          </cell>
          <cell r="L25">
            <v>0.79779411764705888</v>
          </cell>
          <cell r="M25">
            <v>0.75794772044772052</v>
          </cell>
          <cell r="N25">
            <v>0.76457049486461259</v>
          </cell>
          <cell r="O25">
            <v>0.76249999999999996</v>
          </cell>
          <cell r="P25">
            <v>0.75986654290259614</v>
          </cell>
          <cell r="Q25">
            <v>0.76789915966386557</v>
          </cell>
          <cell r="R25">
            <v>0.77279411764705874</v>
          </cell>
          <cell r="S25">
            <v>0.7668180785827845</v>
          </cell>
        </row>
        <row r="26">
          <cell r="B26">
            <v>0.92983316133470928</v>
          </cell>
          <cell r="C26">
            <v>0.79476190476190467</v>
          </cell>
          <cell r="D26">
            <v>0.85596041385515065</v>
          </cell>
          <cell r="E26">
            <v>0.90410830999066294</v>
          </cell>
          <cell r="F26">
            <v>0.81476190476190469</v>
          </cell>
          <cell r="G26">
            <v>0.85550179388433545</v>
          </cell>
          <cell r="H26">
            <v>0.78027568922305768</v>
          </cell>
          <cell r="I26">
            <v>0.75571428571428567</v>
          </cell>
          <cell r="J26">
            <v>0.76709334311388244</v>
          </cell>
          <cell r="K26">
            <v>0.91111111111111109</v>
          </cell>
          <cell r="L26">
            <v>0.78428571428571436</v>
          </cell>
          <cell r="M26">
            <v>0.84094466936572199</v>
          </cell>
          <cell r="N26">
            <v>0.90754213966288266</v>
          </cell>
          <cell r="O26">
            <v>0.75476190476190474</v>
          </cell>
          <cell r="P26">
            <v>0.82229152229152225</v>
          </cell>
          <cell r="Q26">
            <v>0.86294117647058821</v>
          </cell>
          <cell r="R26">
            <v>0.72714285714285709</v>
          </cell>
          <cell r="S26">
            <v>0.7875486012328119</v>
          </cell>
        </row>
        <row r="27">
          <cell r="B27">
            <v>0.87750257997936032</v>
          </cell>
          <cell r="C27">
            <v>0.9183006535947712</v>
          </cell>
          <cell r="D27">
            <v>0.89704242057183237</v>
          </cell>
          <cell r="E27">
            <v>0.88830065359477106</v>
          </cell>
          <cell r="F27">
            <v>0.9183006535947712</v>
          </cell>
          <cell r="G27">
            <v>0.90208443737855504</v>
          </cell>
          <cell r="H27">
            <v>0.81926767676767687</v>
          </cell>
          <cell r="I27">
            <v>0.81241830065359477</v>
          </cell>
          <cell r="J27">
            <v>0.81257575757575751</v>
          </cell>
          <cell r="K27">
            <v>0.86697626418988649</v>
          </cell>
          <cell r="L27">
            <v>0.9065359477124183</v>
          </cell>
          <cell r="M27">
            <v>0.88593130946072129</v>
          </cell>
          <cell r="N27">
            <v>0.83464912280701764</v>
          </cell>
          <cell r="O27">
            <v>0.92941176470588227</v>
          </cell>
          <cell r="P27">
            <v>0.87770416717785138</v>
          </cell>
          <cell r="Q27">
            <v>0.85722222222222233</v>
          </cell>
          <cell r="R27">
            <v>0.84771241830065347</v>
          </cell>
          <cell r="S27">
            <v>0.85144300144300156</v>
          </cell>
        </row>
        <row r="28">
          <cell r="B28">
            <v>0.94218266253869964</v>
          </cell>
          <cell r="C28">
            <v>0.80789473684210511</v>
          </cell>
          <cell r="D28">
            <v>0.8692109692109693</v>
          </cell>
          <cell r="E28">
            <v>0.943888888888889</v>
          </cell>
          <cell r="F28">
            <v>0.81789473684210523</v>
          </cell>
          <cell r="G28">
            <v>0.8748203842940685</v>
          </cell>
          <cell r="H28">
            <v>0.79329004329004327</v>
          </cell>
          <cell r="I28">
            <v>0.82631578947368423</v>
          </cell>
          <cell r="J28">
            <v>0.80752613240418136</v>
          </cell>
          <cell r="K28">
            <v>0.93115325077399369</v>
          </cell>
          <cell r="L28">
            <v>0.79789473684210521</v>
          </cell>
          <cell r="M28">
            <v>0.85870045870045852</v>
          </cell>
          <cell r="N28">
            <v>0.93071895424836593</v>
          </cell>
          <cell r="O28">
            <v>0.758421052631579</v>
          </cell>
          <cell r="P28">
            <v>0.83368463554222072</v>
          </cell>
          <cell r="Q28">
            <v>0.81423957621326049</v>
          </cell>
          <cell r="R28">
            <v>0.79789473684210521</v>
          </cell>
          <cell r="S28">
            <v>0.80297686053783612</v>
          </cell>
        </row>
        <row r="29">
          <cell r="B29">
            <v>0.79250772111184009</v>
          </cell>
          <cell r="C29">
            <v>0.9263157894736842</v>
          </cell>
          <cell r="D29">
            <v>0.85207164252093648</v>
          </cell>
          <cell r="E29">
            <v>0.81191387559808614</v>
          </cell>
          <cell r="F29">
            <v>0.88421052631578934</v>
          </cell>
          <cell r="G29">
            <v>0.84476650415689725</v>
          </cell>
          <cell r="H29">
            <v>0.7786354775828459</v>
          </cell>
          <cell r="I29">
            <v>0.85263157894736852</v>
          </cell>
          <cell r="J29">
            <v>0.80988967492399999</v>
          </cell>
          <cell r="K29">
            <v>0.73863636363636365</v>
          </cell>
          <cell r="L29">
            <v>0.93684210526315792</v>
          </cell>
          <cell r="M29">
            <v>0.82515475104194924</v>
          </cell>
          <cell r="N29">
            <v>0.78597236097236101</v>
          </cell>
          <cell r="O29">
            <v>0.94736842105263153</v>
          </cell>
          <cell r="P29">
            <v>0.85796369824163354</v>
          </cell>
          <cell r="Q29">
            <v>0.81573023467760319</v>
          </cell>
          <cell r="R29">
            <v>0.86315789473684212</v>
          </cell>
          <cell r="S29">
            <v>0.83809486192027927</v>
          </cell>
        </row>
        <row r="30">
          <cell r="B30">
            <v>0.82570175438596505</v>
          </cell>
          <cell r="C30">
            <v>0.74852941176470589</v>
          </cell>
          <cell r="D30">
            <v>0.78100892124807597</v>
          </cell>
          <cell r="E30">
            <v>0.79839009287925689</v>
          </cell>
          <cell r="F30">
            <v>0.79705882352941182</v>
          </cell>
          <cell r="G30">
            <v>0.79490429505135385</v>
          </cell>
          <cell r="H30">
            <v>0.8066793681035167</v>
          </cell>
          <cell r="I30">
            <v>0.69044117647058822</v>
          </cell>
          <cell r="J30">
            <v>0.73448879551820723</v>
          </cell>
          <cell r="K30">
            <v>0.85641025641025637</v>
          </cell>
          <cell r="L30">
            <v>0.62941176470588223</v>
          </cell>
          <cell r="M30">
            <v>0.72015665554319608</v>
          </cell>
          <cell r="N30">
            <v>0.91098901098901097</v>
          </cell>
          <cell r="O30">
            <v>0.71397058823529413</v>
          </cell>
          <cell r="P30">
            <v>0.79999999999999993</v>
          </cell>
          <cell r="Q30">
            <v>0.82009624362565536</v>
          </cell>
          <cell r="R30">
            <v>0.71323529411764708</v>
          </cell>
          <cell r="S30">
            <v>0.75876027830487036</v>
          </cell>
        </row>
        <row r="31">
          <cell r="B31">
            <v>0.83479241582216412</v>
          </cell>
          <cell r="C31">
            <v>0.8342857142857143</v>
          </cell>
          <cell r="D31">
            <v>0.83322940625266217</v>
          </cell>
          <cell r="E31">
            <v>0.86395534290271137</v>
          </cell>
          <cell r="F31">
            <v>0.8638095238095238</v>
          </cell>
          <cell r="G31">
            <v>0.8628499955329223</v>
          </cell>
          <cell r="H31">
            <v>0.77577870507470714</v>
          </cell>
          <cell r="I31">
            <v>0.74523809523809526</v>
          </cell>
          <cell r="J31">
            <v>0.75798240100565684</v>
          </cell>
          <cell r="K31">
            <v>0.80881041536647946</v>
          </cell>
          <cell r="L31">
            <v>0.8538095238095238</v>
          </cell>
          <cell r="M31">
            <v>0.82873150105708238</v>
          </cell>
          <cell r="N31">
            <v>0.8558095238095238</v>
          </cell>
          <cell r="O31">
            <v>0.90238095238095239</v>
          </cell>
          <cell r="P31">
            <v>0.87762157248901684</v>
          </cell>
          <cell r="Q31">
            <v>0.80622807017543852</v>
          </cell>
          <cell r="R31">
            <v>0.84428571428571431</v>
          </cell>
          <cell r="S31">
            <v>0.82197339246119738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1"/>
      <sheetName val="F1 Analysis"/>
      <sheetName val="F1 ANOVA"/>
      <sheetName val="F1 Tuckey"/>
      <sheetName val="F1 Label"/>
      <sheetName val="F_beta"/>
      <sheetName val="F_beta Analysis"/>
      <sheetName val="F_beta ANOVA"/>
      <sheetName val="F_beta Tuckey"/>
      <sheetName val="F_beta Label"/>
      <sheetName val="Recall"/>
      <sheetName val="Recall Analysis"/>
      <sheetName val="Recall ANOVA"/>
      <sheetName val="Recall Tuckey"/>
      <sheetName val="Recall Label"/>
      <sheetName val="Precision"/>
      <sheetName val="Precision Analysis"/>
      <sheetName val="Precision ANOVA"/>
      <sheetName val="Precision Tuckey"/>
      <sheetName val="Precision Label"/>
    </sheetNames>
    <sheetDataSet>
      <sheetData sheetId="0">
        <row r="4">
          <cell r="B4">
            <v>0.5712892319620031</v>
          </cell>
        </row>
      </sheetData>
      <sheetData sheetId="1">
        <row r="2">
          <cell r="D2">
            <v>0.5712892319620031</v>
          </cell>
        </row>
      </sheetData>
      <sheetData sheetId="2"/>
      <sheetData sheetId="3"/>
      <sheetData sheetId="4">
        <row r="1">
          <cell r="C1" t="str">
            <v>bow_F1</v>
          </cell>
        </row>
        <row r="2">
          <cell r="C2">
            <v>0.70787655413042416</v>
          </cell>
          <cell r="D2">
            <v>0.74790155037833073</v>
          </cell>
          <cell r="E2">
            <v>0.7596987304561118</v>
          </cell>
          <cell r="F2">
            <v>0.83514987204332525</v>
          </cell>
          <cell r="G2">
            <v>0.78928405078506481</v>
          </cell>
          <cell r="H2">
            <v>0.78958000755160995</v>
          </cell>
        </row>
        <row r="3">
          <cell r="C3">
            <v>0.87315168491639084</v>
          </cell>
          <cell r="D3">
            <v>0.82367647058823523</v>
          </cell>
          <cell r="E3">
            <v>0.83867647058823525</v>
          </cell>
          <cell r="F3">
            <v>0.8752007469654528</v>
          </cell>
          <cell r="G3">
            <v>0.88028011204481782</v>
          </cell>
          <cell r="H3">
            <v>0.86881419234360402</v>
          </cell>
        </row>
        <row r="4">
          <cell r="C4">
            <v>0.87346914523385111</v>
          </cell>
          <cell r="D4">
            <v>0.87350649350649356</v>
          </cell>
          <cell r="E4">
            <v>0.85676937441643308</v>
          </cell>
          <cell r="F4">
            <v>0.89139122315592911</v>
          </cell>
          <cell r="G4">
            <v>0.88631185807656399</v>
          </cell>
          <cell r="H4">
            <v>0.88631185807656399</v>
          </cell>
        </row>
        <row r="5">
          <cell r="C5">
            <v>0.8875387993035051</v>
          </cell>
          <cell r="D5">
            <v>0.90264484741264928</v>
          </cell>
          <cell r="E5" t="str">
            <v/>
          </cell>
          <cell r="F5">
            <v>0.89891002014841026</v>
          </cell>
          <cell r="G5">
            <v>0.88951682128152709</v>
          </cell>
          <cell r="H5" t="str">
            <v/>
          </cell>
        </row>
        <row r="6">
          <cell r="C6">
            <v>0.85199898141074615</v>
          </cell>
          <cell r="D6">
            <v>0.8438057040998217</v>
          </cell>
          <cell r="E6">
            <v>0.80908408408408405</v>
          </cell>
          <cell r="F6">
            <v>0.83053730583142349</v>
          </cell>
          <cell r="G6">
            <v>0.86274285221653635</v>
          </cell>
          <cell r="H6">
            <v>0.87505089505089495</v>
          </cell>
        </row>
        <row r="7">
          <cell r="C7">
            <v>0.8875387993035051</v>
          </cell>
          <cell r="D7">
            <v>0.88521462639109694</v>
          </cell>
          <cell r="E7">
            <v>0.81525463362275519</v>
          </cell>
          <cell r="F7">
            <v>0.89891002014841026</v>
          </cell>
          <cell r="G7">
            <v>0.88951682128152709</v>
          </cell>
          <cell r="H7">
            <v>0.86206335803859024</v>
          </cell>
        </row>
        <row r="8">
          <cell r="C8">
            <v>0.57490297861821771</v>
          </cell>
          <cell r="D8">
            <v>0.67142303433001105</v>
          </cell>
          <cell r="E8">
            <v>0.67598240128150278</v>
          </cell>
          <cell r="F8">
            <v>0.79423127844180486</v>
          </cell>
          <cell r="G8">
            <v>0.75925925925925919</v>
          </cell>
          <cell r="H8">
            <v>0.69557952910894083</v>
          </cell>
        </row>
        <row r="9">
          <cell r="C9">
            <v>0.8015417443210977</v>
          </cell>
          <cell r="D9">
            <v>0.74620642515379365</v>
          </cell>
          <cell r="E9">
            <v>0.76984811779997853</v>
          </cell>
          <cell r="F9">
            <v>0.84988446726572531</v>
          </cell>
          <cell r="G9">
            <v>0.84574376842669508</v>
          </cell>
          <cell r="H9">
            <v>0.83598202824133483</v>
          </cell>
        </row>
        <row r="10">
          <cell r="C10">
            <v>0.83504891750734667</v>
          </cell>
          <cell r="D10">
            <v>0.82356830161708205</v>
          </cell>
          <cell r="E10">
            <v>0.80227192178710216</v>
          </cell>
          <cell r="F10">
            <v>0.84139478407771084</v>
          </cell>
          <cell r="G10">
            <v>0.84797105333690703</v>
          </cell>
          <cell r="H10">
            <v>0.84420582631586605</v>
          </cell>
        </row>
        <row r="11">
          <cell r="C11">
            <v>0.87534376481744902</v>
          </cell>
          <cell r="D11">
            <v>0.88713269660638083</v>
          </cell>
          <cell r="E11" t="str">
            <v/>
          </cell>
          <cell r="F11">
            <v>0.85881144302196932</v>
          </cell>
          <cell r="G11">
            <v>0.87709815078236131</v>
          </cell>
          <cell r="H11" t="str">
            <v/>
          </cell>
        </row>
        <row r="12">
          <cell r="C12">
            <v>0.80418118466898947</v>
          </cell>
          <cell r="D12">
            <v>0.78671096345514946</v>
          </cell>
          <cell r="E12">
            <v>0.77593980223767967</v>
          </cell>
          <cell r="F12">
            <v>0.77060073222296699</v>
          </cell>
          <cell r="G12">
            <v>0.79458812505324139</v>
          </cell>
          <cell r="H12">
            <v>0.82937790066159778</v>
          </cell>
        </row>
        <row r="13">
          <cell r="C13">
            <v>0.87534376481744902</v>
          </cell>
          <cell r="D13">
            <v>0.88282259703312338</v>
          </cell>
          <cell r="E13">
            <v>0.77417582417582409</v>
          </cell>
          <cell r="F13">
            <v>0.85881144302196932</v>
          </cell>
          <cell r="G13">
            <v>0.87083926031294445</v>
          </cell>
          <cell r="H13">
            <v>0.78506261180679782</v>
          </cell>
        </row>
        <row r="14">
          <cell r="C14">
            <v>0.55634482758620685</v>
          </cell>
          <cell r="D14">
            <v>0.58025223499361434</v>
          </cell>
          <cell r="E14">
            <v>0.6107132751232921</v>
          </cell>
          <cell r="F14">
            <v>0.8020290924574891</v>
          </cell>
          <cell r="G14">
            <v>0.64578817733990146</v>
          </cell>
          <cell r="H14">
            <v>0.67050961974210022</v>
          </cell>
        </row>
        <row r="15">
          <cell r="C15">
            <v>0.78469439364176208</v>
          </cell>
          <cell r="D15">
            <v>0.81928562693268581</v>
          </cell>
          <cell r="E15">
            <v>0.80298933608531142</v>
          </cell>
          <cell r="F15">
            <v>0.82963036108093868</v>
          </cell>
          <cell r="G15">
            <v>0.87560975609756098</v>
          </cell>
          <cell r="H15">
            <v>0.87556597873671049</v>
          </cell>
        </row>
        <row r="16">
          <cell r="C16">
            <v>0.866612685560054</v>
          </cell>
          <cell r="D16">
            <v>0.87160786581839211</v>
          </cell>
          <cell r="E16">
            <v>0.85527665317139012</v>
          </cell>
          <cell r="F16">
            <v>0.83917748470394982</v>
          </cell>
          <cell r="G16">
            <v>0.83917748470394982</v>
          </cell>
          <cell r="H16">
            <v>0.84381163104541312</v>
          </cell>
        </row>
        <row r="17">
          <cell r="C17">
            <v>0.77569047697417393</v>
          </cell>
          <cell r="D17">
            <v>0.80825418987642483</v>
          </cell>
          <cell r="E17" t="str">
            <v/>
          </cell>
          <cell r="F17">
            <v>0.8274923450533207</v>
          </cell>
          <cell r="G17">
            <v>0.85218602535675703</v>
          </cell>
          <cell r="H17" t="str">
            <v/>
          </cell>
        </row>
        <row r="18">
          <cell r="C18">
            <v>0.83071355321049312</v>
          </cell>
          <cell r="D18">
            <v>0.80754798444143749</v>
          </cell>
          <cell r="E18">
            <v>0.74287520999166801</v>
          </cell>
          <cell r="F18">
            <v>0.80760380378495422</v>
          </cell>
          <cell r="G18">
            <v>0.85876854297906924</v>
          </cell>
          <cell r="H18">
            <v>0.81969981238273937</v>
          </cell>
        </row>
        <row r="19">
          <cell r="C19">
            <v>0.77569047697417393</v>
          </cell>
          <cell r="D19">
            <v>0.83652368170981772</v>
          </cell>
          <cell r="E19">
            <v>0.76159533489443632</v>
          </cell>
          <cell r="F19">
            <v>0.8274923450533207</v>
          </cell>
          <cell r="G19">
            <v>0.84834764151837327</v>
          </cell>
          <cell r="H19">
            <v>0.74944694020432134</v>
          </cell>
        </row>
        <row r="20">
          <cell r="C20">
            <v>0.59063812450946906</v>
          </cell>
          <cell r="D20">
            <v>0.63471363262060942</v>
          </cell>
          <cell r="E20">
            <v>0.62078480404414826</v>
          </cell>
          <cell r="F20">
            <v>0.71306898901219395</v>
          </cell>
          <cell r="G20">
            <v>0.61951171289240792</v>
          </cell>
          <cell r="H20">
            <v>0.58826617826617822</v>
          </cell>
        </row>
        <row r="21">
          <cell r="C21">
            <v>0.74986503692386053</v>
          </cell>
          <cell r="D21">
            <v>0.77463176658223099</v>
          </cell>
          <cell r="E21">
            <v>0.72220080994274549</v>
          </cell>
          <cell r="F21">
            <v>0.77299953314659198</v>
          </cell>
          <cell r="G21">
            <v>0.79157692402474189</v>
          </cell>
          <cell r="H21">
            <v>0.80838364671381746</v>
          </cell>
        </row>
        <row r="22">
          <cell r="C22">
            <v>0.77599439775910362</v>
          </cell>
          <cell r="D22">
            <v>0.7948245260958734</v>
          </cell>
          <cell r="E22">
            <v>0.82067736185383244</v>
          </cell>
          <cell r="F22">
            <v>0.75916620566721993</v>
          </cell>
          <cell r="G22">
            <v>0.77274509803921565</v>
          </cell>
          <cell r="H22">
            <v>0.7783902593295382</v>
          </cell>
        </row>
        <row r="23">
          <cell r="C23">
            <v>0.74198959642508044</v>
          </cell>
          <cell r="D23">
            <v>0.79681119955313506</v>
          </cell>
          <cell r="E23" t="str">
            <v/>
          </cell>
          <cell r="F23">
            <v>0.75016897081413203</v>
          </cell>
          <cell r="G23">
            <v>0.75410965152344467</v>
          </cell>
          <cell r="H23" t="str">
            <v/>
          </cell>
        </row>
        <row r="24">
          <cell r="C24">
            <v>0.73316953316953326</v>
          </cell>
          <cell r="D24">
            <v>0.73890774232879486</v>
          </cell>
          <cell r="E24">
            <v>0.69286866359447008</v>
          </cell>
          <cell r="F24">
            <v>0.73556022408963584</v>
          </cell>
          <cell r="G24">
            <v>0.77530021578009189</v>
          </cell>
          <cell r="H24">
            <v>0.74586196728037346</v>
          </cell>
        </row>
        <row r="25">
          <cell r="C25">
            <v>0.74198959642508044</v>
          </cell>
          <cell r="D25">
            <v>0.83044908285895003</v>
          </cell>
          <cell r="E25">
            <v>0.6791707717569786</v>
          </cell>
          <cell r="F25">
            <v>0.75016897081413203</v>
          </cell>
          <cell r="G25">
            <v>0.76248403575989787</v>
          </cell>
          <cell r="H25">
            <v>0.60798319327731087</v>
          </cell>
        </row>
        <row r="26">
          <cell r="C26">
            <v>0.6291167147116804</v>
          </cell>
          <cell r="D26">
            <v>0.74548173739350221</v>
          </cell>
          <cell r="E26">
            <v>0.70869659575541932</v>
          </cell>
          <cell r="F26">
            <v>0.80771983761206678</v>
          </cell>
          <cell r="G26">
            <v>0.73206349206349197</v>
          </cell>
          <cell r="H26">
            <v>0.73594438342551993</v>
          </cell>
        </row>
        <row r="27">
          <cell r="C27">
            <v>0.79487339615709318</v>
          </cell>
          <cell r="D27">
            <v>0.87503373819163299</v>
          </cell>
          <cell r="E27">
            <v>0.85332707942464037</v>
          </cell>
          <cell r="F27">
            <v>0.82267206477732802</v>
          </cell>
          <cell r="G27">
            <v>0.84068278805120911</v>
          </cell>
          <cell r="H27">
            <v>0.84716052084473126</v>
          </cell>
        </row>
        <row r="28">
          <cell r="C28">
            <v>0.84740890688259118</v>
          </cell>
          <cell r="D28">
            <v>0.85955757376810005</v>
          </cell>
          <cell r="E28">
            <v>0.87017543859649127</v>
          </cell>
          <cell r="F28">
            <v>0.81475726738884635</v>
          </cell>
          <cell r="G28">
            <v>0.83316190684611724</v>
          </cell>
          <cell r="H28">
            <v>0.83859649122807023</v>
          </cell>
        </row>
        <row r="29">
          <cell r="C29">
            <v>0.78192447119276376</v>
          </cell>
          <cell r="D29">
            <v>0.83229814239456901</v>
          </cell>
          <cell r="E29" t="str">
            <v/>
          </cell>
          <cell r="F29">
            <v>0.82227591529917121</v>
          </cell>
          <cell r="G29">
            <v>0.84309360520364485</v>
          </cell>
          <cell r="H29" t="str">
            <v/>
          </cell>
        </row>
        <row r="30">
          <cell r="C30">
            <v>0.84309333625123095</v>
          </cell>
          <cell r="D30">
            <v>0.8388835305138258</v>
          </cell>
          <cell r="E30">
            <v>0.77622377622377614</v>
          </cell>
          <cell r="F30">
            <v>0.83536084310078118</v>
          </cell>
          <cell r="G30">
            <v>0.83064327485380107</v>
          </cell>
          <cell r="H30">
            <v>0.78208654845368586</v>
          </cell>
        </row>
        <row r="31">
          <cell r="C31">
            <v>0.78192447119276376</v>
          </cell>
          <cell r="D31">
            <v>0.83249476850523751</v>
          </cell>
          <cell r="E31">
            <v>0.75642684496343038</v>
          </cell>
          <cell r="F31">
            <v>0.82227591529917121</v>
          </cell>
          <cell r="G31">
            <v>0.84727478987263449</v>
          </cell>
          <cell r="H31">
            <v>0.71744811755190574</v>
          </cell>
        </row>
      </sheetData>
      <sheetData sheetId="5">
        <row r="2">
          <cell r="J2" t="str">
            <v>BoW +</v>
          </cell>
        </row>
      </sheetData>
      <sheetData sheetId="6">
        <row r="2">
          <cell r="D2">
            <v>0.57655290056515285</v>
          </cell>
        </row>
      </sheetData>
      <sheetData sheetId="7"/>
      <sheetData sheetId="8"/>
      <sheetData sheetId="9">
        <row r="1">
          <cell r="C1" t="str">
            <v>bow_F_beta</v>
          </cell>
        </row>
      </sheetData>
      <sheetData sheetId="10">
        <row r="4">
          <cell r="B4">
            <v>0.57446808510638303</v>
          </cell>
        </row>
      </sheetData>
      <sheetData sheetId="11">
        <row r="2">
          <cell r="D2">
            <v>0.57446808510638303</v>
          </cell>
        </row>
      </sheetData>
      <sheetData sheetId="12"/>
      <sheetData sheetId="13"/>
      <sheetData sheetId="14">
        <row r="34">
          <cell r="N34" t="str">
            <v>recall</v>
          </cell>
        </row>
      </sheetData>
      <sheetData sheetId="15">
        <row r="4">
          <cell r="B4">
            <v>0.6348299958281185</v>
          </cell>
        </row>
      </sheetData>
      <sheetData sheetId="16">
        <row r="2">
          <cell r="D2">
            <v>0.6348299958281185</v>
          </cell>
        </row>
      </sheetData>
      <sheetData sheetId="17"/>
      <sheetData sheetId="18"/>
      <sheetData sheetId="19">
        <row r="34">
          <cell r="C34" t="str">
            <v>mean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bow_Precision</v>
          </cell>
          <cell r="D1" t="str">
            <v>bow_F1</v>
          </cell>
          <cell r="G1" t="str">
            <v>bow_chi_F1</v>
          </cell>
          <cell r="J1" t="str">
            <v>bow_pca_F1</v>
          </cell>
          <cell r="M1" t="str">
            <v>tf-idf_F1</v>
          </cell>
          <cell r="P1" t="str">
            <v>tf-idf_chi_F1</v>
          </cell>
          <cell r="S1" t="str">
            <v>tf-idf_pca_F1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0.58510638297872342</v>
          </cell>
          <cell r="E2">
            <v>0.60215053763440862</v>
          </cell>
          <cell r="F2">
            <v>0.66666666666666663</v>
          </cell>
          <cell r="G2">
            <v>0.66666666666666663</v>
          </cell>
          <cell r="H2">
            <v>0.73118279569892475</v>
          </cell>
          <cell r="K2">
            <v>0.67021276595744683</v>
          </cell>
          <cell r="L2">
            <v>0.67741935483870963</v>
          </cell>
          <cell r="M2">
            <v>0.61290322580645162</v>
          </cell>
          <cell r="N2">
            <v>0.69892473118279574</v>
          </cell>
          <cell r="O2">
            <v>0.74193548387096775</v>
          </cell>
          <cell r="R2">
            <v>0.63829787234042556</v>
          </cell>
          <cell r="S2">
            <v>0.67741935483870963</v>
          </cell>
          <cell r="T2">
            <v>0.60215053763440862</v>
          </cell>
          <cell r="U2">
            <v>0.69892473118279574</v>
          </cell>
          <cell r="V2">
            <v>0.78494623655913975</v>
          </cell>
          <cell r="Y2">
            <v>0.80851063829787229</v>
          </cell>
          <cell r="Z2">
            <v>0.72043010752688175</v>
          </cell>
          <cell r="AA2">
            <v>0.83870967741935487</v>
          </cell>
          <cell r="AB2">
            <v>0.79569892473118276</v>
          </cell>
          <cell r="AC2">
            <v>0.78494623655913975</v>
          </cell>
          <cell r="AF2">
            <v>0.73404255319148937</v>
          </cell>
          <cell r="AG2">
            <v>0.66666666666666663</v>
          </cell>
          <cell r="AH2">
            <v>0.82795698924731187</v>
          </cell>
          <cell r="AI2">
            <v>0.82795698924731187</v>
          </cell>
          <cell r="AJ2">
            <v>0.79569892473118276</v>
          </cell>
          <cell r="AM2">
            <v>0.77659574468085102</v>
          </cell>
          <cell r="AN2">
            <v>0.68817204301075274</v>
          </cell>
          <cell r="AO2">
            <v>0.79569892473118276</v>
          </cell>
          <cell r="AP2">
            <v>0.83870967741935487</v>
          </cell>
          <cell r="AQ2">
            <v>0.78494623655913975</v>
          </cell>
        </row>
        <row r="3">
          <cell r="D3">
            <v>0.81914893617021278</v>
          </cell>
          <cell r="E3">
            <v>0.77419354838709675</v>
          </cell>
          <cell r="F3">
            <v>0.81720430107526887</v>
          </cell>
          <cell r="G3">
            <v>0.76344086021505375</v>
          </cell>
          <cell r="H3">
            <v>0.89247311827956988</v>
          </cell>
          <cell r="K3">
            <v>0.7978723404255319</v>
          </cell>
          <cell r="L3">
            <v>0.76344086021505375</v>
          </cell>
          <cell r="M3">
            <v>0.81720430107526887</v>
          </cell>
          <cell r="N3">
            <v>0.81720430107526887</v>
          </cell>
          <cell r="O3">
            <v>0.88172043010752688</v>
          </cell>
          <cell r="R3">
            <v>0.73404255319148937</v>
          </cell>
          <cell r="S3">
            <v>0.75268817204301075</v>
          </cell>
          <cell r="T3">
            <v>0.81720430107526887</v>
          </cell>
          <cell r="U3">
            <v>0.75268817204301075</v>
          </cell>
          <cell r="V3">
            <v>0.88172043010752688</v>
          </cell>
          <cell r="Y3">
            <v>0.87234042553191493</v>
          </cell>
          <cell r="Z3">
            <v>0.81720430107526887</v>
          </cell>
          <cell r="AA3">
            <v>0.91397849462365588</v>
          </cell>
          <cell r="AB3">
            <v>0.82795698924731187</v>
          </cell>
          <cell r="AC3">
            <v>0.88172043010752688</v>
          </cell>
          <cell r="AF3">
            <v>0.86170212765957444</v>
          </cell>
          <cell r="AG3">
            <v>0.82795698924731187</v>
          </cell>
          <cell r="AH3">
            <v>0.91397849462365588</v>
          </cell>
          <cell r="AI3">
            <v>0.83870967741935487</v>
          </cell>
          <cell r="AJ3">
            <v>0.89247311827956988</v>
          </cell>
          <cell r="AM3">
            <v>0.86170212765957444</v>
          </cell>
          <cell r="AN3">
            <v>0.82795698924731187</v>
          </cell>
          <cell r="AO3">
            <v>0.91397849462365588</v>
          </cell>
          <cell r="AP3">
            <v>0.83870967741935487</v>
          </cell>
          <cell r="AQ3">
            <v>0.87096774193548387</v>
          </cell>
        </row>
        <row r="4">
          <cell r="D4">
            <v>0.84042553191489366</v>
          </cell>
          <cell r="E4">
            <v>0.79569892473118276</v>
          </cell>
          <cell r="F4">
            <v>0.87096774193548387</v>
          </cell>
          <cell r="G4">
            <v>0.80645161290322576</v>
          </cell>
          <cell r="H4">
            <v>0.92473118279569888</v>
          </cell>
          <cell r="K4">
            <v>0.86170212765957444</v>
          </cell>
          <cell r="L4">
            <v>0.83870967741935487</v>
          </cell>
          <cell r="M4">
            <v>0.89247311827956988</v>
          </cell>
          <cell r="N4">
            <v>0.84946236559139787</v>
          </cell>
          <cell r="O4">
            <v>0.91397849462365588</v>
          </cell>
          <cell r="R4">
            <v>0.84042553191489366</v>
          </cell>
          <cell r="S4">
            <v>0.80645161290322576</v>
          </cell>
          <cell r="T4">
            <v>0.89247311827956988</v>
          </cell>
          <cell r="U4">
            <v>0.83870967741935487</v>
          </cell>
          <cell r="V4">
            <v>0.89247311827956988</v>
          </cell>
          <cell r="Y4">
            <v>0.82978723404255317</v>
          </cell>
          <cell r="Z4">
            <v>0.81720430107526887</v>
          </cell>
          <cell r="AA4">
            <v>0.87096774193548387</v>
          </cell>
          <cell r="AB4">
            <v>0.86021505376344087</v>
          </cell>
          <cell r="AC4">
            <v>0.91397849462365588</v>
          </cell>
          <cell r="AF4">
            <v>0.82978723404255317</v>
          </cell>
          <cell r="AG4">
            <v>0.82795698924731187</v>
          </cell>
          <cell r="AH4">
            <v>0.88172043010752688</v>
          </cell>
          <cell r="AI4">
            <v>0.87096774193548387</v>
          </cell>
          <cell r="AJ4">
            <v>0.91397849462365588</v>
          </cell>
          <cell r="AM4">
            <v>0.82978723404255317</v>
          </cell>
          <cell r="AN4">
            <v>0.82795698924731187</v>
          </cell>
          <cell r="AO4">
            <v>0.87096774193548387</v>
          </cell>
          <cell r="AP4">
            <v>0.87096774193548387</v>
          </cell>
          <cell r="AQ4">
            <v>0.91397849462365588</v>
          </cell>
        </row>
        <row r="5">
          <cell r="D5">
            <v>0.86170212765957444</v>
          </cell>
          <cell r="E5">
            <v>0.78494623655913975</v>
          </cell>
          <cell r="F5">
            <v>0.89247311827956988</v>
          </cell>
          <cell r="G5">
            <v>0.84946236559139787</v>
          </cell>
          <cell r="H5">
            <v>0.84946236559139787</v>
          </cell>
          <cell r="K5">
            <v>0.87234042553191493</v>
          </cell>
          <cell r="L5">
            <v>0.79569892473118276</v>
          </cell>
          <cell r="M5">
            <v>0.89247311827956988</v>
          </cell>
          <cell r="N5">
            <v>0.86021505376344087</v>
          </cell>
          <cell r="O5">
            <v>0.88172043010752688</v>
          </cell>
          <cell r="R5"/>
          <cell r="S5"/>
          <cell r="T5"/>
          <cell r="U5"/>
          <cell r="V5"/>
          <cell r="Y5">
            <v>0.87234042553191493</v>
          </cell>
          <cell r="Z5">
            <v>0.76344086021505375</v>
          </cell>
          <cell r="AA5">
            <v>0.88172043010752688</v>
          </cell>
          <cell r="AB5">
            <v>0.79569892473118276</v>
          </cell>
          <cell r="AC5">
            <v>0.82795698924731187</v>
          </cell>
          <cell r="AF5">
            <v>0.87234042553191493</v>
          </cell>
          <cell r="AG5">
            <v>0.77419354838709675</v>
          </cell>
          <cell r="AH5">
            <v>0.89247311827956988</v>
          </cell>
          <cell r="AI5">
            <v>0.82795698924731187</v>
          </cell>
          <cell r="AJ5">
            <v>0.82795698924731187</v>
          </cell>
          <cell r="AM5"/>
          <cell r="AN5"/>
          <cell r="AO5"/>
          <cell r="AP5"/>
          <cell r="AQ5"/>
        </row>
        <row r="6">
          <cell r="D6">
            <v>0.78723404255319152</v>
          </cell>
          <cell r="E6">
            <v>0.75268817204301075</v>
          </cell>
          <cell r="F6">
            <v>0.81720430107526887</v>
          </cell>
          <cell r="G6">
            <v>0.80645161290322576</v>
          </cell>
          <cell r="H6">
            <v>0.88172043010752688</v>
          </cell>
          <cell r="K6">
            <v>0.76595744680851063</v>
          </cell>
          <cell r="L6">
            <v>0.78494623655913975</v>
          </cell>
          <cell r="M6">
            <v>0.81720430107526887</v>
          </cell>
          <cell r="N6">
            <v>0.81720430107526887</v>
          </cell>
          <cell r="O6">
            <v>0.86021505376344087</v>
          </cell>
          <cell r="R6">
            <v>0.75531914893617025</v>
          </cell>
          <cell r="S6">
            <v>0.72043010752688175</v>
          </cell>
          <cell r="T6">
            <v>0.78494623655913975</v>
          </cell>
          <cell r="U6">
            <v>0.69892473118279574</v>
          </cell>
          <cell r="V6">
            <v>0.79569892473118276</v>
          </cell>
          <cell r="Y6">
            <v>0.77659574468085102</v>
          </cell>
          <cell r="Z6">
            <v>0.78494623655913975</v>
          </cell>
          <cell r="AA6">
            <v>0.79569892473118276</v>
          </cell>
          <cell r="AB6">
            <v>0.79569892473118276</v>
          </cell>
          <cell r="AC6">
            <v>0.83870967741935487</v>
          </cell>
          <cell r="AF6">
            <v>0.78723404255319152</v>
          </cell>
          <cell r="AG6">
            <v>0.78494623655913975</v>
          </cell>
          <cell r="AH6">
            <v>0.81720430107526887</v>
          </cell>
          <cell r="AI6">
            <v>0.77419354838709675</v>
          </cell>
          <cell r="AJ6">
            <v>0.82795698924731187</v>
          </cell>
          <cell r="AM6">
            <v>0.78723404255319152</v>
          </cell>
          <cell r="AN6">
            <v>0.75268817204301075</v>
          </cell>
          <cell r="AO6">
            <v>0.86021505376344087</v>
          </cell>
          <cell r="AP6">
            <v>0.80645161290322576</v>
          </cell>
          <cell r="AQ6">
            <v>0.88172043010752688</v>
          </cell>
        </row>
        <row r="7">
          <cell r="D7">
            <v>0.84042553191489366</v>
          </cell>
          <cell r="E7">
            <v>0.80645161290322576</v>
          </cell>
          <cell r="F7">
            <v>0.89247311827956988</v>
          </cell>
          <cell r="G7">
            <v>0.81720430107526887</v>
          </cell>
          <cell r="H7">
            <v>0.91397849462365588</v>
          </cell>
          <cell r="K7">
            <v>0.86170212765957444</v>
          </cell>
          <cell r="L7">
            <v>0.81720430107526887</v>
          </cell>
          <cell r="M7">
            <v>0.91397849462365588</v>
          </cell>
          <cell r="N7">
            <v>0.83870967741935487</v>
          </cell>
          <cell r="O7">
            <v>0.93548387096774188</v>
          </cell>
          <cell r="R7">
            <v>0.80851063829787229</v>
          </cell>
          <cell r="S7">
            <v>0.80645161290322576</v>
          </cell>
          <cell r="T7">
            <v>0.81720430107526887</v>
          </cell>
          <cell r="U7">
            <v>0.81720430107526887</v>
          </cell>
          <cell r="V7">
            <v>0.91397849462365588</v>
          </cell>
          <cell r="Y7">
            <v>0.88297872340425532</v>
          </cell>
          <cell r="Z7">
            <v>0.78494623655913975</v>
          </cell>
          <cell r="AA7">
            <v>0.93548387096774188</v>
          </cell>
          <cell r="AB7">
            <v>0.87096774193548387</v>
          </cell>
          <cell r="AC7">
            <v>0.92473118279569888</v>
          </cell>
          <cell r="AF7">
            <v>0.82978723404255317</v>
          </cell>
          <cell r="AG7">
            <v>0.81720430107526887</v>
          </cell>
          <cell r="AH7">
            <v>0.90322580645161288</v>
          </cell>
          <cell r="AI7">
            <v>0.87096774193548387</v>
          </cell>
          <cell r="AJ7">
            <v>0.88172043010752688</v>
          </cell>
          <cell r="AM7">
            <v>0.8936170212765957</v>
          </cell>
          <cell r="AN7">
            <v>0.77419354838709675</v>
          </cell>
          <cell r="AO7">
            <v>0.91397849462365588</v>
          </cell>
          <cell r="AP7">
            <v>0.86021505376344087</v>
          </cell>
          <cell r="AQ7">
            <v>0.88172043010752688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0.66676695831231103</v>
          </cell>
          <cell r="E2">
            <v>0.7173998044965787</v>
          </cell>
          <cell r="F2">
            <v>0.71915225183107379</v>
          </cell>
          <cell r="G2">
            <v>0.71856383636138932</v>
          </cell>
          <cell r="H2">
            <v>0.77609190469971456</v>
          </cell>
          <cell r="K2">
            <v>0.7303211189913319</v>
          </cell>
          <cell r="L2">
            <v>0.76617808329566917</v>
          </cell>
          <cell r="M2">
            <v>0.67323558162267838</v>
          </cell>
          <cell r="N2">
            <v>0.7305069233832675</v>
          </cell>
          <cell r="O2">
            <v>0.76845498367650011</v>
          </cell>
          <cell r="R2">
            <v>0.69130209287664168</v>
          </cell>
          <cell r="S2">
            <v>0.76262746056389319</v>
          </cell>
          <cell r="T2">
            <v>0.63507270351590128</v>
          </cell>
          <cell r="U2">
            <v>0.72799698807763324</v>
          </cell>
          <cell r="V2">
            <v>0.79705618806662448</v>
          </cell>
          <cell r="Y2">
            <v>0.82226833450237702</v>
          </cell>
          <cell r="Z2">
            <v>0.7432844932844932</v>
          </cell>
          <cell r="AA2">
            <v>0.86202277587476839</v>
          </cell>
          <cell r="AB2">
            <v>0.79975657907346709</v>
          </cell>
          <cell r="AC2">
            <v>0.7891496609962606</v>
          </cell>
          <cell r="AF2">
            <v>0.75070142623334102</v>
          </cell>
          <cell r="AG2">
            <v>0.67384566729917783</v>
          </cell>
          <cell r="AH2">
            <v>0.84043441938178776</v>
          </cell>
          <cell r="AI2">
            <v>0.83785730139166315</v>
          </cell>
          <cell r="AJ2">
            <v>0.80413171058332367</v>
          </cell>
          <cell r="AM2">
            <v>0.79533349073399129</v>
          </cell>
          <cell r="AN2">
            <v>0.71780593958013317</v>
          </cell>
          <cell r="AO2">
            <v>0.82344612083343038</v>
          </cell>
          <cell r="AP2">
            <v>0.84720746501952682</v>
          </cell>
          <cell r="AQ2">
            <v>0.79720162959994645</v>
          </cell>
        </row>
        <row r="3">
          <cell r="D3">
            <v>0.83430245363640365</v>
          </cell>
          <cell r="E3">
            <v>0.78134917160026907</v>
          </cell>
          <cell r="F3">
            <v>0.82929450012242389</v>
          </cell>
          <cell r="G3">
            <v>0.76618544040894987</v>
          </cell>
          <cell r="H3">
            <v>0.89447316972783864</v>
          </cell>
          <cell r="K3">
            <v>0.81046099290780149</v>
          </cell>
          <cell r="L3">
            <v>0.78563980822045332</v>
          </cell>
          <cell r="M3">
            <v>0.82710809281267683</v>
          </cell>
          <cell r="N3">
            <v>0.82239761590355809</v>
          </cell>
          <cell r="O3">
            <v>0.88276311502117955</v>
          </cell>
          <cell r="R3">
            <v>0.73583487511563361</v>
          </cell>
          <cell r="S3">
            <v>0.78130412520314352</v>
          </cell>
          <cell r="T3">
            <v>0.8324214632089395</v>
          </cell>
          <cell r="U3">
            <v>0.76452433093017724</v>
          </cell>
          <cell r="V3">
            <v>0.88609598287017632</v>
          </cell>
          <cell r="Y3">
            <v>0.88491790627612577</v>
          </cell>
          <cell r="Z3">
            <v>0.81790497749750712</v>
          </cell>
          <cell r="AA3">
            <v>0.9182454343744666</v>
          </cell>
          <cell r="AB3">
            <v>0.82818571967553301</v>
          </cell>
          <cell r="AC3">
            <v>0.88428059395801339</v>
          </cell>
          <cell r="AF3">
            <v>0.87504582748637827</v>
          </cell>
          <cell r="AG3">
            <v>0.82933686207929691</v>
          </cell>
          <cell r="AH3">
            <v>0.91990647848033247</v>
          </cell>
          <cell r="AI3">
            <v>0.84003287789365888</v>
          </cell>
          <cell r="AJ3">
            <v>0.8948796722990271</v>
          </cell>
          <cell r="AM3">
            <v>0.87392158668754405</v>
          </cell>
          <cell r="AN3">
            <v>0.82933686207929691</v>
          </cell>
          <cell r="AO3">
            <v>0.91837732160312802</v>
          </cell>
          <cell r="AP3">
            <v>0.84003287789365888</v>
          </cell>
          <cell r="AQ3">
            <v>0.87594066626324685</v>
          </cell>
        </row>
        <row r="4">
          <cell r="D4">
            <v>0.85254415241273818</v>
          </cell>
          <cell r="E4">
            <v>0.80945980542754725</v>
          </cell>
          <cell r="F4">
            <v>0.87692428714724724</v>
          </cell>
          <cell r="G4">
            <v>0.80808652455511543</v>
          </cell>
          <cell r="H4">
            <v>0.92492319508448539</v>
          </cell>
          <cell r="K4">
            <v>0.86997635933806139</v>
          </cell>
          <cell r="L4">
            <v>0.84629944035716531</v>
          </cell>
          <cell r="M4">
            <v>0.89663226165772858</v>
          </cell>
          <cell r="N4">
            <v>0.85031575354156008</v>
          </cell>
          <cell r="O4">
            <v>0.91587243401759522</v>
          </cell>
          <cell r="R4">
            <v>0.84849848860783583</v>
          </cell>
          <cell r="S4">
            <v>0.81657706093189963</v>
          </cell>
          <cell r="T4">
            <v>0.89867263466584357</v>
          </cell>
          <cell r="U4">
            <v>0.84016043693463049</v>
          </cell>
          <cell r="V4">
            <v>0.89968637992831546</v>
          </cell>
          <cell r="Y4">
            <v>0.83956984273820523</v>
          </cell>
          <cell r="Z4">
            <v>0.82293906810035844</v>
          </cell>
          <cell r="AA4">
            <v>0.87322068612391202</v>
          </cell>
          <cell r="AB4">
            <v>0.86479366563518034</v>
          </cell>
          <cell r="AC4">
            <v>0.91507026976042261</v>
          </cell>
          <cell r="AF4">
            <v>0.84099198673666764</v>
          </cell>
          <cell r="AG4">
            <v>0.83163157736212767</v>
          </cell>
          <cell r="AH4">
            <v>0.88939471520116675</v>
          </cell>
          <cell r="AI4">
            <v>0.87528494760354214</v>
          </cell>
          <cell r="AJ4">
            <v>0.91507026976042261</v>
          </cell>
          <cell r="AM4">
            <v>0.8397001934235977</v>
          </cell>
          <cell r="AN4">
            <v>0.83163157736212767</v>
          </cell>
          <cell r="AO4">
            <v>0.87873163276389088</v>
          </cell>
          <cell r="AP4">
            <v>0.87528494760354214</v>
          </cell>
          <cell r="AQ4">
            <v>0.91507026976042261</v>
          </cell>
        </row>
        <row r="5">
          <cell r="D5">
            <v>0.86642637178051496</v>
          </cell>
          <cell r="E5">
            <v>0.79730602353692337</v>
          </cell>
          <cell r="F5">
            <v>0.89916825298828695</v>
          </cell>
          <cell r="G5">
            <v>0.85810119549899144</v>
          </cell>
          <cell r="H5">
            <v>0.85672794230039373</v>
          </cell>
          <cell r="K5">
            <v>0.87451198717296152</v>
          </cell>
          <cell r="L5">
            <v>0.81043073633905549</v>
          </cell>
          <cell r="M5">
            <v>0.89916825298828695</v>
          </cell>
          <cell r="N5">
            <v>0.87101166631527172</v>
          </cell>
          <cell r="O5">
            <v>0.8837631713692834</v>
          </cell>
          <cell r="R5"/>
          <cell r="S5"/>
          <cell r="T5"/>
          <cell r="U5"/>
          <cell r="V5"/>
          <cell r="Y5">
            <v>0.87588207098985382</v>
          </cell>
          <cell r="Z5">
            <v>0.77138523338463405</v>
          </cell>
          <cell r="AA5">
            <v>0.89855687606112045</v>
          </cell>
          <cell r="AB5">
            <v>0.816292430950875</v>
          </cell>
          <cell r="AC5">
            <v>0.83975172854998648</v>
          </cell>
          <cell r="AF5">
            <v>0.87588207098985382</v>
          </cell>
          <cell r="AG5">
            <v>0.78384278856290246</v>
          </cell>
          <cell r="AH5">
            <v>0.90666199158485272</v>
          </cell>
          <cell r="AI5">
            <v>0.84169972974527052</v>
          </cell>
          <cell r="AJ5">
            <v>0.83975172854998648</v>
          </cell>
          <cell r="AM5"/>
          <cell r="AN5"/>
          <cell r="AO5"/>
          <cell r="AP5"/>
          <cell r="AQ5"/>
        </row>
        <row r="6">
          <cell r="D6">
            <v>0.8024922457419601</v>
          </cell>
          <cell r="E6">
            <v>0.78740269323760781</v>
          </cell>
          <cell r="F6">
            <v>0.82629928315412182</v>
          </cell>
          <cell r="G6">
            <v>0.81677834917666614</v>
          </cell>
          <cell r="H6">
            <v>0.88612394466903166</v>
          </cell>
          <cell r="K6">
            <v>0.78209990749306202</v>
          </cell>
          <cell r="L6">
            <v>0.80740294651584965</v>
          </cell>
          <cell r="M6">
            <v>0.81851470073032051</v>
          </cell>
          <cell r="N6">
            <v>0.82263259051477833</v>
          </cell>
          <cell r="O6">
            <v>0.86833930704898454</v>
          </cell>
          <cell r="R6">
            <v>0.76304463459759486</v>
          </cell>
          <cell r="S6">
            <v>0.73853636883089901</v>
          </cell>
          <cell r="T6">
            <v>0.7967229902713775</v>
          </cell>
          <cell r="U6">
            <v>0.70555788297723776</v>
          </cell>
          <cell r="V6">
            <v>0.81151675190945871</v>
          </cell>
          <cell r="Y6">
            <v>0.79204498635717013</v>
          </cell>
          <cell r="Z6">
            <v>0.8047962342317182</v>
          </cell>
          <cell r="AA6">
            <v>0.81560824679104249</v>
          </cell>
          <cell r="AB6">
            <v>0.80328875601814265</v>
          </cell>
          <cell r="AC6">
            <v>0.84192723372659017</v>
          </cell>
          <cell r="AF6">
            <v>0.80079209065679924</v>
          </cell>
          <cell r="AG6">
            <v>0.79677012056044305</v>
          </cell>
          <cell r="AH6">
            <v>0.81926837703577948</v>
          </cell>
          <cell r="AI6">
            <v>0.77941146316551779</v>
          </cell>
          <cell r="AJ6">
            <v>0.83532803490727758</v>
          </cell>
          <cell r="AM6">
            <v>0.78472644376899703</v>
          </cell>
          <cell r="AN6">
            <v>0.75885389998293218</v>
          </cell>
          <cell r="AO6">
            <v>0.862072744585478</v>
          </cell>
          <cell r="AP6">
            <v>0.80823294796130118</v>
          </cell>
          <cell r="AQ6">
            <v>0.8946659578238525</v>
          </cell>
        </row>
        <row r="7">
          <cell r="D7">
            <v>0.84639168844096047</v>
          </cell>
          <cell r="E7">
            <v>0.81324278438030551</v>
          </cell>
          <cell r="F7">
            <v>0.89580941601315123</v>
          </cell>
          <cell r="G7">
            <v>0.81916286605191035</v>
          </cell>
          <cell r="H7">
            <v>0.91587243401759522</v>
          </cell>
          <cell r="K7">
            <v>0.86267574965783256</v>
          </cell>
          <cell r="L7">
            <v>0.82089228447462737</v>
          </cell>
          <cell r="M7">
            <v>0.91711357246161995</v>
          </cell>
          <cell r="N7">
            <v>0.84083284322972729</v>
          </cell>
          <cell r="O7">
            <v>0.9360065710872163</v>
          </cell>
          <cell r="R7">
            <v>0.8279323513366067</v>
          </cell>
          <cell r="S7">
            <v>0.81708589439788881</v>
          </cell>
          <cell r="T7">
            <v>0.82904719235364399</v>
          </cell>
          <cell r="U7">
            <v>0.82161354490370264</v>
          </cell>
          <cell r="V7">
            <v>0.91721652003910059</v>
          </cell>
          <cell r="Y7">
            <v>0.89040864572779466</v>
          </cell>
          <cell r="Z7">
            <v>0.79360498019241654</v>
          </cell>
          <cell r="AA7">
            <v>0.93988269794721402</v>
          </cell>
          <cell r="AB7">
            <v>0.87162799471797781</v>
          </cell>
          <cell r="AC7">
            <v>0.92728404793345387</v>
          </cell>
          <cell r="AF7">
            <v>0.84247620380739086</v>
          </cell>
          <cell r="AG7">
            <v>0.8175243215565795</v>
          </cell>
          <cell r="AH7">
            <v>0.91526001705029836</v>
          </cell>
          <cell r="AI7">
            <v>0.87122263544165068</v>
          </cell>
          <cell r="AJ7">
            <v>0.88351254480286723</v>
          </cell>
          <cell r="AM7">
            <v>0.898923727759114</v>
          </cell>
          <cell r="AN7">
            <v>0.78360829334563475</v>
          </cell>
          <cell r="AO7">
            <v>0.91864885413272512</v>
          </cell>
          <cell r="AP7">
            <v>0.86420589741272857</v>
          </cell>
          <cell r="AQ7">
            <v>0.88813450763166124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1"/>
      <sheetName val="F1 Analysis"/>
      <sheetName val="F1 ANOVA"/>
      <sheetName val="F1 Tuckey"/>
      <sheetName val="F1 Label"/>
      <sheetName val="F_beta"/>
      <sheetName val="F_beta Analysis"/>
      <sheetName val="F_beta ANOVA"/>
      <sheetName val="F_beta Tuckey"/>
      <sheetName val="F_beta Label"/>
      <sheetName val="Recall"/>
      <sheetName val="Recall Analysis"/>
      <sheetName val="Recall ANOVA"/>
      <sheetName val="Recall Tuckey"/>
      <sheetName val="Recall Label"/>
      <sheetName val="Precision"/>
      <sheetName val="Precision Analysis"/>
      <sheetName val="Precision ANOVA"/>
      <sheetName val="Precision Tuckey"/>
      <sheetName val="Precision Label"/>
    </sheetNames>
    <sheetDataSet>
      <sheetData sheetId="0">
        <row r="4">
          <cell r="B4">
            <v>0.5712892319620031</v>
          </cell>
          <cell r="C4">
            <v>0.66452490641778983</v>
          </cell>
          <cell r="D4">
            <v>0.69585769279918208</v>
          </cell>
          <cell r="E4">
            <v>0.81949556495482812</v>
          </cell>
          <cell r="F4">
            <v>0.65455856732332207</v>
          </cell>
          <cell r="G4">
            <v>0.63784935054328251</v>
          </cell>
          <cell r="J4">
            <v>0.61091025018216327</v>
          </cell>
          <cell r="K4">
            <v>0.67708654294252502</v>
          </cell>
          <cell r="L4">
            <v>0.67549918183695445</v>
          </cell>
          <cell r="M4">
            <v>0.79156773976772699</v>
          </cell>
          <cell r="N4">
            <v>0.71087783363187418</v>
          </cell>
          <cell r="O4">
            <v>0.69779959827247151</v>
          </cell>
        </row>
        <row r="5">
          <cell r="B5">
            <v>0.59143979938244384</v>
          </cell>
          <cell r="C5">
            <v>0.63381276822137045</v>
          </cell>
          <cell r="D5">
            <v>0.60925630567305689</v>
          </cell>
          <cell r="E5">
            <v>0.72713441025519043</v>
          </cell>
          <cell r="F5">
            <v>0.72953149001536099</v>
          </cell>
          <cell r="G5">
            <v>0.70989142851785925</v>
          </cell>
          <cell r="J5">
            <v>0.80081341541129736</v>
          </cell>
          <cell r="K5">
            <v>0.80893053731024478</v>
          </cell>
          <cell r="L5">
            <v>0.79932436198669954</v>
          </cell>
          <cell r="M5">
            <v>0.83071712125800745</v>
          </cell>
          <cell r="N5">
            <v>0.84751420283884649</v>
          </cell>
          <cell r="O5">
            <v>0.84774635118612207</v>
          </cell>
        </row>
        <row r="6">
          <cell r="B6">
            <v>0.58523998167461655</v>
          </cell>
          <cell r="C6">
            <v>0.69221432663609006</v>
          </cell>
          <cell r="D6">
            <v>0.73540360637134827</v>
          </cell>
          <cell r="E6">
            <v>0.78203534922451501</v>
          </cell>
          <cell r="F6">
            <v>0.70141490648692917</v>
          </cell>
          <cell r="G6">
            <v>0.6669494560070145</v>
          </cell>
          <cell r="J6">
            <v>0.84074442175686115</v>
          </cell>
          <cell r="K6">
            <v>0.84520300916564428</v>
          </cell>
          <cell r="L6">
            <v>0.84134004010855024</v>
          </cell>
          <cell r="M6">
            <v>0.82968215789103295</v>
          </cell>
          <cell r="N6">
            <v>0.8366381363445029</v>
          </cell>
          <cell r="O6">
            <v>0.83897264151605033</v>
          </cell>
        </row>
        <row r="7">
          <cell r="B7">
            <v>0.58129545462534316</v>
          </cell>
          <cell r="C7">
            <v>0.67462128350052541</v>
          </cell>
          <cell r="D7">
            <v>0.61944273296941676</v>
          </cell>
          <cell r="E7">
            <v>0.83593713430959493</v>
          </cell>
          <cell r="F7">
            <v>0.76725550435227852</v>
          </cell>
          <cell r="G7">
            <v>0.7660781537375686</v>
          </cell>
          <cell r="J7">
            <v>0.81302342332761257</v>
          </cell>
          <cell r="K7">
            <v>0.84593023281619217</v>
          </cell>
          <cell r="L7" t="str">
            <v>-</v>
          </cell>
          <cell r="M7">
            <v>0.8325940159128592</v>
          </cell>
          <cell r="N7">
            <v>0.84503433472225464</v>
          </cell>
          <cell r="O7" t="str">
            <v>-</v>
          </cell>
        </row>
        <row r="8">
          <cell r="B8">
            <v>0.72528678326640983</v>
          </cell>
          <cell r="C8">
            <v>0.72025942993684933</v>
          </cell>
          <cell r="D8">
            <v>0.71753557137176838</v>
          </cell>
          <cell r="E8">
            <v>0.79323624009450655</v>
          </cell>
          <cell r="F8">
            <v>0.7016286999814797</v>
          </cell>
          <cell r="G8">
            <v>0.70822960255663248</v>
          </cell>
          <cell r="J8">
            <v>0.79929554214048315</v>
          </cell>
          <cell r="K8">
            <v>0.8166684721988402</v>
          </cell>
          <cell r="L8">
            <v>0.7266662225643733</v>
          </cell>
          <cell r="M8">
            <v>0.81232686680582877</v>
          </cell>
          <cell r="N8">
            <v>0.80864702132081556</v>
          </cell>
          <cell r="O8">
            <v>0.81652921999121764</v>
          </cell>
        </row>
        <row r="9">
          <cell r="B9">
            <v>0.79968746463980389</v>
          </cell>
          <cell r="C9">
            <v>0.7487308543727752</v>
          </cell>
          <cell r="D9">
            <v>0.78886558245947702</v>
          </cell>
          <cell r="E9">
            <v>0.8627762972558537</v>
          </cell>
          <cell r="F9">
            <v>0.85111722664914147</v>
          </cell>
          <cell r="G9">
            <v>0.84061978428869977</v>
          </cell>
          <cell r="J9">
            <v>0.84194133574598207</v>
          </cell>
          <cell r="K9">
            <v>0.85960243250523105</v>
          </cell>
          <cell r="L9">
            <v>0.83161398431726785</v>
          </cell>
          <cell r="M9">
            <v>0.84356537356382066</v>
          </cell>
          <cell r="N9">
            <v>0.87507605785509368</v>
          </cell>
          <cell r="O9">
            <v>0.84571900014811874</v>
          </cell>
        </row>
        <row r="10">
          <cell r="B10">
            <v>0.77460186169863587</v>
          </cell>
          <cell r="C10">
            <v>0.7691540769726628</v>
          </cell>
          <cell r="D10">
            <v>0.72391459209340159</v>
          </cell>
          <cell r="E10">
            <v>0.75426020247752001</v>
          </cell>
          <cell r="F10">
            <v>0.78523253104297741</v>
          </cell>
          <cell r="G10">
            <v>0.80685706871665119</v>
          </cell>
        </row>
        <row r="11">
          <cell r="B11">
            <v>0.80722197106933524</v>
          </cell>
          <cell r="C11">
            <v>0.83018498502369475</v>
          </cell>
          <cell r="D11">
            <v>0.83890129692139792</v>
          </cell>
          <cell r="E11">
            <v>0.83871340883225431</v>
          </cell>
          <cell r="F11">
            <v>0.8709406499729081</v>
          </cell>
          <cell r="G11">
            <v>0.8612183458760958</v>
          </cell>
        </row>
        <row r="12">
          <cell r="B12">
            <v>0.77268325985871233</v>
          </cell>
          <cell r="C12">
            <v>0.80524923105568258</v>
          </cell>
          <cell r="D12">
            <v>0.77449565070532811</v>
          </cell>
          <cell r="E12">
            <v>0.82762682177513014</v>
          </cell>
          <cell r="F12">
            <v>0.84881603261980998</v>
          </cell>
          <cell r="G12">
            <v>0.84881603261980998</v>
          </cell>
        </row>
        <row r="13">
          <cell r="B13">
            <v>0.84987251978999923</v>
          </cell>
          <cell r="C13">
            <v>0.89133353912640834</v>
          </cell>
          <cell r="D13">
            <v>0.87044468775389305</v>
          </cell>
          <cell r="E13">
            <v>0.8702088759492792</v>
          </cell>
          <cell r="F13">
            <v>0.88146457390939559</v>
          </cell>
          <cell r="G13">
            <v>0.88122052442935295</v>
          </cell>
        </row>
        <row r="14">
          <cell r="B14">
            <v>0.83647629378703114</v>
          </cell>
          <cell r="C14">
            <v>0.8710029809864569</v>
          </cell>
          <cell r="D14">
            <v>0.85083797474205247</v>
          </cell>
          <cell r="E14">
            <v>0.80760508621650839</v>
          </cell>
          <cell r="F14">
            <v>0.80792611643675483</v>
          </cell>
          <cell r="G14">
            <v>0.79718655867774324</v>
          </cell>
        </row>
        <row r="15">
          <cell r="B15">
            <v>0.78742762613730355</v>
          </cell>
          <cell r="C15">
            <v>0.80857313115377638</v>
          </cell>
          <cell r="D15">
            <v>0.81715436412525311</v>
          </cell>
          <cell r="E15">
            <v>0.77448791243053816</v>
          </cell>
          <cell r="F15">
            <v>0.77448791243053816</v>
          </cell>
          <cell r="G15">
            <v>0.77448791243053816</v>
          </cell>
          <cell r="J15">
            <v>5.7561990341961078E-2</v>
          </cell>
          <cell r="K15">
            <v>2.8737570550821288E-2</v>
          </cell>
          <cell r="L15">
            <v>5.1576178987247548E-2</v>
          </cell>
          <cell r="M15">
            <v>3.7400296540463729E-2</v>
          </cell>
          <cell r="N15">
            <v>3.7076552896132466E-2</v>
          </cell>
          <cell r="O15">
            <v>4.3503383696078854E-2</v>
          </cell>
        </row>
        <row r="16">
          <cell r="B16">
            <v>0.87126169435167733</v>
          </cell>
          <cell r="C16">
            <v>0.85958951442822407</v>
          </cell>
          <cell r="D16">
            <v>0.83869226415915732</v>
          </cell>
          <cell r="E16">
            <v>0.83831758670468359</v>
          </cell>
          <cell r="F16">
            <v>0.86052541959308293</v>
          </cell>
          <cell r="G16">
            <v>0.86052541959308293</v>
          </cell>
          <cell r="J16">
            <v>2.8026716798964263E-2</v>
          </cell>
          <cell r="K16">
            <v>4.9923395105736568E-2</v>
          </cell>
          <cell r="L16">
            <v>5.1062547693020516E-2</v>
          </cell>
          <cell r="M16">
            <v>4.1246916126000122E-2</v>
          </cell>
          <cell r="N16">
            <v>3.3451784120424641E-2</v>
          </cell>
          <cell r="O16">
            <v>2.4600327275163248E-2</v>
          </cell>
        </row>
        <row r="17">
          <cell r="B17">
            <v>0.79468968119222794</v>
          </cell>
          <cell r="C17">
            <v>0.82626353452474621</v>
          </cell>
          <cell r="D17">
            <v>0.7969867267454821</v>
          </cell>
          <cell r="E17">
            <v>0.83667585457688165</v>
          </cell>
          <cell r="F17">
            <v>0.84892688373558589</v>
          </cell>
          <cell r="G17">
            <v>0.84892688373558589</v>
          </cell>
          <cell r="J17">
            <v>4.7455505084118894E-2</v>
          </cell>
          <cell r="K17">
            <v>2.3705250908797985E-2</v>
          </cell>
          <cell r="L17">
            <v>3.5930200771241198E-2</v>
          </cell>
          <cell r="M17">
            <v>3.8618762381606303E-2</v>
          </cell>
          <cell r="N17">
            <v>4.0985919400133512E-2</v>
          </cell>
          <cell r="O17">
            <v>4.9107210720397747E-2</v>
          </cell>
        </row>
        <row r="18">
          <cell r="B18">
            <v>0.9138668133160659</v>
          </cell>
          <cell r="C18">
            <v>0.86058588473501796</v>
          </cell>
          <cell r="D18">
            <v>0.90302887077080618</v>
          </cell>
          <cell r="E18">
            <v>0.8913243495265526</v>
          </cell>
          <cell r="F18">
            <v>0.8913243495265526</v>
          </cell>
          <cell r="G18">
            <v>0.91373643314330111</v>
          </cell>
          <cell r="J18">
            <v>3.0545989302824938E-2</v>
          </cell>
          <cell r="K18">
            <v>3.6775736439991422E-2</v>
          </cell>
          <cell r="L18" t="str">
            <v>-</v>
          </cell>
          <cell r="M18">
            <v>3.5015952223452267E-2</v>
          </cell>
          <cell r="N18">
            <v>2.8958019304862737E-2</v>
          </cell>
          <cell r="O18" t="str">
            <v>-</v>
          </cell>
        </row>
        <row r="19">
          <cell r="B19">
            <v>0.84978795284646347</v>
          </cell>
          <cell r="C19">
            <v>0.85031473052889628</v>
          </cell>
          <cell r="D19" t="str">
            <v>-</v>
          </cell>
          <cell r="E19">
            <v>0.86946282534188468</v>
          </cell>
          <cell r="F19">
            <v>0.85825854791372036</v>
          </cell>
          <cell r="G19" t="str">
            <v>-</v>
          </cell>
          <cell r="J19">
            <v>2.4569173820217848E-2</v>
          </cell>
          <cell r="K19">
            <v>2.393855611041602E-2</v>
          </cell>
          <cell r="L19">
            <v>2.4642966653368341E-2</v>
          </cell>
          <cell r="M19">
            <v>2.586530967901127E-2</v>
          </cell>
          <cell r="N19">
            <v>3.2629513858011175E-2</v>
          </cell>
          <cell r="O19">
            <v>4.8841373771204628E-2</v>
          </cell>
        </row>
        <row r="20">
          <cell r="B20">
            <v>0.76467689449593468</v>
          </cell>
          <cell r="C20">
            <v>0.77622998866114512</v>
          </cell>
          <cell r="D20" t="str">
            <v>-</v>
          </cell>
          <cell r="E20">
            <v>0.78033554615331624</v>
          </cell>
          <cell r="F20">
            <v>0.79932611630667705</v>
          </cell>
          <cell r="G20" t="str">
            <v>-</v>
          </cell>
          <cell r="J20">
            <v>5.1477817098896712E-2</v>
          </cell>
          <cell r="K20">
            <v>3.1927700708366154E-2</v>
          </cell>
          <cell r="L20">
            <v>4.5677966314735592E-2</v>
          </cell>
          <cell r="M20">
            <v>3.9458469083306254E-2</v>
          </cell>
          <cell r="N20">
            <v>4.1043286053692674E-2</v>
          </cell>
          <cell r="O20">
            <v>3.0987503685848281E-2</v>
          </cell>
        </row>
        <row r="21">
          <cell r="B21">
            <v>0.83908541973058104</v>
          </cell>
          <cell r="C21">
            <v>0.88126328021301759</v>
          </cell>
          <cell r="D21" t="str">
            <v>-</v>
          </cell>
          <cell r="E21">
            <v>0.87333716710683296</v>
          </cell>
          <cell r="F21">
            <v>0.88289384416449723</v>
          </cell>
          <cell r="G21" t="str">
            <v>-</v>
          </cell>
        </row>
        <row r="22">
          <cell r="B22">
            <v>0.79598018508198465</v>
          </cell>
          <cell r="C22">
            <v>0.85125150636512026</v>
          </cell>
          <cell r="D22" t="str">
            <v>-</v>
          </cell>
          <cell r="E22">
            <v>0.81448939513455643</v>
          </cell>
          <cell r="F22">
            <v>0.8268397633545902</v>
          </cell>
          <cell r="G22" t="str">
            <v>-</v>
          </cell>
        </row>
        <row r="23">
          <cell r="B23">
            <v>0.81558666448309913</v>
          </cell>
          <cell r="C23">
            <v>0.87059165831278207</v>
          </cell>
          <cell r="D23" t="str">
            <v>-</v>
          </cell>
          <cell r="E23">
            <v>0.82534514582770557</v>
          </cell>
          <cell r="F23">
            <v>0.85785340187178782</v>
          </cell>
          <cell r="G23" t="str">
            <v>-</v>
          </cell>
        </row>
        <row r="24">
          <cell r="B24">
            <v>0.77594126846881428</v>
          </cell>
          <cell r="C24">
            <v>0.79770825903106146</v>
          </cell>
          <cell r="D24">
            <v>0.7378955264593563</v>
          </cell>
          <cell r="E24">
            <v>0.7999305525282765</v>
          </cell>
          <cell r="F24">
            <v>0.75938115178444665</v>
          </cell>
          <cell r="G24">
            <v>0.76164075286415722</v>
          </cell>
        </row>
        <row r="25">
          <cell r="B25">
            <v>0.77891832179794407</v>
          </cell>
          <cell r="C25">
            <v>0.7884897360703812</v>
          </cell>
          <cell r="D25">
            <v>0.69956665995767231</v>
          </cell>
          <cell r="E25">
            <v>0.798511299317751</v>
          </cell>
          <cell r="F25">
            <v>0.80617134473635588</v>
          </cell>
          <cell r="G25">
            <v>0.76337892042061983</v>
          </cell>
        </row>
        <row r="26">
          <cell r="B26">
            <v>0.81799641901509479</v>
          </cell>
          <cell r="C26">
            <v>0.80760546401956756</v>
          </cell>
          <cell r="D26">
            <v>0.73438279791037331</v>
          </cell>
          <cell r="E26">
            <v>0.81788450883143904</v>
          </cell>
          <cell r="F26">
            <v>0.82000659854013835</v>
          </cell>
          <cell r="G26">
            <v>0.85988623470413272</v>
          </cell>
        </row>
        <row r="27">
          <cell r="B27">
            <v>0.78540460513895038</v>
          </cell>
          <cell r="C27">
            <v>0.83975580152744955</v>
          </cell>
          <cell r="D27">
            <v>0.6984699434137116</v>
          </cell>
          <cell r="E27">
            <v>0.78553023069152106</v>
          </cell>
          <cell r="F27">
            <v>0.79764682675776311</v>
          </cell>
          <cell r="G27">
            <v>0.81632777318261196</v>
          </cell>
        </row>
        <row r="28">
          <cell r="B28">
            <v>0.83821709628161245</v>
          </cell>
          <cell r="C28">
            <v>0.84978310034574112</v>
          </cell>
          <cell r="D28">
            <v>0.76301618508075286</v>
          </cell>
          <cell r="E28">
            <v>0.85977774266015672</v>
          </cell>
          <cell r="F28">
            <v>0.86002918478537382</v>
          </cell>
          <cell r="G28">
            <v>0.88141241878456678</v>
          </cell>
        </row>
        <row r="29">
          <cell r="B29">
            <v>0.85171849427168578</v>
          </cell>
          <cell r="C29">
            <v>0.82701670326927712</v>
          </cell>
          <cell r="D29">
            <v>0.82205893740048275</v>
          </cell>
          <cell r="E29">
            <v>0.82956137899737159</v>
          </cell>
          <cell r="F29">
            <v>0.88301290367649998</v>
          </cell>
          <cell r="G29">
            <v>0.82983415586589315</v>
          </cell>
        </row>
        <row r="30">
          <cell r="B30">
            <v>0.75663396843362896</v>
          </cell>
          <cell r="C30">
            <v>0.8279620021555506</v>
          </cell>
          <cell r="D30">
            <v>0.78707878468065229</v>
          </cell>
          <cell r="E30">
            <v>0.77550722522259519</v>
          </cell>
          <cell r="F30">
            <v>0.80556776190951773</v>
          </cell>
          <cell r="G30">
            <v>0.79535602495754298</v>
          </cell>
        </row>
        <row r="31">
          <cell r="B31">
            <v>0.88120806911129468</v>
          </cell>
          <cell r="C31">
            <v>0.85857708603992089</v>
          </cell>
          <cell r="D31">
            <v>0.8401234329714804</v>
          </cell>
          <cell r="E31">
            <v>0.88244057826079858</v>
          </cell>
          <cell r="F31">
            <v>0.90340798396463229</v>
          </cell>
          <cell r="G31">
            <v>0.87181247276334017</v>
          </cell>
        </row>
        <row r="32">
          <cell r="B32">
            <v>0.81719246976607529</v>
          </cell>
          <cell r="C32">
            <v>0.87096774193548387</v>
          </cell>
          <cell r="D32">
            <v>0.79421100813290968</v>
          </cell>
          <cell r="E32">
            <v>0.84914333243223628</v>
          </cell>
          <cell r="F32">
            <v>0.85873198431388909</v>
          </cell>
          <cell r="G32">
            <v>0.84958947316343059</v>
          </cell>
        </row>
        <row r="33">
          <cell r="B33">
            <v>0.90295367714722563</v>
          </cell>
          <cell r="C33">
            <v>0.91348862912592255</v>
          </cell>
          <cell r="D33">
            <v>0.91459775840081436</v>
          </cell>
          <cell r="E33">
            <v>0.88117435290610169</v>
          </cell>
          <cell r="F33">
            <v>0.92465965541092876</v>
          </cell>
          <cell r="G33">
            <v>0.8820028739903869</v>
          </cell>
        </row>
      </sheetData>
      <sheetData sheetId="1">
        <row r="2">
          <cell r="D2">
            <v>0.5712892319620031</v>
          </cell>
          <cell r="E2">
            <v>0.59143979938244384</v>
          </cell>
          <cell r="F2">
            <v>0.58523998167461655</v>
          </cell>
          <cell r="G2">
            <v>0.58129545462534316</v>
          </cell>
          <cell r="H2">
            <v>0.72528678326640983</v>
          </cell>
          <cell r="R2">
            <v>15</v>
          </cell>
          <cell r="V2">
            <v>30</v>
          </cell>
          <cell r="X2">
            <v>0.84978795284646347</v>
          </cell>
          <cell r="Y2">
            <v>0.76467689449593468</v>
          </cell>
          <cell r="Z2">
            <v>0.83908541973058104</v>
          </cell>
          <cell r="AA2">
            <v>0.79598018508198465</v>
          </cell>
          <cell r="AB2">
            <v>0.81558666448309913</v>
          </cell>
          <cell r="AF2">
            <v>0.69395685777228577</v>
          </cell>
          <cell r="AG2">
            <v>6.930167506313234E-2</v>
          </cell>
        </row>
        <row r="3">
          <cell r="D3">
            <v>0.66452490641778983</v>
          </cell>
          <cell r="E3">
            <v>0.63381276822137045</v>
          </cell>
          <cell r="F3">
            <v>0.69221432663609006</v>
          </cell>
          <cell r="G3">
            <v>0.67462128350052541</v>
          </cell>
          <cell r="H3">
            <v>0.72025942993684933</v>
          </cell>
          <cell r="X3">
            <v>0.85031473052889628</v>
          </cell>
          <cell r="Y3">
            <v>0.77622998866114512</v>
          </cell>
          <cell r="Z3">
            <v>0.88126328021301759</v>
          </cell>
          <cell r="AA3">
            <v>0.85125150636512026</v>
          </cell>
          <cell r="AB3">
            <v>0.87059165831278207</v>
          </cell>
          <cell r="AF3">
            <v>0.79668889083692629</v>
          </cell>
          <cell r="AG3">
            <v>4.4709223507844641E-2</v>
          </cell>
          <cell r="AK3">
            <v>0.65449865832054754</v>
          </cell>
          <cell r="AL3">
            <v>0.73341505722402422</v>
          </cell>
          <cell r="AN3">
            <v>5.6717183686290751E-2</v>
          </cell>
          <cell r="AO3">
            <v>5.7225050457480511E-2</v>
          </cell>
        </row>
        <row r="4">
          <cell r="D4">
            <v>0.69585769279918208</v>
          </cell>
          <cell r="E4">
            <v>0.60925630567305689</v>
          </cell>
          <cell r="F4">
            <v>0.73540360637134827</v>
          </cell>
          <cell r="G4">
            <v>0.61944273296941676</v>
          </cell>
          <cell r="H4">
            <v>0.71753557137176838</v>
          </cell>
          <cell r="X4">
            <v>0.86946282534188468</v>
          </cell>
          <cell r="Y4">
            <v>0.78033554615331624</v>
          </cell>
          <cell r="Z4">
            <v>0.87333716710683296</v>
          </cell>
          <cell r="AA4">
            <v>0.81448939513455643</v>
          </cell>
          <cell r="AB4">
            <v>0.82534514582770557</v>
          </cell>
          <cell r="AF4">
            <v>0.82250766499853611</v>
          </cell>
          <cell r="AG4">
            <v>4.4408876459501208E-2</v>
          </cell>
          <cell r="AK4">
            <v>0.78087674563456533</v>
          </cell>
          <cell r="AL4">
            <v>0.81250103603928736</v>
          </cell>
          <cell r="AN4">
            <v>4.5982080361305584E-2</v>
          </cell>
          <cell r="AO4">
            <v>3.7194485440642418E-2</v>
          </cell>
        </row>
        <row r="5">
          <cell r="D5">
            <v>0.81949556495482812</v>
          </cell>
          <cell r="E5">
            <v>0.72713441025519043</v>
          </cell>
          <cell r="F5">
            <v>0.78203534922451501</v>
          </cell>
          <cell r="G5">
            <v>0.83593713430959493</v>
          </cell>
          <cell r="H5">
            <v>0.79323624009450655</v>
          </cell>
          <cell r="R5">
            <v>15</v>
          </cell>
          <cell r="X5">
            <v>0.85825854791372036</v>
          </cell>
          <cell r="Y5">
            <v>0.79932611630667705</v>
          </cell>
          <cell r="Z5">
            <v>0.88289384416449723</v>
          </cell>
          <cell r="AA5">
            <v>0.8268397633545902</v>
          </cell>
          <cell r="AB5">
            <v>0.85785340187178782</v>
          </cell>
          <cell r="AF5">
            <v>0.83414550169472945</v>
          </cell>
          <cell r="AG5">
            <v>3.5553452435566547E-2</v>
          </cell>
          <cell r="AK5">
            <v>0.80302277156941393</v>
          </cell>
          <cell r="AL5">
            <v>0.84199255842765874</v>
          </cell>
          <cell r="AN5">
            <v>4.4492273465693934E-2</v>
          </cell>
          <cell r="AO5">
            <v>3.4719044842216988E-2</v>
          </cell>
        </row>
        <row r="6">
          <cell r="D6">
            <v>0.65455856732332207</v>
          </cell>
          <cell r="E6">
            <v>0.72953149001536099</v>
          </cell>
          <cell r="F6">
            <v>0.70141490648692917</v>
          </cell>
          <cell r="G6">
            <v>0.76725550435227852</v>
          </cell>
          <cell r="H6">
            <v>0.7016286999814797</v>
          </cell>
          <cell r="AF6">
            <v>0.83876340113044034</v>
          </cell>
          <cell r="AG6">
            <v>4.0469695094218015E-2</v>
          </cell>
          <cell r="AK6">
            <v>0.82947682807190226</v>
          </cell>
          <cell r="AL6">
            <v>0.83881417531755686</v>
          </cell>
          <cell r="AN6">
            <v>3.7596152120601696E-2</v>
          </cell>
          <cell r="AO6">
            <v>3.2726629510351296E-2</v>
          </cell>
        </row>
        <row r="7">
          <cell r="D7">
            <v>0.63784935054328251</v>
          </cell>
          <cell r="E7">
            <v>0.70989142851785925</v>
          </cell>
          <cell r="F7">
            <v>0.6669494560070145</v>
          </cell>
          <cell r="G7">
            <v>0.7660781537375686</v>
          </cell>
          <cell r="H7">
            <v>0.70822960255663248</v>
          </cell>
          <cell r="AF7">
            <v>0.84958636402258569</v>
          </cell>
          <cell r="AG7">
            <v>4.3089588201391173E-2</v>
          </cell>
          <cell r="AK7">
            <v>0.84242915701035193</v>
          </cell>
          <cell r="AL7">
            <v>0.83509764525052865</v>
          </cell>
          <cell r="AN7">
            <v>3.7043496843481932E-2</v>
          </cell>
          <cell r="AO7">
            <v>4.3318543965635302E-2</v>
          </cell>
        </row>
        <row r="8">
          <cell r="D8">
            <v>0.79968746463980389</v>
          </cell>
          <cell r="E8">
            <v>0.77460186169863587</v>
          </cell>
          <cell r="F8">
            <v>0.80722197106933524</v>
          </cell>
          <cell r="G8">
            <v>0.77268325985871233</v>
          </cell>
          <cell r="H8">
            <v>0.84987251978999923</v>
          </cell>
          <cell r="R8">
            <v>15</v>
          </cell>
          <cell r="V8">
            <v>30</v>
          </cell>
          <cell r="AK8">
            <v>0.84438591752282699</v>
          </cell>
          <cell r="AL8">
            <v>0.85478681052234429</v>
          </cell>
          <cell r="AN8">
            <v>4.5300702417369713E-2</v>
          </cell>
          <cell r="AO8">
            <v>4.0089678168203705E-2</v>
          </cell>
        </row>
        <row r="9">
          <cell r="D9">
            <v>0.7487308543727752</v>
          </cell>
          <cell r="E9">
            <v>0.7691540769726628</v>
          </cell>
          <cell r="F9">
            <v>0.83018498502369475</v>
          </cell>
          <cell r="G9">
            <v>0.80524923105568258</v>
          </cell>
          <cell r="H9">
            <v>0.89133353912640834</v>
          </cell>
        </row>
        <row r="10">
          <cell r="D10">
            <v>0.78886558245947702</v>
          </cell>
          <cell r="E10">
            <v>0.72391459209340159</v>
          </cell>
          <cell r="F10">
            <v>0.83890129692139792</v>
          </cell>
          <cell r="G10">
            <v>0.77449565070532811</v>
          </cell>
          <cell r="H10">
            <v>0.87044468775389305</v>
          </cell>
        </row>
        <row r="11">
          <cell r="D11">
            <v>0.8627762972558537</v>
          </cell>
          <cell r="E11">
            <v>0.75426020247752001</v>
          </cell>
          <cell r="F11">
            <v>0.83871340883225431</v>
          </cell>
          <cell r="G11">
            <v>0.82762682177513014</v>
          </cell>
          <cell r="H11">
            <v>0.8702088759492792</v>
          </cell>
          <cell r="R11">
            <v>15</v>
          </cell>
        </row>
        <row r="12">
          <cell r="D12">
            <v>0.85111722664914147</v>
          </cell>
          <cell r="E12">
            <v>0.78523253104297741</v>
          </cell>
          <cell r="F12">
            <v>0.8709406499729081</v>
          </cell>
          <cell r="G12">
            <v>0.84881603261980998</v>
          </cell>
          <cell r="H12">
            <v>0.88146457390939559</v>
          </cell>
        </row>
        <row r="13">
          <cell r="D13">
            <v>0.84061978428869977</v>
          </cell>
          <cell r="E13">
            <v>0.80685706871665119</v>
          </cell>
          <cell r="F13">
            <v>0.8612183458760958</v>
          </cell>
          <cell r="G13">
            <v>0.84881603261980998</v>
          </cell>
          <cell r="H13">
            <v>0.88122052442935295</v>
          </cell>
        </row>
        <row r="14">
          <cell r="D14">
            <v>0.83647629378703114</v>
          </cell>
          <cell r="E14">
            <v>0.78742762613730355</v>
          </cell>
          <cell r="F14">
            <v>0.87126169435167733</v>
          </cell>
          <cell r="G14">
            <v>0.79468968119222794</v>
          </cell>
          <cell r="H14">
            <v>0.9138668133160659</v>
          </cell>
          <cell r="R14">
            <v>15</v>
          </cell>
          <cell r="V14">
            <v>30</v>
          </cell>
        </row>
        <row r="15">
          <cell r="D15">
            <v>0.8710029809864569</v>
          </cell>
          <cell r="E15">
            <v>0.80857313115377638</v>
          </cell>
          <cell r="F15">
            <v>0.85958951442822407</v>
          </cell>
          <cell r="G15">
            <v>0.82626353452474621</v>
          </cell>
          <cell r="H15">
            <v>0.86058588473501796</v>
          </cell>
        </row>
        <row r="16">
          <cell r="D16">
            <v>0.85083797474205247</v>
          </cell>
          <cell r="E16">
            <v>0.81715436412525311</v>
          </cell>
          <cell r="F16">
            <v>0.83869226415915732</v>
          </cell>
          <cell r="G16">
            <v>0.7969867267454821</v>
          </cell>
          <cell r="H16">
            <v>0.90302887077080618</v>
          </cell>
        </row>
        <row r="17">
          <cell r="D17">
            <v>0.80760508621650839</v>
          </cell>
          <cell r="E17">
            <v>0.77448791243053816</v>
          </cell>
          <cell r="F17">
            <v>0.83831758670468359</v>
          </cell>
          <cell r="G17">
            <v>0.83667585457688165</v>
          </cell>
          <cell r="H17">
            <v>0.8913243495265526</v>
          </cell>
          <cell r="R17">
            <v>15</v>
          </cell>
        </row>
        <row r="18">
          <cell r="D18">
            <v>0.80792611643675483</v>
          </cell>
          <cell r="E18">
            <v>0.77448791243053816</v>
          </cell>
          <cell r="F18">
            <v>0.86052541959308293</v>
          </cell>
          <cell r="G18">
            <v>0.84892688373558589</v>
          </cell>
          <cell r="H18">
            <v>0.8913243495265526</v>
          </cell>
        </row>
        <row r="19">
          <cell r="D19">
            <v>0.79718655867774324</v>
          </cell>
          <cell r="E19">
            <v>0.77448791243053816</v>
          </cell>
          <cell r="F19">
            <v>0.86052541959308293</v>
          </cell>
          <cell r="G19">
            <v>0.84892688373558589</v>
          </cell>
          <cell r="H19">
            <v>0.91373643314330111</v>
          </cell>
        </row>
        <row r="20">
          <cell r="D20">
            <v>0.84978795284646347</v>
          </cell>
          <cell r="E20">
            <v>0.76467689449593468</v>
          </cell>
          <cell r="F20">
            <v>0.83908541973058104</v>
          </cell>
          <cell r="G20">
            <v>0.79598018508198465</v>
          </cell>
          <cell r="H20">
            <v>0.81558666448309913</v>
          </cell>
          <cell r="R20">
            <v>10</v>
          </cell>
          <cell r="V20">
            <v>20</v>
          </cell>
        </row>
        <row r="21">
          <cell r="D21">
            <v>0.85031473052889628</v>
          </cell>
          <cell r="E21">
            <v>0.77622998866114512</v>
          </cell>
          <cell r="F21">
            <v>0.88126328021301759</v>
          </cell>
          <cell r="G21">
            <v>0.85125150636512026</v>
          </cell>
          <cell r="H21">
            <v>0.87059165831278207</v>
          </cell>
        </row>
        <row r="23">
          <cell r="D23">
            <v>0.86946282534188468</v>
          </cell>
          <cell r="E23">
            <v>0.78033554615331624</v>
          </cell>
          <cell r="F23">
            <v>0.87333716710683296</v>
          </cell>
          <cell r="G23">
            <v>0.81448939513455643</v>
          </cell>
          <cell r="H23">
            <v>0.82534514582770557</v>
          </cell>
          <cell r="R23">
            <v>10</v>
          </cell>
        </row>
        <row r="24">
          <cell r="D24">
            <v>0.85825854791372036</v>
          </cell>
          <cell r="E24">
            <v>0.79932611630667705</v>
          </cell>
          <cell r="F24">
            <v>0.88289384416449723</v>
          </cell>
          <cell r="G24">
            <v>0.8268397633545902</v>
          </cell>
          <cell r="H24">
            <v>0.85785340187178782</v>
          </cell>
        </row>
        <row r="26">
          <cell r="D26">
            <v>0.77594126846881428</v>
          </cell>
          <cell r="E26">
            <v>0.77891832179794407</v>
          </cell>
          <cell r="F26">
            <v>0.81799641901509479</v>
          </cell>
          <cell r="G26">
            <v>0.78540460513895038</v>
          </cell>
          <cell r="H26">
            <v>0.83821709628161245</v>
          </cell>
          <cell r="R26">
            <v>15</v>
          </cell>
          <cell r="V26">
            <v>30</v>
          </cell>
        </row>
        <row r="27">
          <cell r="D27">
            <v>0.79770825903106146</v>
          </cell>
          <cell r="E27">
            <v>0.7884897360703812</v>
          </cell>
          <cell r="F27">
            <v>0.80760546401956756</v>
          </cell>
          <cell r="G27">
            <v>0.83975580152744955</v>
          </cell>
          <cell r="H27">
            <v>0.84978310034574112</v>
          </cell>
        </row>
        <row r="28">
          <cell r="D28">
            <v>0.7378955264593563</v>
          </cell>
          <cell r="E28">
            <v>0.69956665995767231</v>
          </cell>
          <cell r="F28">
            <v>0.73438279791037331</v>
          </cell>
          <cell r="G28">
            <v>0.6984699434137116</v>
          </cell>
          <cell r="H28">
            <v>0.76301618508075286</v>
          </cell>
        </row>
        <row r="29">
          <cell r="D29">
            <v>0.7999305525282765</v>
          </cell>
          <cell r="E29">
            <v>0.798511299317751</v>
          </cell>
          <cell r="F29">
            <v>0.81788450883143904</v>
          </cell>
          <cell r="G29">
            <v>0.78553023069152106</v>
          </cell>
          <cell r="H29">
            <v>0.85977774266015672</v>
          </cell>
          <cell r="R29">
            <v>15</v>
          </cell>
        </row>
        <row r="30">
          <cell r="D30">
            <v>0.75938115178444665</v>
          </cell>
          <cell r="E30">
            <v>0.80617134473635588</v>
          </cell>
          <cell r="F30">
            <v>0.82000659854013835</v>
          </cell>
          <cell r="G30">
            <v>0.79764682675776311</v>
          </cell>
          <cell r="H30">
            <v>0.86002918478537382</v>
          </cell>
        </row>
        <row r="31">
          <cell r="D31">
            <v>0.76164075286415722</v>
          </cell>
          <cell r="E31">
            <v>0.76337892042061983</v>
          </cell>
          <cell r="F31">
            <v>0.85988623470413272</v>
          </cell>
          <cell r="G31">
            <v>0.81632777318261196</v>
          </cell>
          <cell r="H31">
            <v>0.88141241878456678</v>
          </cell>
        </row>
        <row r="32">
          <cell r="D32">
            <v>0.85171849427168578</v>
          </cell>
          <cell r="E32">
            <v>0.75663396843362896</v>
          </cell>
          <cell r="F32">
            <v>0.88120806911129468</v>
          </cell>
          <cell r="G32">
            <v>0.81719246976607529</v>
          </cell>
          <cell r="H32">
            <v>0.90295367714722563</v>
          </cell>
          <cell r="R32">
            <v>15</v>
          </cell>
          <cell r="V32">
            <v>30</v>
          </cell>
        </row>
        <row r="33">
          <cell r="D33">
            <v>0.82701670326927712</v>
          </cell>
          <cell r="E33">
            <v>0.8279620021555506</v>
          </cell>
          <cell r="F33">
            <v>0.85857708603992089</v>
          </cell>
          <cell r="G33">
            <v>0.87096774193548387</v>
          </cell>
          <cell r="H33">
            <v>0.91348862912592255</v>
          </cell>
        </row>
        <row r="34">
          <cell r="D34">
            <v>0.82205893740048275</v>
          </cell>
          <cell r="E34">
            <v>0.78707878468065229</v>
          </cell>
          <cell r="F34">
            <v>0.8401234329714804</v>
          </cell>
          <cell r="G34">
            <v>0.79421100813290968</v>
          </cell>
          <cell r="H34">
            <v>0.91459775840081436</v>
          </cell>
        </row>
        <row r="35">
          <cell r="D35">
            <v>0.82956137899737159</v>
          </cell>
          <cell r="E35">
            <v>0.77550722522259519</v>
          </cell>
          <cell r="F35">
            <v>0.88244057826079858</v>
          </cell>
          <cell r="G35">
            <v>0.84914333243223628</v>
          </cell>
          <cell r="H35">
            <v>0.88117435290610169</v>
          </cell>
          <cell r="R35">
            <v>15</v>
          </cell>
        </row>
        <row r="36">
          <cell r="D36">
            <v>0.88301290367649998</v>
          </cell>
          <cell r="E36">
            <v>0.80556776190951773</v>
          </cell>
          <cell r="F36">
            <v>0.90340798396463229</v>
          </cell>
          <cell r="G36">
            <v>0.85873198431388909</v>
          </cell>
          <cell r="H36">
            <v>0.92465965541092876</v>
          </cell>
        </row>
        <row r="37">
          <cell r="D37">
            <v>0.82983415586589315</v>
          </cell>
          <cell r="E37">
            <v>0.79535602495754298</v>
          </cell>
          <cell r="F37">
            <v>0.87181247276334017</v>
          </cell>
          <cell r="G37">
            <v>0.84958947316343059</v>
          </cell>
          <cell r="H37">
            <v>0.8820028739903869</v>
          </cell>
        </row>
      </sheetData>
      <sheetData sheetId="2"/>
      <sheetData sheetId="3"/>
      <sheetData sheetId="4">
        <row r="1">
          <cell r="C1" t="str">
            <v>bow_F1</v>
          </cell>
          <cell r="D1" t="str">
            <v>bow_chi_F1</v>
          </cell>
          <cell r="E1" t="str">
            <v>bow_pca_F1</v>
          </cell>
          <cell r="F1" t="str">
            <v>tf-idf_F1</v>
          </cell>
          <cell r="G1" t="str">
            <v>tf-idf_chi_F1</v>
          </cell>
          <cell r="H1" t="str">
            <v>tf-idf_pca_F1</v>
          </cell>
        </row>
        <row r="2">
          <cell r="A2" t="str">
            <v>F</v>
          </cell>
          <cell r="B2" t="str">
            <v>kNN</v>
          </cell>
          <cell r="C2">
            <v>0.70787655413042416</v>
          </cell>
          <cell r="D2">
            <v>0.74790155037833073</v>
          </cell>
          <cell r="E2">
            <v>0.7596987304561118</v>
          </cell>
          <cell r="F2">
            <v>0.83514987204332525</v>
          </cell>
          <cell r="G2">
            <v>0.78928405078506481</v>
          </cell>
          <cell r="H2">
            <v>0.78958000755160995</v>
          </cell>
        </row>
        <row r="3">
          <cell r="B3" t="str">
            <v>SVM</v>
          </cell>
          <cell r="C3">
            <v>0.87315168491639084</v>
          </cell>
          <cell r="D3">
            <v>0.82367647058823523</v>
          </cell>
          <cell r="E3">
            <v>0.83867647058823525</v>
          </cell>
          <cell r="F3">
            <v>0.8752007469654528</v>
          </cell>
          <cell r="G3">
            <v>0.88028011204481782</v>
          </cell>
          <cell r="H3">
            <v>0.86881419234360402</v>
          </cell>
        </row>
        <row r="4">
          <cell r="B4" t="str">
            <v>LR</v>
          </cell>
          <cell r="C4">
            <v>0.87346914523385111</v>
          </cell>
          <cell r="D4">
            <v>0.87350649350649356</v>
          </cell>
          <cell r="E4">
            <v>0.85676937441643308</v>
          </cell>
          <cell r="F4">
            <v>0.89139122315592911</v>
          </cell>
          <cell r="G4">
            <v>0.88631185807656399</v>
          </cell>
          <cell r="H4">
            <v>0.88631185807656399</v>
          </cell>
        </row>
        <row r="5">
          <cell r="B5" t="str">
            <v>MNB</v>
          </cell>
          <cell r="C5">
            <v>0.8875387993035051</v>
          </cell>
          <cell r="D5">
            <v>0.90264484741264928</v>
          </cell>
          <cell r="E5" t="str">
            <v/>
          </cell>
          <cell r="F5">
            <v>0.89891002014841026</v>
          </cell>
          <cell r="G5">
            <v>0.88951682128152709</v>
          </cell>
          <cell r="H5" t="str">
            <v/>
          </cell>
        </row>
        <row r="6">
          <cell r="B6" t="str">
            <v>RF</v>
          </cell>
          <cell r="C6">
            <v>0.85199898141074615</v>
          </cell>
          <cell r="D6">
            <v>0.8438057040998217</v>
          </cell>
          <cell r="E6">
            <v>0.80908408408408405</v>
          </cell>
          <cell r="F6">
            <v>0.83053730583142349</v>
          </cell>
          <cell r="G6">
            <v>0.86274285221653635</v>
          </cell>
          <cell r="H6">
            <v>0.87505089505089495</v>
          </cell>
        </row>
        <row r="7">
          <cell r="A7"/>
          <cell r="B7" t="str">
            <v>Ensemble</v>
          </cell>
          <cell r="C7">
            <v>0.8875387993035051</v>
          </cell>
          <cell r="D7">
            <v>0.88521462639109694</v>
          </cell>
          <cell r="E7">
            <v>0.81525463362275519</v>
          </cell>
          <cell r="F7">
            <v>0.89891002014841026</v>
          </cell>
          <cell r="G7">
            <v>0.88951682128152709</v>
          </cell>
          <cell r="H7">
            <v>0.86206335803859024</v>
          </cell>
        </row>
        <row r="8">
          <cell r="A8" t="str">
            <v>NF</v>
          </cell>
          <cell r="B8" t="str">
            <v>kNN</v>
          </cell>
          <cell r="C8">
            <v>0.57490297861821771</v>
          </cell>
          <cell r="D8">
            <v>0.67142303433001105</v>
          </cell>
          <cell r="E8">
            <v>0.67598240128150278</v>
          </cell>
          <cell r="F8">
            <v>0.79423127844180486</v>
          </cell>
          <cell r="G8">
            <v>0.75925925925925919</v>
          </cell>
          <cell r="H8">
            <v>0.69557952910894083</v>
          </cell>
        </row>
        <row r="9">
          <cell r="B9" t="str">
            <v>SVM</v>
          </cell>
          <cell r="C9">
            <v>0.8015417443210977</v>
          </cell>
          <cell r="D9">
            <v>0.74620642515379365</v>
          </cell>
          <cell r="E9">
            <v>0.76984811779997853</v>
          </cell>
          <cell r="F9">
            <v>0.84988446726572531</v>
          </cell>
          <cell r="G9">
            <v>0.84574376842669508</v>
          </cell>
          <cell r="H9">
            <v>0.83598202824133483</v>
          </cell>
        </row>
        <row r="10">
          <cell r="B10" t="str">
            <v>LR</v>
          </cell>
          <cell r="C10">
            <v>0.83504891750734667</v>
          </cell>
          <cell r="D10">
            <v>0.82356830161708205</v>
          </cell>
          <cell r="E10">
            <v>0.80227192178710216</v>
          </cell>
          <cell r="F10">
            <v>0.84139478407771084</v>
          </cell>
          <cell r="G10">
            <v>0.84797105333690703</v>
          </cell>
          <cell r="H10">
            <v>0.84420582631586605</v>
          </cell>
        </row>
        <row r="11">
          <cell r="B11" t="str">
            <v>MNB</v>
          </cell>
          <cell r="C11">
            <v>0.87534376481744902</v>
          </cell>
          <cell r="D11">
            <v>0.88713269660638083</v>
          </cell>
          <cell r="E11" t="str">
            <v/>
          </cell>
          <cell r="F11">
            <v>0.85881144302196932</v>
          </cell>
          <cell r="G11">
            <v>0.87709815078236131</v>
          </cell>
          <cell r="H11" t="str">
            <v/>
          </cell>
        </row>
        <row r="12">
          <cell r="B12" t="str">
            <v>RF</v>
          </cell>
          <cell r="C12">
            <v>0.80418118466898947</v>
          </cell>
          <cell r="D12">
            <v>0.78671096345514946</v>
          </cell>
          <cell r="E12">
            <v>0.77593980223767967</v>
          </cell>
          <cell r="F12">
            <v>0.77060073222296699</v>
          </cell>
          <cell r="G12">
            <v>0.79458812505324139</v>
          </cell>
          <cell r="H12">
            <v>0.82937790066159778</v>
          </cell>
        </row>
        <row r="13">
          <cell r="A13"/>
          <cell r="B13" t="str">
            <v>Ensemble</v>
          </cell>
          <cell r="C13">
            <v>0.87534376481744902</v>
          </cell>
          <cell r="D13">
            <v>0.88282259703312338</v>
          </cell>
          <cell r="E13">
            <v>0.77417582417582409</v>
          </cell>
          <cell r="F13">
            <v>0.85881144302196932</v>
          </cell>
          <cell r="G13">
            <v>0.87083926031294445</v>
          </cell>
          <cell r="H13">
            <v>0.78506261180679782</v>
          </cell>
        </row>
        <row r="14">
          <cell r="A14" t="str">
            <v>PM</v>
          </cell>
          <cell r="B14" t="str">
            <v>kNN</v>
          </cell>
          <cell r="C14">
            <v>0.55634482758620685</v>
          </cell>
          <cell r="D14">
            <v>0.58025223499361434</v>
          </cell>
          <cell r="E14">
            <v>0.6107132751232921</v>
          </cell>
          <cell r="F14">
            <v>0.8020290924574891</v>
          </cell>
          <cell r="G14">
            <v>0.64578817733990146</v>
          </cell>
          <cell r="H14">
            <v>0.67050961974210022</v>
          </cell>
        </row>
        <row r="15">
          <cell r="B15" t="str">
            <v>SVM</v>
          </cell>
          <cell r="C15">
            <v>0.78469439364176208</v>
          </cell>
          <cell r="D15">
            <v>0.81928562693268581</v>
          </cell>
          <cell r="E15">
            <v>0.80298933608531142</v>
          </cell>
          <cell r="F15">
            <v>0.82963036108093868</v>
          </cell>
          <cell r="G15">
            <v>0.87560975609756098</v>
          </cell>
          <cell r="H15">
            <v>0.87556597873671049</v>
          </cell>
        </row>
        <row r="16">
          <cell r="B16" t="str">
            <v>LR</v>
          </cell>
          <cell r="C16">
            <v>0.866612685560054</v>
          </cell>
          <cell r="D16">
            <v>0.87160786581839211</v>
          </cell>
          <cell r="E16">
            <v>0.85527665317139012</v>
          </cell>
          <cell r="F16">
            <v>0.83917748470394982</v>
          </cell>
          <cell r="G16">
            <v>0.83917748470394982</v>
          </cell>
          <cell r="H16">
            <v>0.84381163104541312</v>
          </cell>
        </row>
        <row r="17">
          <cell r="B17" t="str">
            <v>MNB</v>
          </cell>
          <cell r="C17">
            <v>0.77569047697417393</v>
          </cell>
          <cell r="D17">
            <v>0.80825418987642483</v>
          </cell>
          <cell r="E17" t="str">
            <v/>
          </cell>
          <cell r="F17">
            <v>0.8274923450533207</v>
          </cell>
          <cell r="G17">
            <v>0.85218602535675703</v>
          </cell>
          <cell r="H17" t="str">
            <v/>
          </cell>
        </row>
        <row r="18">
          <cell r="B18" t="str">
            <v>RF</v>
          </cell>
          <cell r="C18">
            <v>0.83071355321049312</v>
          </cell>
          <cell r="D18">
            <v>0.80754798444143749</v>
          </cell>
          <cell r="E18">
            <v>0.74287520999166801</v>
          </cell>
          <cell r="F18">
            <v>0.80760380378495422</v>
          </cell>
          <cell r="G18">
            <v>0.85876854297906924</v>
          </cell>
          <cell r="H18">
            <v>0.81969981238273937</v>
          </cell>
        </row>
        <row r="19">
          <cell r="A19"/>
          <cell r="B19" t="str">
            <v>Ensemble</v>
          </cell>
          <cell r="C19">
            <v>0.77569047697417393</v>
          </cell>
          <cell r="D19">
            <v>0.83652368170981772</v>
          </cell>
          <cell r="E19">
            <v>0.76159533489443632</v>
          </cell>
          <cell r="F19">
            <v>0.8274923450533207</v>
          </cell>
          <cell r="G19">
            <v>0.84834764151837327</v>
          </cell>
          <cell r="H19">
            <v>0.74944694020432134</v>
          </cell>
        </row>
        <row r="20">
          <cell r="A20" t="str">
            <v>M</v>
          </cell>
          <cell r="B20" t="str">
            <v>kNN</v>
          </cell>
          <cell r="C20">
            <v>0.59063812450946906</v>
          </cell>
          <cell r="D20">
            <v>0.63471363262060942</v>
          </cell>
          <cell r="E20">
            <v>0.62078480404414826</v>
          </cell>
          <cell r="F20">
            <v>0.71306898901219395</v>
          </cell>
          <cell r="G20">
            <v>0.61951171289240792</v>
          </cell>
          <cell r="H20">
            <v>0.58826617826617822</v>
          </cell>
        </row>
        <row r="21">
          <cell r="B21" t="str">
            <v>SVM</v>
          </cell>
          <cell r="C21">
            <v>0.74986503692386053</v>
          </cell>
          <cell r="D21">
            <v>0.77463176658223099</v>
          </cell>
          <cell r="E21">
            <v>0.72220080994274549</v>
          </cell>
          <cell r="F21">
            <v>0.77299953314659198</v>
          </cell>
          <cell r="G21">
            <v>0.79157692402474189</v>
          </cell>
          <cell r="H21">
            <v>0.80838364671381746</v>
          </cell>
        </row>
        <row r="22">
          <cell r="B22" t="str">
            <v>LR</v>
          </cell>
          <cell r="C22">
            <v>0.77599439775910362</v>
          </cell>
          <cell r="D22">
            <v>0.7948245260958734</v>
          </cell>
          <cell r="E22">
            <v>0.82067736185383244</v>
          </cell>
          <cell r="F22">
            <v>0.75916620566721993</v>
          </cell>
          <cell r="G22">
            <v>0.77274509803921565</v>
          </cell>
          <cell r="H22">
            <v>0.7783902593295382</v>
          </cell>
        </row>
        <row r="23">
          <cell r="B23" t="str">
            <v>MNB</v>
          </cell>
          <cell r="C23">
            <v>0.74198959642508044</v>
          </cell>
          <cell r="D23">
            <v>0.79681119955313506</v>
          </cell>
          <cell r="E23" t="str">
            <v/>
          </cell>
          <cell r="F23">
            <v>0.75016897081413203</v>
          </cell>
          <cell r="G23">
            <v>0.75410965152344467</v>
          </cell>
          <cell r="H23" t="str">
            <v/>
          </cell>
        </row>
        <row r="24">
          <cell r="B24" t="str">
            <v>RF</v>
          </cell>
          <cell r="C24">
            <v>0.73316953316953326</v>
          </cell>
          <cell r="D24">
            <v>0.73890774232879486</v>
          </cell>
          <cell r="E24">
            <v>0.69286866359447008</v>
          </cell>
          <cell r="F24">
            <v>0.73556022408963584</v>
          </cell>
          <cell r="G24">
            <v>0.77530021578009189</v>
          </cell>
          <cell r="H24">
            <v>0.74586196728037346</v>
          </cell>
        </row>
        <row r="25">
          <cell r="A25"/>
          <cell r="B25" t="str">
            <v>Ensemble</v>
          </cell>
          <cell r="C25">
            <v>0.74198959642508044</v>
          </cell>
          <cell r="D25">
            <v>0.83044908285895003</v>
          </cell>
          <cell r="E25">
            <v>0.6791707717569786</v>
          </cell>
          <cell r="F25">
            <v>0.75016897081413203</v>
          </cell>
          <cell r="G25">
            <v>0.76248403575989787</v>
          </cell>
          <cell r="H25">
            <v>0.60798319327731087</v>
          </cell>
        </row>
        <row r="26">
          <cell r="A26" t="str">
            <v>V</v>
          </cell>
          <cell r="B26" t="str">
            <v>kNN</v>
          </cell>
          <cell r="C26">
            <v>0.6291167147116804</v>
          </cell>
          <cell r="D26">
            <v>0.74548173739350221</v>
          </cell>
          <cell r="E26">
            <v>0.70869659575541932</v>
          </cell>
          <cell r="F26">
            <v>0.80771983761206678</v>
          </cell>
          <cell r="G26">
            <v>0.73206349206349197</v>
          </cell>
          <cell r="H26">
            <v>0.73594438342551993</v>
          </cell>
        </row>
        <row r="27">
          <cell r="B27" t="str">
            <v>SVM</v>
          </cell>
          <cell r="C27">
            <v>0.79487339615709318</v>
          </cell>
          <cell r="D27">
            <v>0.87503373819163299</v>
          </cell>
          <cell r="E27">
            <v>0.85332707942464037</v>
          </cell>
          <cell r="F27">
            <v>0.82267206477732802</v>
          </cell>
          <cell r="G27">
            <v>0.84068278805120911</v>
          </cell>
          <cell r="H27">
            <v>0.84716052084473126</v>
          </cell>
        </row>
        <row r="28">
          <cell r="B28" t="str">
            <v>LR</v>
          </cell>
          <cell r="C28">
            <v>0.84740890688259118</v>
          </cell>
          <cell r="D28">
            <v>0.85955757376810005</v>
          </cell>
          <cell r="E28">
            <v>0.87017543859649127</v>
          </cell>
          <cell r="F28">
            <v>0.81475726738884635</v>
          </cell>
          <cell r="G28">
            <v>0.83316190684611724</v>
          </cell>
          <cell r="H28">
            <v>0.83859649122807023</v>
          </cell>
        </row>
        <row r="29">
          <cell r="B29" t="str">
            <v>MNB</v>
          </cell>
          <cell r="C29">
            <v>0.78192447119276376</v>
          </cell>
          <cell r="D29">
            <v>0.83229814239456901</v>
          </cell>
          <cell r="E29" t="str">
            <v/>
          </cell>
          <cell r="F29">
            <v>0.82227591529917121</v>
          </cell>
          <cell r="G29">
            <v>0.84309360520364485</v>
          </cell>
          <cell r="H29" t="str">
            <v/>
          </cell>
        </row>
        <row r="30">
          <cell r="B30" t="str">
            <v>RF</v>
          </cell>
          <cell r="C30">
            <v>0.84309333625123095</v>
          </cell>
          <cell r="D30">
            <v>0.8388835305138258</v>
          </cell>
          <cell r="E30">
            <v>0.77622377622377614</v>
          </cell>
          <cell r="F30">
            <v>0.83536084310078118</v>
          </cell>
          <cell r="G30">
            <v>0.83064327485380107</v>
          </cell>
          <cell r="H30">
            <v>0.78208654845368586</v>
          </cell>
        </row>
        <row r="31">
          <cell r="A31"/>
          <cell r="B31" t="str">
            <v>Ensemble</v>
          </cell>
          <cell r="C31">
            <v>0.78192447119276376</v>
          </cell>
          <cell r="D31">
            <v>0.83249476850523751</v>
          </cell>
          <cell r="E31">
            <v>0.75642684496343038</v>
          </cell>
          <cell r="F31">
            <v>0.82227591529917121</v>
          </cell>
          <cell r="G31">
            <v>0.84727478987263449</v>
          </cell>
          <cell r="H31">
            <v>0.71744811755190574</v>
          </cell>
        </row>
        <row r="35">
          <cell r="N35">
            <v>0.85139349896714478</v>
          </cell>
        </row>
        <row r="36">
          <cell r="N36">
            <v>0.80358488534077266</v>
          </cell>
        </row>
        <row r="37">
          <cell r="N37">
            <v>0.79114720144782957</v>
          </cell>
        </row>
        <row r="38">
          <cell r="N38">
            <v>0.73310095361396532</v>
          </cell>
        </row>
        <row r="39">
          <cell r="N39">
            <v>0.80588700835267457</v>
          </cell>
        </row>
        <row r="44">
          <cell r="N44">
            <v>0.90264484741264928</v>
          </cell>
        </row>
        <row r="45">
          <cell r="N45">
            <v>0.88713269660638083</v>
          </cell>
        </row>
        <row r="46">
          <cell r="N46">
            <v>0.87560975609756098</v>
          </cell>
        </row>
        <row r="47">
          <cell r="N47">
            <v>0.83044908285895003</v>
          </cell>
        </row>
        <row r="48">
          <cell r="N48">
            <v>0.87503373819163299</v>
          </cell>
        </row>
      </sheetData>
      <sheetData sheetId="5"/>
      <sheetData sheetId="6">
        <row r="2">
          <cell r="D2">
            <v>0.57655290056515285</v>
          </cell>
          <cell r="E2">
            <v>0.58578718210374192</v>
          </cell>
          <cell r="F2">
            <v>0.59375442453443161</v>
          </cell>
          <cell r="G2">
            <v>0.60411818282690644</v>
          </cell>
          <cell r="H2">
            <v>0.72192853251953093</v>
          </cell>
          <cell r="X2">
            <v>0.851126798119481</v>
          </cell>
          <cell r="Y2">
            <v>0.76374082737879734</v>
          </cell>
          <cell r="Z2">
            <v>0.83902624091062383</v>
          </cell>
          <cell r="AA2">
            <v>0.79600523315709182</v>
          </cell>
          <cell r="AB2">
            <v>0.81779018769749623</v>
          </cell>
          <cell r="AF2">
            <v>0.69409238622920122</v>
          </cell>
          <cell r="AG2">
            <v>6.8823435373352462E-2</v>
          </cell>
        </row>
        <row r="3">
          <cell r="D3">
            <v>0.66155030661933256</v>
          </cell>
          <cell r="E3">
            <v>0.61751502858566643</v>
          </cell>
          <cell r="F3">
            <v>0.71008038075048274</v>
          </cell>
          <cell r="G3">
            <v>0.67834724192407536</v>
          </cell>
          <cell r="H3">
            <v>0.72214589675113927</v>
          </cell>
          <cell r="X3">
            <v>0.85122234274983732</v>
          </cell>
          <cell r="Y3">
            <v>0.77451861737457406</v>
          </cell>
          <cell r="Z3">
            <v>0.88190991077027825</v>
          </cell>
          <cell r="AA3">
            <v>0.84985650287753656</v>
          </cell>
          <cell r="AB3">
            <v>0.87108971921234912</v>
          </cell>
          <cell r="AF3">
            <v>0.79688645034160577</v>
          </cell>
          <cell r="AG3">
            <v>4.82050976686045E-2</v>
          </cell>
          <cell r="AK3">
            <v>0.65718032901223167</v>
          </cell>
          <cell r="AL3">
            <v>0.73100444344617099</v>
          </cell>
          <cell r="AN3">
            <v>5.5126979859671951E-2</v>
          </cell>
          <cell r="AO3">
            <v>6.0904405988020931E-2</v>
          </cell>
        </row>
        <row r="4">
          <cell r="D4">
            <v>0.69294654427300173</v>
          </cell>
          <cell r="E4">
            <v>0.61491922147688449</v>
          </cell>
          <cell r="F4">
            <v>0.73274578153569558</v>
          </cell>
          <cell r="G4">
            <v>0.62447770432414085</v>
          </cell>
          <cell r="H4">
            <v>0.72083560639329169</v>
          </cell>
          <cell r="X4">
            <v>0.87246281642694268</v>
          </cell>
          <cell r="Y4">
            <v>0.78508165832858623</v>
          </cell>
          <cell r="Z4">
            <v>0.87158061344956361</v>
          </cell>
          <cell r="AA4">
            <v>0.81783744899465305</v>
          </cell>
          <cell r="AB4">
            <v>0.82884073694248694</v>
          </cell>
          <cell r="AF4">
            <v>0.82217150288262597</v>
          </cell>
          <cell r="AG4">
            <v>4.5209942315894952E-2</v>
          </cell>
          <cell r="AK4">
            <v>0.7894167473091962</v>
          </cell>
          <cell r="AL4">
            <v>0.80435615337401545</v>
          </cell>
          <cell r="AN4">
            <v>5.6537776329547457E-2</v>
          </cell>
          <cell r="AO4">
            <v>3.6597128349157126E-2</v>
          </cell>
        </row>
        <row r="5">
          <cell r="D5">
            <v>0.81946946227447459</v>
          </cell>
          <cell r="E5">
            <v>0.72164142042630097</v>
          </cell>
          <cell r="F5">
            <v>0.78566410490127236</v>
          </cell>
          <cell r="G5">
            <v>0.83901977803911354</v>
          </cell>
          <cell r="H5">
            <v>0.796083399790394</v>
          </cell>
          <cell r="X5">
            <v>0.86188502626900121</v>
          </cell>
          <cell r="Y5">
            <v>0.80648487016932691</v>
          </cell>
          <cell r="Z5">
            <v>0.88204232474412392</v>
          </cell>
          <cell r="AA5">
            <v>0.82853701055326501</v>
          </cell>
          <cell r="AB5">
            <v>0.86077726688264011</v>
          </cell>
          <cell r="AF5">
            <v>0.83559080765043281</v>
          </cell>
          <cell r="AG5">
            <v>3.5234853003811156E-2</v>
          </cell>
          <cell r="AK5">
            <v>0.80223554368903849</v>
          </cell>
          <cell r="AL5">
            <v>0.84210746207621356</v>
          </cell>
          <cell r="AN5">
            <v>4.5439028602596118E-2</v>
          </cell>
          <cell r="AO5">
            <v>3.5046932963224892E-2</v>
          </cell>
        </row>
        <row r="6">
          <cell r="D6">
            <v>0.64339986787776038</v>
          </cell>
          <cell r="E6">
            <v>0.73152451130973839</v>
          </cell>
          <cell r="F6">
            <v>0.70170947386314264</v>
          </cell>
          <cell r="G6">
            <v>0.76430187538004035</v>
          </cell>
          <cell r="H6">
            <v>0.70138838297512851</v>
          </cell>
          <cell r="AF6">
            <v>0.83926158113145422</v>
          </cell>
          <cell r="AG6">
            <v>4.0724343465410574E-2</v>
          </cell>
          <cell r="AK6">
            <v>0.82962863802480658</v>
          </cell>
          <cell r="AL6">
            <v>0.84155297727605893</v>
          </cell>
          <cell r="AN6">
            <v>3.8114686657085575E-2</v>
          </cell>
          <cell r="AO6">
            <v>3.0970396512525696E-2</v>
          </cell>
        </row>
        <row r="7">
          <cell r="D7">
            <v>0.63371997322497875</v>
          </cell>
          <cell r="E7">
            <v>0.71053381416869499</v>
          </cell>
          <cell r="F7">
            <v>0.65051443862375624</v>
          </cell>
          <cell r="G7">
            <v>0.76424941006847102</v>
          </cell>
          <cell r="H7">
            <v>0.70184673876929804</v>
          </cell>
          <cell r="AF7">
            <v>0.84502910319743474</v>
          </cell>
          <cell r="AG7">
            <v>3.9132402137913247E-2</v>
          </cell>
          <cell r="AK7">
            <v>0.84275605224812</v>
          </cell>
          <cell r="AL7">
            <v>0.83576711001478887</v>
          </cell>
          <cell r="AN7">
            <v>3.7398062871224706E-2</v>
          </cell>
          <cell r="AO7">
            <v>4.3519036502282095E-2</v>
          </cell>
        </row>
        <row r="8">
          <cell r="D8">
            <v>0.79823871166982774</v>
          </cell>
          <cell r="E8">
            <v>0.77443261128307084</v>
          </cell>
          <cell r="F8">
            <v>0.80665406396543715</v>
          </cell>
          <cell r="G8">
            <v>0.77420948955655244</v>
          </cell>
          <cell r="H8">
            <v>0.84959016571481893</v>
          </cell>
          <cell r="AK8">
            <v>0.84361948720883784</v>
          </cell>
          <cell r="AL8">
            <v>0.84643871918603186</v>
          </cell>
          <cell r="AN8">
            <v>4.4761665082283381E-2</v>
          </cell>
          <cell r="AO8">
            <v>3.2482442930875627E-2</v>
          </cell>
        </row>
        <row r="9">
          <cell r="D9">
            <v>0.7453875338853243</v>
          </cell>
          <cell r="E9">
            <v>0.7645379004364713</v>
          </cell>
          <cell r="F9">
            <v>0.82819116269108051</v>
          </cell>
          <cell r="G9">
            <v>0.80656554093386934</v>
          </cell>
          <cell r="H9">
            <v>0.89248001342573258</v>
          </cell>
        </row>
        <row r="10">
          <cell r="D10">
            <v>0.78800665908127199</v>
          </cell>
          <cell r="E10">
            <v>0.72098196170339268</v>
          </cell>
          <cell r="F10">
            <v>0.83887437113759733</v>
          </cell>
          <cell r="G10">
            <v>0.77441653039875147</v>
          </cell>
          <cell r="H10">
            <v>0.87096643945237751</v>
          </cell>
        </row>
        <row r="11">
          <cell r="D11">
            <v>0.86203195911206421</v>
          </cell>
          <cell r="E11">
            <v>0.75303526694155676</v>
          </cell>
          <cell r="F11">
            <v>0.83876637495747708</v>
          </cell>
          <cell r="G11">
            <v>0.82801111500566049</v>
          </cell>
          <cell r="H11">
            <v>0.87111810727865546</v>
          </cell>
        </row>
        <row r="12">
          <cell r="D12">
            <v>0.85150165194314031</v>
          </cell>
          <cell r="E12">
            <v>0.78516875355171845</v>
          </cell>
          <cell r="F12">
            <v>0.87112121673349074</v>
          </cell>
          <cell r="G12">
            <v>0.84965188399447367</v>
          </cell>
          <cell r="H12">
            <v>0.88183456259794157</v>
          </cell>
        </row>
        <row r="13">
          <cell r="D13">
            <v>0.84081240978019345</v>
          </cell>
          <cell r="E13">
            <v>0.80660084894281359</v>
          </cell>
          <cell r="F13">
            <v>0.86047207613983845</v>
          </cell>
          <cell r="G13">
            <v>0.84965188399447367</v>
          </cell>
          <cell r="H13">
            <v>0.88183382016970258</v>
          </cell>
        </row>
        <row r="14">
          <cell r="D14">
            <v>0.84051284974748541</v>
          </cell>
          <cell r="E14">
            <v>0.78532675957682929</v>
          </cell>
          <cell r="F14">
            <v>0.87104933244333471</v>
          </cell>
          <cell r="G14">
            <v>0.79576580845245881</v>
          </cell>
          <cell r="H14">
            <v>0.9140096833882807</v>
          </cell>
        </row>
        <row r="15">
          <cell r="D15">
            <v>0.87251824875603079</v>
          </cell>
          <cell r="E15">
            <v>0.80702072936382463</v>
          </cell>
          <cell r="F15">
            <v>0.86024129568840646</v>
          </cell>
          <cell r="G15">
            <v>0.82794116022768982</v>
          </cell>
          <cell r="H15">
            <v>0.86041515307439698</v>
          </cell>
        </row>
        <row r="16">
          <cell r="D16">
            <v>0.85128349415575399</v>
          </cell>
          <cell r="E16">
            <v>0.81731123535017836</v>
          </cell>
          <cell r="F16">
            <v>0.83879180439155954</v>
          </cell>
          <cell r="G16">
            <v>0.79590340571172036</v>
          </cell>
          <cell r="H16">
            <v>0.90324982339384952</v>
          </cell>
        </row>
        <row r="17">
          <cell r="D17">
            <v>0.80884614564216695</v>
          </cell>
          <cell r="E17">
            <v>0.77440164362249775</v>
          </cell>
          <cell r="F17">
            <v>0.83882691443285329</v>
          </cell>
          <cell r="G17">
            <v>0.83907156127430271</v>
          </cell>
          <cell r="H17">
            <v>0.8926420393431268</v>
          </cell>
        </row>
        <row r="18">
          <cell r="D18">
            <v>0.80867070835720611</v>
          </cell>
          <cell r="E18">
            <v>0.77440164362249775</v>
          </cell>
          <cell r="F18">
            <v>0.86032225734895829</v>
          </cell>
          <cell r="G18">
            <v>0.84982578443742074</v>
          </cell>
          <cell r="H18">
            <v>0.8926420393431268</v>
          </cell>
        </row>
        <row r="19">
          <cell r="D19">
            <v>0.79814317950453684</v>
          </cell>
          <cell r="E19">
            <v>0.77440164362249775</v>
          </cell>
          <cell r="F19">
            <v>0.86032225734895829</v>
          </cell>
          <cell r="G19">
            <v>0.84982578443742074</v>
          </cell>
          <cell r="H19">
            <v>0.91416304788426039</v>
          </cell>
        </row>
        <row r="20">
          <cell r="D20">
            <v>0.851126798119481</v>
          </cell>
          <cell r="E20">
            <v>0.76374082737879734</v>
          </cell>
          <cell r="F20">
            <v>0.83902624091062383</v>
          </cell>
          <cell r="G20">
            <v>0.79600523315709182</v>
          </cell>
          <cell r="H20">
            <v>0.81779018769749623</v>
          </cell>
        </row>
        <row r="21">
          <cell r="D21">
            <v>0.85122234274983732</v>
          </cell>
          <cell r="E21">
            <v>0.77451861737457406</v>
          </cell>
          <cell r="F21">
            <v>0.88190991077027825</v>
          </cell>
          <cell r="G21">
            <v>0.84985650287753656</v>
          </cell>
          <cell r="H21">
            <v>0.87108971921234912</v>
          </cell>
        </row>
        <row r="23">
          <cell r="D23">
            <v>0.87246281642694268</v>
          </cell>
          <cell r="E23">
            <v>0.78508165832858623</v>
          </cell>
          <cell r="F23">
            <v>0.87158061344956361</v>
          </cell>
          <cell r="G23">
            <v>0.81783744899465305</v>
          </cell>
          <cell r="H23">
            <v>0.82884073694248694</v>
          </cell>
        </row>
        <row r="24">
          <cell r="D24">
            <v>0.86188502626900121</v>
          </cell>
          <cell r="E24">
            <v>0.80648487016932691</v>
          </cell>
          <cell r="F24">
            <v>0.88204232474412392</v>
          </cell>
          <cell r="G24">
            <v>0.82853701055326501</v>
          </cell>
          <cell r="H24">
            <v>0.86077726688264011</v>
          </cell>
        </row>
        <row r="26">
          <cell r="D26">
            <v>0.77741449735299073</v>
          </cell>
          <cell r="E26">
            <v>0.80661389308918374</v>
          </cell>
          <cell r="F26">
            <v>0.84975679735727916</v>
          </cell>
          <cell r="G26">
            <v>0.83904316265287671</v>
          </cell>
          <cell r="H26">
            <v>0.88181409815068201</v>
          </cell>
        </row>
        <row r="27">
          <cell r="D27">
            <v>0.77721977736405756</v>
          </cell>
          <cell r="E27">
            <v>0.76440683981151125</v>
          </cell>
          <cell r="F27">
            <v>0.83898688948489719</v>
          </cell>
          <cell r="G27">
            <v>0.81751104643809436</v>
          </cell>
          <cell r="H27">
            <v>0.86029616586932012</v>
          </cell>
        </row>
        <row r="28">
          <cell r="D28">
            <v>0.70215705898121539</v>
          </cell>
          <cell r="E28">
            <v>0.71022516109731215</v>
          </cell>
          <cell r="F28">
            <v>0.73124295680237716</v>
          </cell>
          <cell r="G28">
            <v>0.70980709742329096</v>
          </cell>
          <cell r="H28">
            <v>0.7747557677628536</v>
          </cell>
        </row>
        <row r="29">
          <cell r="D29">
            <v>0.75614436092959481</v>
          </cell>
          <cell r="E29">
            <v>0.78570220384954226</v>
          </cell>
          <cell r="F29">
            <v>0.8172845532052786</v>
          </cell>
          <cell r="G29">
            <v>0.79593336334041198</v>
          </cell>
          <cell r="H29">
            <v>0.82821551826436479</v>
          </cell>
        </row>
        <row r="30">
          <cell r="D30">
            <v>0.77695571184575563</v>
          </cell>
          <cell r="E30">
            <v>0.78520124843702044</v>
          </cell>
          <cell r="F30">
            <v>0.79618209336031853</v>
          </cell>
          <cell r="G30">
            <v>0.77444723076448307</v>
          </cell>
          <cell r="H30">
            <v>0.83880939422530254</v>
          </cell>
        </row>
        <row r="31">
          <cell r="D31">
            <v>0.78725137166842107</v>
          </cell>
          <cell r="E31">
            <v>0.75289306484446561</v>
          </cell>
          <cell r="F31">
            <v>0.8497774317126402</v>
          </cell>
          <cell r="G31">
            <v>0.82796834423795806</v>
          </cell>
          <cell r="H31">
            <v>0.89257640992467446</v>
          </cell>
        </row>
        <row r="32">
          <cell r="D32">
            <v>0.84072752628401992</v>
          </cell>
          <cell r="E32">
            <v>0.76388141683508703</v>
          </cell>
          <cell r="F32">
            <v>0.87111843514522924</v>
          </cell>
          <cell r="G32">
            <v>0.82803469415126973</v>
          </cell>
          <cell r="H32">
            <v>0.91401695018005302</v>
          </cell>
        </row>
        <row r="33">
          <cell r="D33">
            <v>0.83000054400603918</v>
          </cell>
          <cell r="E33">
            <v>0.82800938140323244</v>
          </cell>
          <cell r="F33">
            <v>0.86034648403103586</v>
          </cell>
          <cell r="G33">
            <v>0.86020531474842732</v>
          </cell>
          <cell r="H33">
            <v>0.9140083277332558</v>
          </cell>
        </row>
        <row r="34">
          <cell r="D34">
            <v>0.80922961969139395</v>
          </cell>
          <cell r="E34">
            <v>0.78566231666966069</v>
          </cell>
          <cell r="F34">
            <v>0.83889193997334122</v>
          </cell>
          <cell r="G34">
            <v>0.7960569896311519</v>
          </cell>
          <cell r="H34">
            <v>0.91410236764937203</v>
          </cell>
        </row>
        <row r="35">
          <cell r="D35">
            <v>0.84063264820641836</v>
          </cell>
          <cell r="E35">
            <v>0.78518808416938934</v>
          </cell>
          <cell r="F35">
            <v>0.88186244218618082</v>
          </cell>
          <cell r="G35">
            <v>0.84962398074366419</v>
          </cell>
          <cell r="H35">
            <v>0.87101852396197665</v>
          </cell>
        </row>
        <row r="36">
          <cell r="D36">
            <v>0.8623824094242919</v>
          </cell>
          <cell r="E36">
            <v>0.79594212946181353</v>
          </cell>
          <cell r="F36">
            <v>0.87106773384524216</v>
          </cell>
          <cell r="G36">
            <v>0.84991519206204891</v>
          </cell>
          <cell r="H36">
            <v>0.90334989493688267</v>
          </cell>
        </row>
        <row r="37">
          <cell r="D37">
            <v>0.83006077792201738</v>
          </cell>
          <cell r="E37">
            <v>0.8065065053023448</v>
          </cell>
          <cell r="F37">
            <v>0.83897249377796901</v>
          </cell>
          <cell r="G37">
            <v>0.82815593852502334</v>
          </cell>
          <cell r="H37">
            <v>0.88190203326521133</v>
          </cell>
        </row>
      </sheetData>
      <sheetData sheetId="7"/>
      <sheetData sheetId="8"/>
      <sheetData sheetId="9">
        <row r="35">
          <cell r="N35">
            <v>0.86257254790761384</v>
          </cell>
        </row>
        <row r="36">
          <cell r="N36">
            <v>0.79813951057128218</v>
          </cell>
        </row>
        <row r="37">
          <cell r="N37">
            <v>0.79794878649091405</v>
          </cell>
        </row>
        <row r="38">
          <cell r="N38">
            <v>0.73802744014685284</v>
          </cell>
        </row>
        <row r="39">
          <cell r="C39">
            <v>0.84554281104731333</v>
          </cell>
          <cell r="N39">
            <v>0.7926179691161912</v>
          </cell>
        </row>
        <row r="44">
          <cell r="C44">
            <v>0.82496356278852978</v>
          </cell>
          <cell r="N44">
            <v>0.92797196540155269</v>
          </cell>
        </row>
        <row r="45">
          <cell r="N45">
            <v>0.87625094074663512</v>
          </cell>
        </row>
        <row r="46">
          <cell r="N46">
            <v>0.92962095633013087</v>
          </cell>
        </row>
        <row r="47">
          <cell r="N47">
            <v>0.8439026274752689</v>
          </cell>
        </row>
        <row r="48">
          <cell r="N48">
            <v>0.89665137002992878</v>
          </cell>
        </row>
        <row r="49">
          <cell r="C49">
            <v>0.88007778650145729</v>
          </cell>
        </row>
        <row r="54">
          <cell r="C54">
            <v>0.76931667794337011</v>
          </cell>
        </row>
      </sheetData>
      <sheetData sheetId="10">
        <row r="4">
          <cell r="B4">
            <v>0.57446808510638303</v>
          </cell>
          <cell r="C4">
            <v>0.65957446808510634</v>
          </cell>
          <cell r="D4">
            <v>0.69148936170212771</v>
          </cell>
          <cell r="E4">
            <v>0.81914893617021278</v>
          </cell>
          <cell r="F4">
            <v>0.63829787234042556</v>
          </cell>
          <cell r="G4">
            <v>0.62765957446808507</v>
          </cell>
          <cell r="J4">
            <v>0.61381834820407233</v>
          </cell>
          <cell r="K4">
            <v>0.67600091512239757</v>
          </cell>
          <cell r="L4">
            <v>0.67593228094257607</v>
          </cell>
          <cell r="M4">
            <v>0.79178677648135454</v>
          </cell>
          <cell r="N4">
            <v>0.70615419812399927</v>
          </cell>
          <cell r="O4">
            <v>0.68897277510867083</v>
          </cell>
        </row>
        <row r="5">
          <cell r="B5">
            <v>0.58064516129032262</v>
          </cell>
          <cell r="C5">
            <v>0.61290322580645162</v>
          </cell>
          <cell r="D5">
            <v>0.61290322580645162</v>
          </cell>
          <cell r="E5">
            <v>0.72043010752688175</v>
          </cell>
          <cell r="F5">
            <v>0.73118279569892475</v>
          </cell>
          <cell r="G5">
            <v>0.70967741935483875</v>
          </cell>
          <cell r="J5">
            <v>0.80043468313886978</v>
          </cell>
          <cell r="K5">
            <v>0.80700068634179822</v>
          </cell>
          <cell r="L5">
            <v>0.79830702356440175</v>
          </cell>
          <cell r="M5">
            <v>0.83040494166094714</v>
          </cell>
          <cell r="N5">
            <v>0.84763212079615646</v>
          </cell>
          <cell r="O5">
            <v>0.84765499885609707</v>
          </cell>
        </row>
        <row r="6">
          <cell r="B6">
            <v>0.59139784946236562</v>
          </cell>
          <cell r="C6">
            <v>0.70967741935483875</v>
          </cell>
          <cell r="D6">
            <v>0.73118279569892475</v>
          </cell>
          <cell r="E6">
            <v>0.78494623655913975</v>
          </cell>
          <cell r="F6">
            <v>0.69892473118279574</v>
          </cell>
          <cell r="G6">
            <v>0.64516129032258063</v>
          </cell>
          <cell r="J6">
            <v>0.84120338595287125</v>
          </cell>
          <cell r="K6">
            <v>0.84543582704186682</v>
          </cell>
          <cell r="L6">
            <v>0.84118050789293064</v>
          </cell>
          <cell r="M6">
            <v>0.83051933196064964</v>
          </cell>
          <cell r="N6">
            <v>0.83697094486387547</v>
          </cell>
          <cell r="O6">
            <v>0.83914436055822461</v>
          </cell>
        </row>
        <row r="7">
          <cell r="B7">
            <v>0.60215053763440862</v>
          </cell>
          <cell r="C7">
            <v>0.67741935483870963</v>
          </cell>
          <cell r="D7">
            <v>0.62365591397849462</v>
          </cell>
          <cell r="E7">
            <v>0.83870967741935487</v>
          </cell>
          <cell r="F7">
            <v>0.76344086021505375</v>
          </cell>
          <cell r="G7">
            <v>0.76344086021505375</v>
          </cell>
          <cell r="J7">
            <v>0.81322351864561893</v>
          </cell>
          <cell r="K7">
            <v>0.84548158316174793</v>
          </cell>
          <cell r="L7" t="str">
            <v>-</v>
          </cell>
          <cell r="M7">
            <v>0.83468313886982382</v>
          </cell>
          <cell r="N7">
            <v>0.84760924273621596</v>
          </cell>
          <cell r="O7" t="str">
            <v>-</v>
          </cell>
        </row>
        <row r="8">
          <cell r="B8">
            <v>0.72043010752688175</v>
          </cell>
          <cell r="C8">
            <v>0.72043010752688175</v>
          </cell>
          <cell r="D8">
            <v>0.72043010752688175</v>
          </cell>
          <cell r="E8">
            <v>0.79569892473118276</v>
          </cell>
          <cell r="F8">
            <v>0.69892473118279574</v>
          </cell>
          <cell r="G8">
            <v>0.69892473118279574</v>
          </cell>
          <cell r="J8">
            <v>0.83058796614047137</v>
          </cell>
          <cell r="K8">
            <v>0.8112331274307939</v>
          </cell>
          <cell r="L8">
            <v>0.72537176847403351</v>
          </cell>
          <cell r="M8">
            <v>0.79622512010981483</v>
          </cell>
          <cell r="N8">
            <v>0.79402882635552507</v>
          </cell>
          <cell r="O8">
            <v>0.8219629375428964</v>
          </cell>
        </row>
        <row r="9">
          <cell r="B9">
            <v>0.7978723404255319</v>
          </cell>
          <cell r="C9">
            <v>0.74468085106382975</v>
          </cell>
          <cell r="D9">
            <v>0.78723404255319152</v>
          </cell>
          <cell r="E9">
            <v>0.86170212765957444</v>
          </cell>
          <cell r="F9">
            <v>0.85106382978723405</v>
          </cell>
          <cell r="G9">
            <v>0.84042553191489366</v>
          </cell>
          <cell r="J9">
            <v>0.84335392358727979</v>
          </cell>
          <cell r="K9">
            <v>0.85843056508808058</v>
          </cell>
          <cell r="L9">
            <v>0.82836879432624111</v>
          </cell>
          <cell r="M9">
            <v>0.84550446122168843</v>
          </cell>
          <cell r="N9">
            <v>0.85621139327385032</v>
          </cell>
          <cell r="O9">
            <v>0.83692518874399457</v>
          </cell>
        </row>
        <row r="10">
          <cell r="B10">
            <v>0.77419354838709675</v>
          </cell>
          <cell r="C10">
            <v>0.76344086021505375</v>
          </cell>
          <cell r="D10">
            <v>0.72043010752688175</v>
          </cell>
          <cell r="E10">
            <v>0.75268817204301075</v>
          </cell>
          <cell r="F10">
            <v>0.78494623655913975</v>
          </cell>
          <cell r="G10">
            <v>0.80645161290322576</v>
          </cell>
        </row>
        <row r="11">
          <cell r="B11">
            <v>0.80645161290322576</v>
          </cell>
          <cell r="C11">
            <v>0.82795698924731187</v>
          </cell>
          <cell r="D11">
            <v>0.83870967741935487</v>
          </cell>
          <cell r="E11">
            <v>0.83870967741935487</v>
          </cell>
          <cell r="F11">
            <v>0.87096774193548387</v>
          </cell>
          <cell r="G11">
            <v>0.86021505376344087</v>
          </cell>
        </row>
        <row r="12">
          <cell r="B12">
            <v>0.77419354838709675</v>
          </cell>
          <cell r="C12">
            <v>0.80645161290322576</v>
          </cell>
          <cell r="D12">
            <v>0.77419354838709675</v>
          </cell>
          <cell r="E12">
            <v>0.82795698924731187</v>
          </cell>
          <cell r="F12">
            <v>0.84946236559139787</v>
          </cell>
          <cell r="G12">
            <v>0.84946236559139787</v>
          </cell>
        </row>
        <row r="13">
          <cell r="B13">
            <v>0.84946236559139787</v>
          </cell>
          <cell r="C13">
            <v>0.89247311827956988</v>
          </cell>
          <cell r="D13">
            <v>0.87096774193548387</v>
          </cell>
          <cell r="E13">
            <v>0.87096774193548387</v>
          </cell>
          <cell r="F13">
            <v>0.88172043010752688</v>
          </cell>
          <cell r="G13">
            <v>0.88172043010752688</v>
          </cell>
        </row>
        <row r="14">
          <cell r="B14">
            <v>0.84042553191489366</v>
          </cell>
          <cell r="C14">
            <v>0.87234042553191493</v>
          </cell>
          <cell r="D14">
            <v>0.85106382978723405</v>
          </cell>
          <cell r="E14">
            <v>0.80851063829787229</v>
          </cell>
          <cell r="F14">
            <v>0.80851063829787229</v>
          </cell>
          <cell r="G14">
            <v>0.7978723404255319</v>
          </cell>
        </row>
        <row r="15">
          <cell r="B15">
            <v>0.78494623655913975</v>
          </cell>
          <cell r="C15">
            <v>0.80645161290322576</v>
          </cell>
          <cell r="D15">
            <v>0.81720430107526887</v>
          </cell>
          <cell r="E15">
            <v>0.77419354838709675</v>
          </cell>
          <cell r="F15">
            <v>0.77419354838709675</v>
          </cell>
          <cell r="G15">
            <v>0.77419354838709675</v>
          </cell>
          <cell r="J15">
            <v>5.4136470755107434E-2</v>
          </cell>
          <cell r="K15">
            <v>3.8369828265296391E-2</v>
          </cell>
          <cell r="L15">
            <v>4.8949318785134442E-2</v>
          </cell>
          <cell r="M15">
            <v>4.0259951589415109E-2</v>
          </cell>
          <cell r="N15">
            <v>4.1514343746364639E-2</v>
          </cell>
          <cell r="O15">
            <v>4.8480870855271807E-2</v>
          </cell>
        </row>
        <row r="16">
          <cell r="B16">
            <v>0.87096774193548387</v>
          </cell>
          <cell r="C16">
            <v>0.86021505376344087</v>
          </cell>
          <cell r="D16">
            <v>0.83870967741935487</v>
          </cell>
          <cell r="E16">
            <v>0.83870967741935487</v>
          </cell>
          <cell r="F16">
            <v>0.86021505376344087</v>
          </cell>
          <cell r="G16">
            <v>0.86021505376344087</v>
          </cell>
          <cell r="J16">
            <v>2.7653849629869401E-2</v>
          </cell>
          <cell r="K16">
            <v>5.2011969883346908E-2</v>
          </cell>
          <cell r="L16">
            <v>5.2308391445046246E-2</v>
          </cell>
          <cell r="M16">
            <v>4.1808401080233697E-2</v>
          </cell>
          <cell r="N16">
            <v>3.3619073606667084E-2</v>
          </cell>
          <cell r="O16">
            <v>2.4784912210344741E-2</v>
          </cell>
        </row>
        <row r="17">
          <cell r="B17">
            <v>0.79569892473118276</v>
          </cell>
          <cell r="C17">
            <v>0.82795698924731187</v>
          </cell>
          <cell r="D17">
            <v>0.79569892473118276</v>
          </cell>
          <cell r="E17">
            <v>0.83870967741935487</v>
          </cell>
          <cell r="F17">
            <v>0.84946236559139787</v>
          </cell>
          <cell r="G17">
            <v>0.84946236559139787</v>
          </cell>
          <cell r="J17">
            <v>4.7787574190354912E-2</v>
          </cell>
          <cell r="K17">
            <v>2.4437623565076293E-2</v>
          </cell>
          <cell r="L17">
            <v>3.6323097413061743E-2</v>
          </cell>
          <cell r="M17">
            <v>3.906254382047588E-2</v>
          </cell>
          <cell r="N17">
            <v>4.1298440654402926E-2</v>
          </cell>
          <cell r="O17">
            <v>4.9137705703173405E-2</v>
          </cell>
        </row>
        <row r="18">
          <cell r="B18">
            <v>0.91397849462365588</v>
          </cell>
          <cell r="C18">
            <v>0.86021505376344087</v>
          </cell>
          <cell r="D18">
            <v>0.90322580645161288</v>
          </cell>
          <cell r="E18">
            <v>0.89247311827956988</v>
          </cell>
          <cell r="F18">
            <v>0.89247311827956988</v>
          </cell>
          <cell r="G18">
            <v>0.91397849462365588</v>
          </cell>
          <cell r="J18">
            <v>3.1249654517663854E-2</v>
          </cell>
          <cell r="K18">
            <v>3.7661094846463253E-2</v>
          </cell>
          <cell r="L18" t="str">
            <v>-</v>
          </cell>
          <cell r="M18">
            <v>3.3344126826890287E-2</v>
          </cell>
          <cell r="N18">
            <v>2.6837475818934236E-2</v>
          </cell>
          <cell r="O18" t="str">
            <v>-</v>
          </cell>
        </row>
        <row r="19">
          <cell r="B19">
            <v>0.85106382978723405</v>
          </cell>
          <cell r="C19">
            <v>0.85106382978723405</v>
          </cell>
          <cell r="D19" t="str">
            <v>-</v>
          </cell>
          <cell r="E19">
            <v>0.87234042553191493</v>
          </cell>
          <cell r="F19">
            <v>0.86170212765957444</v>
          </cell>
          <cell r="G19" t="str">
            <v>-</v>
          </cell>
          <cell r="J19">
            <v>3.6150954470969901E-2</v>
          </cell>
          <cell r="K19">
            <v>3.6534076998358582E-2</v>
          </cell>
          <cell r="L19">
            <v>2.6268795245968962E-2</v>
          </cell>
          <cell r="M19">
            <v>2.5486569507588621E-2</v>
          </cell>
          <cell r="N19">
            <v>2.357546057468482E-2</v>
          </cell>
          <cell r="O19">
            <v>4.8515816119320036E-2</v>
          </cell>
        </row>
        <row r="20">
          <cell r="B20">
            <v>0.76344086021505375</v>
          </cell>
          <cell r="C20">
            <v>0.77419354838709675</v>
          </cell>
          <cell r="D20" t="str">
            <v>-</v>
          </cell>
          <cell r="E20">
            <v>0.78494623655913975</v>
          </cell>
          <cell r="F20">
            <v>0.80645161290322576</v>
          </cell>
          <cell r="G20" t="str">
            <v>-</v>
          </cell>
          <cell r="J20">
            <v>4.9763624788050444E-2</v>
          </cell>
          <cell r="K20">
            <v>3.1115978253177173E-2</v>
          </cell>
          <cell r="L20">
            <v>4.6439508850548879E-2</v>
          </cell>
          <cell r="M20">
            <v>3.3671157304828322E-2</v>
          </cell>
          <cell r="N20">
            <v>3.5115698085481609E-2</v>
          </cell>
          <cell r="O20">
            <v>2.4778280298296824E-2</v>
          </cell>
        </row>
        <row r="21">
          <cell r="B21">
            <v>0.83870967741935487</v>
          </cell>
          <cell r="C21">
            <v>0.88172043010752688</v>
          </cell>
          <cell r="D21" t="str">
            <v>-</v>
          </cell>
          <cell r="E21">
            <v>0.87096774193548387</v>
          </cell>
          <cell r="F21">
            <v>0.88172043010752688</v>
          </cell>
          <cell r="G21" t="str">
            <v>-</v>
          </cell>
        </row>
        <row r="22">
          <cell r="B22">
            <v>0.79569892473118276</v>
          </cell>
          <cell r="C22">
            <v>0.84946236559139787</v>
          </cell>
          <cell r="D22" t="str">
            <v>-</v>
          </cell>
          <cell r="E22">
            <v>0.81720430107526887</v>
          </cell>
          <cell r="F22">
            <v>0.82795698924731187</v>
          </cell>
          <cell r="G22" t="str">
            <v>-</v>
          </cell>
        </row>
        <row r="23">
          <cell r="B23">
            <v>0.81720430107526887</v>
          </cell>
          <cell r="C23">
            <v>0.87096774193548387</v>
          </cell>
          <cell r="D23" t="str">
            <v>-</v>
          </cell>
          <cell r="E23">
            <v>0.82795698924731187</v>
          </cell>
          <cell r="F23">
            <v>0.86021505376344087</v>
          </cell>
          <cell r="G23" t="str">
            <v>-</v>
          </cell>
        </row>
        <row r="24">
          <cell r="B24">
            <v>0.77659574468085102</v>
          </cell>
          <cell r="C24">
            <v>0.77659574468085102</v>
          </cell>
          <cell r="D24">
            <v>0.7021276595744681</v>
          </cell>
          <cell r="E24">
            <v>0.75531914893617025</v>
          </cell>
          <cell r="F24">
            <v>0.77659574468085102</v>
          </cell>
          <cell r="G24">
            <v>0.78723404255319152</v>
          </cell>
        </row>
        <row r="25">
          <cell r="B25">
            <v>0.80645161290322576</v>
          </cell>
          <cell r="C25">
            <v>0.76344086021505375</v>
          </cell>
          <cell r="D25">
            <v>0.70967741935483875</v>
          </cell>
          <cell r="E25">
            <v>0.78494623655913975</v>
          </cell>
          <cell r="F25">
            <v>0.78494623655913975</v>
          </cell>
          <cell r="G25">
            <v>0.75268817204301075</v>
          </cell>
        </row>
        <row r="26">
          <cell r="B26">
            <v>0.84946236559139787</v>
          </cell>
          <cell r="C26">
            <v>0.83870967741935487</v>
          </cell>
          <cell r="D26">
            <v>0.73118279569892475</v>
          </cell>
          <cell r="E26">
            <v>0.81720430107526887</v>
          </cell>
          <cell r="F26">
            <v>0.79569892473118276</v>
          </cell>
          <cell r="G26">
            <v>0.84946236559139787</v>
          </cell>
        </row>
        <row r="27">
          <cell r="B27">
            <v>0.83870967741935487</v>
          </cell>
          <cell r="C27">
            <v>0.81720430107526887</v>
          </cell>
          <cell r="D27">
            <v>0.70967741935483875</v>
          </cell>
          <cell r="E27">
            <v>0.79569892473118276</v>
          </cell>
          <cell r="F27">
            <v>0.77419354838709675</v>
          </cell>
          <cell r="G27">
            <v>0.82795698924731187</v>
          </cell>
        </row>
        <row r="28">
          <cell r="B28">
            <v>0.88172043010752688</v>
          </cell>
          <cell r="C28">
            <v>0.86021505376344087</v>
          </cell>
          <cell r="D28">
            <v>0.77419354838709675</v>
          </cell>
          <cell r="E28">
            <v>0.82795698924731187</v>
          </cell>
          <cell r="F28">
            <v>0.83870967741935487</v>
          </cell>
          <cell r="G28">
            <v>0.89247311827956988</v>
          </cell>
        </row>
        <row r="29">
          <cell r="B29">
            <v>0.84042553191489366</v>
          </cell>
          <cell r="C29">
            <v>0.82978723404255317</v>
          </cell>
          <cell r="D29">
            <v>0.80851063829787229</v>
          </cell>
          <cell r="E29">
            <v>0.84042553191489366</v>
          </cell>
          <cell r="F29">
            <v>0.86170212765957444</v>
          </cell>
          <cell r="G29">
            <v>0.82978723404255317</v>
          </cell>
        </row>
        <row r="30">
          <cell r="B30">
            <v>0.76344086021505375</v>
          </cell>
          <cell r="C30">
            <v>0.82795698924731187</v>
          </cell>
          <cell r="D30">
            <v>0.78494623655913975</v>
          </cell>
          <cell r="E30">
            <v>0.78494623655913975</v>
          </cell>
          <cell r="F30">
            <v>0.79569892473118276</v>
          </cell>
          <cell r="G30">
            <v>0.80645161290322576</v>
          </cell>
        </row>
        <row r="31">
          <cell r="B31">
            <v>0.87096774193548387</v>
          </cell>
          <cell r="C31">
            <v>0.86021505376344087</v>
          </cell>
          <cell r="D31">
            <v>0.83870967741935487</v>
          </cell>
          <cell r="E31">
            <v>0.88172043010752688</v>
          </cell>
          <cell r="F31">
            <v>0.87096774193548387</v>
          </cell>
          <cell r="G31">
            <v>0.83870967741935487</v>
          </cell>
        </row>
        <row r="32">
          <cell r="B32">
            <v>0.82795698924731187</v>
          </cell>
          <cell r="C32">
            <v>0.86021505376344087</v>
          </cell>
          <cell r="D32">
            <v>0.79569892473118276</v>
          </cell>
          <cell r="E32">
            <v>0.84946236559139787</v>
          </cell>
          <cell r="F32">
            <v>0.84946236559139787</v>
          </cell>
          <cell r="G32">
            <v>0.82795698924731187</v>
          </cell>
        </row>
        <row r="33">
          <cell r="B33">
            <v>0.91397849462365588</v>
          </cell>
          <cell r="C33">
            <v>0.91397849462365588</v>
          </cell>
          <cell r="D33">
            <v>0.91397849462365588</v>
          </cell>
          <cell r="E33">
            <v>0.87096774193548387</v>
          </cell>
          <cell r="F33">
            <v>0.90322580645161288</v>
          </cell>
          <cell r="G33">
            <v>0.88172043010752688</v>
          </cell>
        </row>
      </sheetData>
      <sheetData sheetId="11">
        <row r="2">
          <cell r="D2">
            <v>0.57446808510638303</v>
          </cell>
          <cell r="E2">
            <v>0.58064516129032262</v>
          </cell>
          <cell r="F2">
            <v>0.59139784946236562</v>
          </cell>
          <cell r="G2">
            <v>0.60215053763440862</v>
          </cell>
          <cell r="H2">
            <v>0.72043010752688175</v>
          </cell>
          <cell r="R2">
            <v>15</v>
          </cell>
          <cell r="V2">
            <v>30</v>
          </cell>
          <cell r="X2">
            <v>0.85106382978723405</v>
          </cell>
          <cell r="Y2">
            <v>0.76344086021505375</v>
          </cell>
          <cell r="Z2">
            <v>0.83870967741935487</v>
          </cell>
          <cell r="AA2">
            <v>0.79569892473118276</v>
          </cell>
          <cell r="AB2">
            <v>0.81720430107526887</v>
          </cell>
          <cell r="AF2">
            <v>0.69211088233051177</v>
          </cell>
          <cell r="AG2">
            <v>6.986544409369122E-2</v>
          </cell>
        </row>
        <row r="3">
          <cell r="D3">
            <v>0.65957446808510634</v>
          </cell>
          <cell r="E3">
            <v>0.61290322580645162</v>
          </cell>
          <cell r="F3">
            <v>0.70967741935483875</v>
          </cell>
          <cell r="G3">
            <v>0.67741935483870963</v>
          </cell>
          <cell r="H3">
            <v>0.72043010752688175</v>
          </cell>
          <cell r="X3">
            <v>0.85106382978723405</v>
          </cell>
          <cell r="Y3">
            <v>0.77419354838709675</v>
          </cell>
          <cell r="Z3">
            <v>0.88172043010752688</v>
          </cell>
          <cell r="AA3">
            <v>0.84946236559139787</v>
          </cell>
          <cell r="AB3">
            <v>0.87096774193548387</v>
          </cell>
          <cell r="AK3">
            <v>0.65525051475634866</v>
          </cell>
          <cell r="AL3">
            <v>0.72897124990467477</v>
          </cell>
          <cell r="AN3">
            <v>5.589864634498265E-2</v>
          </cell>
          <cell r="AO3">
            <v>6.2612526687644707E-2</v>
          </cell>
        </row>
        <row r="4">
          <cell r="D4">
            <v>0.69148936170212771</v>
          </cell>
          <cell r="E4">
            <v>0.61290322580645162</v>
          </cell>
          <cell r="F4">
            <v>0.73118279569892475</v>
          </cell>
          <cell r="G4">
            <v>0.62365591397849462</v>
          </cell>
          <cell r="H4">
            <v>0.72043010752688175</v>
          </cell>
          <cell r="X4">
            <v>0.87234042553191493</v>
          </cell>
          <cell r="Y4">
            <v>0.78494623655913975</v>
          </cell>
          <cell r="Z4">
            <v>0.87096774193548387</v>
          </cell>
          <cell r="AA4">
            <v>0.81720430107526887</v>
          </cell>
          <cell r="AB4">
            <v>0.82795698924731187</v>
          </cell>
          <cell r="AK4">
            <v>0.7890642873484327</v>
          </cell>
          <cell r="AL4">
            <v>0.8040722946694121</v>
          </cell>
          <cell r="AN4">
            <v>5.6580592157105661E-2</v>
          </cell>
          <cell r="AO4">
            <v>3.6704570501345547E-2</v>
          </cell>
        </row>
        <row r="5">
          <cell r="D5">
            <v>0.81914893617021278</v>
          </cell>
          <cell r="E5">
            <v>0.72043010752688175</v>
          </cell>
          <cell r="F5">
            <v>0.78494623655913975</v>
          </cell>
          <cell r="G5">
            <v>0.83870967741935487</v>
          </cell>
          <cell r="H5">
            <v>0.79569892473118276</v>
          </cell>
          <cell r="R5">
            <v>15</v>
          </cell>
          <cell r="X5">
            <v>0.86170212765957444</v>
          </cell>
          <cell r="Y5">
            <v>0.80645161290322576</v>
          </cell>
          <cell r="Z5">
            <v>0.88172043010752688</v>
          </cell>
          <cell r="AA5">
            <v>0.82795698924731187</v>
          </cell>
          <cell r="AB5">
            <v>0.86021505376344087</v>
          </cell>
          <cell r="AK5">
            <v>0.80191413101502318</v>
          </cell>
          <cell r="AL5">
            <v>0.84189735377106689</v>
          </cell>
          <cell r="AN5">
            <v>4.5633398811750173E-2</v>
          </cell>
          <cell r="AO5">
            <v>3.5074159292356216E-2</v>
          </cell>
        </row>
        <row r="6">
          <cell r="D6">
            <v>0.63829787234042556</v>
          </cell>
          <cell r="E6">
            <v>0.73118279569892475</v>
          </cell>
          <cell r="F6">
            <v>0.69892473118279574</v>
          </cell>
          <cell r="G6">
            <v>0.76344086021505375</v>
          </cell>
          <cell r="H6">
            <v>0.69892473118279574</v>
          </cell>
          <cell r="AK6">
            <v>0.82935255090368343</v>
          </cell>
          <cell r="AL6">
            <v>0.84114619080302</v>
          </cell>
          <cell r="AN6">
            <v>3.8178464712917817E-2</v>
          </cell>
          <cell r="AO6">
            <v>3.0948529712750514E-2</v>
          </cell>
        </row>
        <row r="7">
          <cell r="D7">
            <v>0.62765957446808507</v>
          </cell>
          <cell r="E7">
            <v>0.70967741935483875</v>
          </cell>
          <cell r="F7">
            <v>0.64516129032258063</v>
          </cell>
          <cell r="G7">
            <v>0.76344086021505375</v>
          </cell>
          <cell r="H7">
            <v>0.69892473118279574</v>
          </cell>
          <cell r="AK7">
            <v>0.84260657362922275</v>
          </cell>
          <cell r="AL7">
            <v>0.83554487912758324</v>
          </cell>
          <cell r="AN7">
            <v>3.7470985985595437E-2</v>
          </cell>
          <cell r="AO7">
            <v>4.3536206029634504E-2</v>
          </cell>
        </row>
        <row r="8">
          <cell r="D8">
            <v>0.7978723404255319</v>
          </cell>
          <cell r="E8">
            <v>0.77419354838709675</v>
          </cell>
          <cell r="F8">
            <v>0.80645161290322576</v>
          </cell>
          <cell r="G8">
            <v>0.77419354838709675</v>
          </cell>
          <cell r="H8">
            <v>0.84946236559139787</v>
          </cell>
          <cell r="R8">
            <v>15</v>
          </cell>
          <cell r="V8">
            <v>30</v>
          </cell>
          <cell r="AK8">
            <v>0.84338442766720034</v>
          </cell>
          <cell r="AL8">
            <v>0.8462136810798444</v>
          </cell>
          <cell r="AN8">
            <v>4.491884112261172E-2</v>
          </cell>
          <cell r="AO8">
            <v>3.2493874256607581E-2</v>
          </cell>
        </row>
        <row r="9">
          <cell r="D9">
            <v>0.74468085106382975</v>
          </cell>
          <cell r="E9">
            <v>0.76344086021505375</v>
          </cell>
          <cell r="F9">
            <v>0.82795698924731187</v>
          </cell>
          <cell r="G9">
            <v>0.80645161290322576</v>
          </cell>
          <cell r="H9">
            <v>0.89247311827956988</v>
          </cell>
        </row>
        <row r="10">
          <cell r="D10">
            <v>0.78723404255319152</v>
          </cell>
          <cell r="E10">
            <v>0.72043010752688175</v>
          </cell>
          <cell r="F10">
            <v>0.83870967741935487</v>
          </cell>
          <cell r="G10">
            <v>0.77419354838709675</v>
          </cell>
          <cell r="H10">
            <v>0.87096774193548387</v>
          </cell>
        </row>
        <row r="11">
          <cell r="D11">
            <v>0.86170212765957444</v>
          </cell>
          <cell r="E11">
            <v>0.75268817204301075</v>
          </cell>
          <cell r="F11">
            <v>0.83870967741935487</v>
          </cell>
          <cell r="G11">
            <v>0.82795698924731187</v>
          </cell>
          <cell r="H11">
            <v>0.87096774193548387</v>
          </cell>
          <cell r="R11">
            <v>15</v>
          </cell>
        </row>
        <row r="12">
          <cell r="D12">
            <v>0.85106382978723405</v>
          </cell>
          <cell r="E12">
            <v>0.78494623655913975</v>
          </cell>
          <cell r="F12">
            <v>0.87096774193548387</v>
          </cell>
          <cell r="G12">
            <v>0.84946236559139787</v>
          </cell>
          <cell r="H12">
            <v>0.88172043010752688</v>
          </cell>
        </row>
        <row r="13">
          <cell r="D13">
            <v>0.84042553191489366</v>
          </cell>
          <cell r="E13">
            <v>0.80645161290322576</v>
          </cell>
          <cell r="F13">
            <v>0.86021505376344087</v>
          </cell>
          <cell r="G13">
            <v>0.84946236559139787</v>
          </cell>
          <cell r="H13">
            <v>0.88172043010752688</v>
          </cell>
        </row>
        <row r="14">
          <cell r="D14">
            <v>0.84042553191489366</v>
          </cell>
          <cell r="E14">
            <v>0.78494623655913975</v>
          </cell>
          <cell r="F14">
            <v>0.87096774193548387</v>
          </cell>
          <cell r="G14">
            <v>0.79569892473118276</v>
          </cell>
          <cell r="H14">
            <v>0.91397849462365588</v>
          </cell>
          <cell r="R14">
            <v>15</v>
          </cell>
          <cell r="V14">
            <v>30</v>
          </cell>
        </row>
        <row r="15">
          <cell r="D15">
            <v>0.87234042553191493</v>
          </cell>
          <cell r="E15">
            <v>0.80645161290322576</v>
          </cell>
          <cell r="F15">
            <v>0.86021505376344087</v>
          </cell>
          <cell r="G15">
            <v>0.82795698924731187</v>
          </cell>
          <cell r="H15">
            <v>0.86021505376344087</v>
          </cell>
        </row>
        <row r="16">
          <cell r="D16">
            <v>0.85106382978723405</v>
          </cell>
          <cell r="E16">
            <v>0.81720430107526887</v>
          </cell>
          <cell r="F16">
            <v>0.83870967741935487</v>
          </cell>
          <cell r="G16">
            <v>0.79569892473118276</v>
          </cell>
          <cell r="H16">
            <v>0.90322580645161288</v>
          </cell>
        </row>
        <row r="17">
          <cell r="D17">
            <v>0.80851063829787229</v>
          </cell>
          <cell r="E17">
            <v>0.77419354838709675</v>
          </cell>
          <cell r="F17">
            <v>0.83870967741935487</v>
          </cell>
          <cell r="G17">
            <v>0.83870967741935487</v>
          </cell>
          <cell r="H17">
            <v>0.89247311827956988</v>
          </cell>
          <cell r="R17">
            <v>15</v>
          </cell>
        </row>
        <row r="18">
          <cell r="D18">
            <v>0.80851063829787229</v>
          </cell>
          <cell r="E18">
            <v>0.77419354838709675</v>
          </cell>
          <cell r="F18">
            <v>0.86021505376344087</v>
          </cell>
          <cell r="G18">
            <v>0.84946236559139787</v>
          </cell>
          <cell r="H18">
            <v>0.89247311827956988</v>
          </cell>
        </row>
        <row r="19">
          <cell r="D19">
            <v>0.7978723404255319</v>
          </cell>
          <cell r="E19">
            <v>0.77419354838709675</v>
          </cell>
          <cell r="F19">
            <v>0.86021505376344087</v>
          </cell>
          <cell r="G19">
            <v>0.84946236559139787</v>
          </cell>
          <cell r="H19">
            <v>0.91397849462365588</v>
          </cell>
        </row>
        <row r="20">
          <cell r="D20">
            <v>0.85106382978723405</v>
          </cell>
          <cell r="E20">
            <v>0.76344086021505375</v>
          </cell>
          <cell r="F20">
            <v>0.83870967741935487</v>
          </cell>
          <cell r="G20">
            <v>0.79569892473118276</v>
          </cell>
          <cell r="H20">
            <v>0.81720430107526887</v>
          </cell>
          <cell r="R20">
            <v>10</v>
          </cell>
          <cell r="V20">
            <v>20</v>
          </cell>
        </row>
        <row r="21">
          <cell r="D21">
            <v>0.85106382978723405</v>
          </cell>
          <cell r="E21">
            <v>0.77419354838709675</v>
          </cell>
          <cell r="F21">
            <v>0.88172043010752688</v>
          </cell>
          <cell r="G21">
            <v>0.84946236559139787</v>
          </cell>
          <cell r="H21">
            <v>0.87096774193548387</v>
          </cell>
        </row>
        <row r="23">
          <cell r="D23">
            <v>0.87234042553191493</v>
          </cell>
          <cell r="E23">
            <v>0.78494623655913975</v>
          </cell>
          <cell r="F23">
            <v>0.87096774193548387</v>
          </cell>
          <cell r="G23">
            <v>0.81720430107526887</v>
          </cell>
          <cell r="H23">
            <v>0.82795698924731187</v>
          </cell>
          <cell r="R23">
            <v>10</v>
          </cell>
        </row>
        <row r="24">
          <cell r="D24">
            <v>0.86170212765957444</v>
          </cell>
          <cell r="E24">
            <v>0.80645161290322576</v>
          </cell>
          <cell r="F24">
            <v>0.88172043010752688</v>
          </cell>
          <cell r="G24">
            <v>0.82795698924731187</v>
          </cell>
          <cell r="H24">
            <v>0.86021505376344087</v>
          </cell>
        </row>
        <row r="26">
          <cell r="D26">
            <v>0.77659574468085102</v>
          </cell>
          <cell r="E26">
            <v>0.80645161290322576</v>
          </cell>
          <cell r="F26">
            <v>0.84946236559139787</v>
          </cell>
          <cell r="G26">
            <v>0.83870967741935487</v>
          </cell>
          <cell r="H26">
            <v>0.88172043010752688</v>
          </cell>
          <cell r="R26">
            <v>15</v>
          </cell>
          <cell r="V26">
            <v>30</v>
          </cell>
        </row>
        <row r="27">
          <cell r="D27">
            <v>0.77659574468085102</v>
          </cell>
          <cell r="E27">
            <v>0.76344086021505375</v>
          </cell>
          <cell r="F27">
            <v>0.83870967741935487</v>
          </cell>
          <cell r="G27">
            <v>0.81720430107526887</v>
          </cell>
          <cell r="H27">
            <v>0.86021505376344087</v>
          </cell>
        </row>
        <row r="28">
          <cell r="D28">
            <v>0.7021276595744681</v>
          </cell>
          <cell r="E28">
            <v>0.70967741935483875</v>
          </cell>
          <cell r="F28">
            <v>0.73118279569892475</v>
          </cell>
          <cell r="G28">
            <v>0.70967741935483875</v>
          </cell>
          <cell r="H28">
            <v>0.77419354838709675</v>
          </cell>
        </row>
        <row r="29">
          <cell r="D29">
            <v>0.75531914893617025</v>
          </cell>
          <cell r="E29">
            <v>0.78494623655913975</v>
          </cell>
          <cell r="F29">
            <v>0.81720430107526887</v>
          </cell>
          <cell r="G29">
            <v>0.79569892473118276</v>
          </cell>
          <cell r="H29">
            <v>0.82795698924731187</v>
          </cell>
          <cell r="R29">
            <v>15</v>
          </cell>
        </row>
        <row r="30">
          <cell r="D30">
            <v>0.77659574468085102</v>
          </cell>
          <cell r="E30">
            <v>0.78494623655913975</v>
          </cell>
          <cell r="F30">
            <v>0.79569892473118276</v>
          </cell>
          <cell r="G30">
            <v>0.77419354838709675</v>
          </cell>
          <cell r="H30">
            <v>0.83870967741935487</v>
          </cell>
        </row>
        <row r="31">
          <cell r="D31">
            <v>0.78723404255319152</v>
          </cell>
          <cell r="E31">
            <v>0.75268817204301075</v>
          </cell>
          <cell r="F31">
            <v>0.84946236559139787</v>
          </cell>
          <cell r="G31">
            <v>0.82795698924731187</v>
          </cell>
          <cell r="H31">
            <v>0.89247311827956988</v>
          </cell>
        </row>
        <row r="32">
          <cell r="D32">
            <v>0.84042553191489366</v>
          </cell>
          <cell r="E32">
            <v>0.76344086021505375</v>
          </cell>
          <cell r="F32">
            <v>0.87096774193548387</v>
          </cell>
          <cell r="G32">
            <v>0.82795698924731187</v>
          </cell>
          <cell r="H32">
            <v>0.91397849462365588</v>
          </cell>
          <cell r="R32">
            <v>15</v>
          </cell>
          <cell r="V32">
            <v>30</v>
          </cell>
        </row>
        <row r="33">
          <cell r="D33">
            <v>0.82978723404255317</v>
          </cell>
          <cell r="E33">
            <v>0.82795698924731187</v>
          </cell>
          <cell r="F33">
            <v>0.86021505376344087</v>
          </cell>
          <cell r="G33">
            <v>0.86021505376344087</v>
          </cell>
          <cell r="H33">
            <v>0.91397849462365588</v>
          </cell>
        </row>
        <row r="34">
          <cell r="D34">
            <v>0.80851063829787229</v>
          </cell>
          <cell r="E34">
            <v>0.78494623655913975</v>
          </cell>
          <cell r="F34">
            <v>0.83870967741935487</v>
          </cell>
          <cell r="G34">
            <v>0.79569892473118276</v>
          </cell>
          <cell r="H34">
            <v>0.91397849462365588</v>
          </cell>
        </row>
        <row r="35">
          <cell r="D35">
            <v>0.84042553191489366</v>
          </cell>
          <cell r="E35">
            <v>0.78494623655913975</v>
          </cell>
          <cell r="F35">
            <v>0.88172043010752688</v>
          </cell>
          <cell r="G35">
            <v>0.84946236559139787</v>
          </cell>
          <cell r="H35">
            <v>0.87096774193548387</v>
          </cell>
          <cell r="R35">
            <v>15</v>
          </cell>
        </row>
        <row r="36">
          <cell r="D36">
            <v>0.86170212765957444</v>
          </cell>
          <cell r="E36">
            <v>0.79569892473118276</v>
          </cell>
          <cell r="F36">
            <v>0.87096774193548387</v>
          </cell>
          <cell r="G36">
            <v>0.84946236559139787</v>
          </cell>
          <cell r="H36">
            <v>0.90322580645161288</v>
          </cell>
        </row>
        <row r="37">
          <cell r="D37">
            <v>0.82978723404255317</v>
          </cell>
          <cell r="E37">
            <v>0.80645161290322576</v>
          </cell>
          <cell r="F37">
            <v>0.83870967741935487</v>
          </cell>
          <cell r="G37">
            <v>0.82795698924731187</v>
          </cell>
          <cell r="H37">
            <v>0.88172043010752688</v>
          </cell>
        </row>
      </sheetData>
      <sheetData sheetId="12"/>
      <sheetData sheetId="13"/>
      <sheetData sheetId="14">
        <row r="35">
          <cell r="N35">
            <v>0.86334102268358315</v>
          </cell>
        </row>
        <row r="36">
          <cell r="N36">
            <v>0.79766253869969039</v>
          </cell>
        </row>
        <row r="37">
          <cell r="N37">
            <v>0.79876160990712053</v>
          </cell>
        </row>
        <row r="38">
          <cell r="N38">
            <v>0.73884083044982707</v>
          </cell>
        </row>
        <row r="39">
          <cell r="N39">
            <v>0.79130252100840348</v>
          </cell>
        </row>
        <row r="44">
          <cell r="N44">
            <v>0.9300653594771241</v>
          </cell>
        </row>
        <row r="45">
          <cell r="N45">
            <v>0.87947368421052641</v>
          </cell>
        </row>
        <row r="46">
          <cell r="N46">
            <v>0.93684210526315792</v>
          </cell>
        </row>
        <row r="47">
          <cell r="N47">
            <v>0.86691176470588227</v>
          </cell>
        </row>
        <row r="48">
          <cell r="N48">
            <v>0.9033333333333331</v>
          </cell>
        </row>
      </sheetData>
      <sheetData sheetId="15">
        <row r="4">
          <cell r="B4">
            <v>0.6348299958281185</v>
          </cell>
          <cell r="C4">
            <v>0.7157892921275818</v>
          </cell>
          <cell r="D4">
            <v>0.73196380886750434</v>
          </cell>
          <cell r="E4">
            <v>0.82766150169596053</v>
          </cell>
          <cell r="F4">
            <v>0.80645551257253389</v>
          </cell>
          <cell r="G4">
            <v>0.83851950354609939</v>
          </cell>
          <cell r="J4">
            <v>0.69411995880753197</v>
          </cell>
          <cell r="K4">
            <v>0.7340059640652733</v>
          </cell>
          <cell r="L4">
            <v>0.71091544730370992</v>
          </cell>
          <cell r="M4">
            <v>0.80770054269108693</v>
          </cell>
          <cell r="N4">
            <v>0.77677673215843712</v>
          </cell>
          <cell r="O4">
            <v>0.79297469337343374</v>
          </cell>
        </row>
        <row r="5">
          <cell r="B5">
            <v>0.7548872864149051</v>
          </cell>
          <cell r="C5">
            <v>0.7626792114695341</v>
          </cell>
          <cell r="D5">
            <v>0.67072524616384266</v>
          </cell>
          <cell r="E5">
            <v>0.75369672143865696</v>
          </cell>
          <cell r="F5">
            <v>0.74027578250838011</v>
          </cell>
          <cell r="G5">
            <v>0.73290555611038988</v>
          </cell>
          <cell r="J5">
            <v>0.80548128756575843</v>
          </cell>
          <cell r="K5">
            <v>0.81867355006829001</v>
          </cell>
          <cell r="L5">
            <v>0.80747814837612852</v>
          </cell>
          <cell r="M5">
            <v>0.8353814862452783</v>
          </cell>
          <cell r="N5">
            <v>0.85355897305908202</v>
          </cell>
          <cell r="O5">
            <v>0.85346470847863176</v>
          </cell>
        </row>
        <row r="6">
          <cell r="B6">
            <v>0.66031063321385897</v>
          </cell>
          <cell r="C6">
            <v>0.72042779075701491</v>
          </cell>
          <cell r="D6">
            <v>0.77463119493480026</v>
          </cell>
          <cell r="E6">
            <v>0.80426977794150467</v>
          </cell>
          <cell r="F6">
            <v>0.78035733680894981</v>
          </cell>
          <cell r="G6">
            <v>0.82331530087490801</v>
          </cell>
          <cell r="J6">
            <v>0.84463660397554852</v>
          </cell>
          <cell r="K6">
            <v>0.85053673362696114</v>
          </cell>
          <cell r="L6">
            <v>0.84454934973073503</v>
          </cell>
          <cell r="M6">
            <v>0.8368399184355193</v>
          </cell>
          <cell r="N6">
            <v>0.8423092278583123</v>
          </cell>
          <cell r="O6">
            <v>0.84515620183482532</v>
          </cell>
        </row>
        <row r="7">
          <cell r="B7">
            <v>0.65855223752887826</v>
          </cell>
          <cell r="C7">
            <v>0.70269408011343493</v>
          </cell>
          <cell r="D7">
            <v>0.64601018675721555</v>
          </cell>
          <cell r="E7">
            <v>0.8469408287744451</v>
          </cell>
          <cell r="F7">
            <v>0.78674632014393586</v>
          </cell>
          <cell r="G7">
            <v>0.78528712794140576</v>
          </cell>
          <cell r="J7">
            <v>0.82159438790529882</v>
          </cell>
          <cell r="K7">
            <v>0.85179016367829929</v>
          </cell>
          <cell r="L7" t="str">
            <v>-</v>
          </cell>
          <cell r="M7">
            <v>0.84749888657375261</v>
          </cell>
          <cell r="N7">
            <v>0.85657182590192138</v>
          </cell>
          <cell r="O7" t="str">
            <v>-</v>
          </cell>
        </row>
        <row r="8">
          <cell r="B8">
            <v>0.76201964105189912</v>
          </cell>
          <cell r="C8">
            <v>0.76843944585880064</v>
          </cell>
          <cell r="D8">
            <v>0.73124679979518692</v>
          </cell>
          <cell r="E8">
            <v>0.80593388360486773</v>
          </cell>
          <cell r="F8">
            <v>0.77004870875838627</v>
          </cell>
          <cell r="G8">
            <v>0.78484597839436554</v>
          </cell>
          <cell r="J8">
            <v>0.83969729914058033</v>
          </cell>
          <cell r="K8">
            <v>0.82335754532824745</v>
          </cell>
          <cell r="L8">
            <v>0.73247877181911192</v>
          </cell>
          <cell r="M8">
            <v>0.807798954614249</v>
          </cell>
          <cell r="N8">
            <v>0.80174852264841834</v>
          </cell>
          <cell r="O8">
            <v>0.82541632316078195</v>
          </cell>
        </row>
        <row r="9">
          <cell r="B9">
            <v>0.80761937270072426</v>
          </cell>
          <cell r="C9">
            <v>0.76372027534418019</v>
          </cell>
          <cell r="D9">
            <v>0.80806737588652477</v>
          </cell>
          <cell r="E9">
            <v>0.87045991833225889</v>
          </cell>
          <cell r="F9">
            <v>0.86272825503929595</v>
          </cell>
          <cell r="G9">
            <v>0.85071843050566454</v>
          </cell>
          <cell r="J9">
            <v>0.8487159913715232</v>
          </cell>
          <cell r="K9">
            <v>0.86063538899486947</v>
          </cell>
          <cell r="L9">
            <v>0.83961409924353292</v>
          </cell>
          <cell r="M9">
            <v>0.84975382169405267</v>
          </cell>
          <cell r="N9">
            <v>0.86474716143634645</v>
          </cell>
          <cell r="O9">
            <v>0.84207099571331978</v>
          </cell>
        </row>
        <row r="10">
          <cell r="B10">
            <v>0.78052925136716211</v>
          </cell>
          <cell r="C10">
            <v>0.79337588407797133</v>
          </cell>
          <cell r="D10">
            <v>0.73522797175266352</v>
          </cell>
          <cell r="E10">
            <v>0.7619228336495889</v>
          </cell>
          <cell r="F10">
            <v>0.79083963334437724</v>
          </cell>
          <cell r="G10">
            <v>0.81039426523297498</v>
          </cell>
        </row>
        <row r="11">
          <cell r="B11">
            <v>0.81180913225505258</v>
          </cell>
          <cell r="C11">
            <v>0.83415900659109488</v>
          </cell>
          <cell r="D11">
            <v>0.84306195596518174</v>
          </cell>
          <cell r="E11">
            <v>0.84020310633213857</v>
          </cell>
          <cell r="F11">
            <v>0.87502146680215198</v>
          </cell>
          <cell r="G11">
            <v>0.86702498692536634</v>
          </cell>
        </row>
        <row r="12">
          <cell r="B12">
            <v>0.77461294364944622</v>
          </cell>
          <cell r="C12">
            <v>0.80945812110922466</v>
          </cell>
          <cell r="D12">
            <v>0.78009994414668338</v>
          </cell>
          <cell r="E12">
            <v>0.82938259627563538</v>
          </cell>
          <cell r="F12">
            <v>0.85447408028053196</v>
          </cell>
          <cell r="G12">
            <v>0.85447408028053196</v>
          </cell>
        </row>
        <row r="13">
          <cell r="B13">
            <v>0.85283573785640665</v>
          </cell>
          <cell r="C13">
            <v>0.89265446321897934</v>
          </cell>
          <cell r="D13">
            <v>0.8709334941295892</v>
          </cell>
          <cell r="E13">
            <v>0.87493897663676945</v>
          </cell>
          <cell r="F13">
            <v>0.88473142982905284</v>
          </cell>
          <cell r="G13">
            <v>0.88471177944862156</v>
          </cell>
        </row>
        <row r="14">
          <cell r="B14">
            <v>0.84272762511844268</v>
          </cell>
          <cell r="C14">
            <v>0.87704056477523307</v>
          </cell>
          <cell r="D14">
            <v>0.85687791557628856</v>
          </cell>
          <cell r="E14">
            <v>0.81742647058823537</v>
          </cell>
          <cell r="F14">
            <v>0.81274090348442785</v>
          </cell>
          <cell r="G14">
            <v>0.80505579891531076</v>
          </cell>
        </row>
        <row r="15">
          <cell r="B15">
            <v>0.79507640067911722</v>
          </cell>
          <cell r="C15">
            <v>0.82168866080156389</v>
          </cell>
          <cell r="D15">
            <v>0.82002550123992246</v>
          </cell>
          <cell r="E15">
            <v>0.77970292059476121</v>
          </cell>
          <cell r="F15">
            <v>0.77970292059476121</v>
          </cell>
          <cell r="G15">
            <v>0.77970292059476121</v>
          </cell>
          <cell r="J15">
            <v>5.3341293493096034E-2</v>
          </cell>
          <cell r="K15">
            <v>2.6474394378792121E-2</v>
          </cell>
          <cell r="L15">
            <v>4.6355234934391192E-2</v>
          </cell>
          <cell r="M15">
            <v>3.1207511522889295E-2</v>
          </cell>
          <cell r="N15">
            <v>2.1774430166411597E-2</v>
          </cell>
          <cell r="O15">
            <v>3.6683397111586358E-2</v>
          </cell>
        </row>
        <row r="16">
          <cell r="B16">
            <v>0.87311827956989252</v>
          </cell>
          <cell r="C16">
            <v>0.86090562427574313</v>
          </cell>
          <cell r="D16">
            <v>0.84087458790345038</v>
          </cell>
          <cell r="E16">
            <v>0.84180339128156978</v>
          </cell>
          <cell r="F16">
            <v>0.86304291193934657</v>
          </cell>
          <cell r="G16">
            <v>0.86304291193934657</v>
          </cell>
          <cell r="J16">
            <v>2.7793940905806985E-2</v>
          </cell>
          <cell r="K16">
            <v>4.3491914909992893E-2</v>
          </cell>
          <cell r="L16">
            <v>4.7461119972533529E-2</v>
          </cell>
          <cell r="M16">
            <v>4.0621914740833931E-2</v>
          </cell>
          <cell r="N16">
            <v>3.3018144788146374E-2</v>
          </cell>
          <cell r="O16">
            <v>2.4592212390401855E-2</v>
          </cell>
        </row>
        <row r="17">
          <cell r="B17">
            <v>0.79746139542404404</v>
          </cell>
          <cell r="C17">
            <v>0.8275409626216077</v>
          </cell>
          <cell r="D17">
            <v>0.80111098124772739</v>
          </cell>
          <cell r="E17">
            <v>0.84833050367855123</v>
          </cell>
          <cell r="F17">
            <v>0.85912309723854718</v>
          </cell>
          <cell r="G17">
            <v>0.85912309723854718</v>
          </cell>
          <cell r="J17">
            <v>4.5649470291132116E-2</v>
          </cell>
          <cell r="K17">
            <v>2.1886608890554059E-2</v>
          </cell>
          <cell r="L17">
            <v>3.5132026012934171E-2</v>
          </cell>
          <cell r="M17">
            <v>3.8496139790735406E-2</v>
          </cell>
          <cell r="N17">
            <v>4.1208118240536357E-2</v>
          </cell>
          <cell r="O17">
            <v>4.8659807846297892E-2</v>
          </cell>
        </row>
        <row r="18">
          <cell r="B18">
            <v>0.91479931908624601</v>
          </cell>
          <cell r="C18">
            <v>0.86550785566065702</v>
          </cell>
          <cell r="D18">
            <v>0.90385776268628559</v>
          </cell>
          <cell r="E18">
            <v>0.89693630603447849</v>
          </cell>
          <cell r="F18">
            <v>0.89693630603447849</v>
          </cell>
          <cell r="G18">
            <v>0.91885628048616153</v>
          </cell>
          <cell r="J18">
            <v>3.0272448389024514E-2</v>
          </cell>
          <cell r="K18">
            <v>3.6210587496143018E-2</v>
          </cell>
          <cell r="L18" t="str">
            <v>-</v>
          </cell>
          <cell r="M18">
            <v>3.479194166617261E-2</v>
          </cell>
          <cell r="N18">
            <v>2.8912138689753463E-2</v>
          </cell>
          <cell r="O18" t="str">
            <v>-</v>
          </cell>
        </row>
        <row r="19">
          <cell r="B19">
            <v>0.85272270162264241</v>
          </cell>
          <cell r="C19">
            <v>0.8552516959605303</v>
          </cell>
          <cell r="D19" t="str">
            <v>-</v>
          </cell>
          <cell r="E19">
            <v>0.87557018537864162</v>
          </cell>
          <cell r="F19">
            <v>0.86653745062625742</v>
          </cell>
          <cell r="G19" t="str">
            <v>-</v>
          </cell>
          <cell r="J19">
            <v>3.1204174184377601E-2</v>
          </cell>
          <cell r="K19">
            <v>2.8547682676835304E-2</v>
          </cell>
          <cell r="L19">
            <v>3.0131450228843736E-2</v>
          </cell>
          <cell r="M19">
            <v>1.9041894322352145E-2</v>
          </cell>
          <cell r="N19">
            <v>2.1870835703807379E-2</v>
          </cell>
          <cell r="O19">
            <v>4.8745813394225887E-2</v>
          </cell>
        </row>
        <row r="20">
          <cell r="B20">
            <v>0.77140774963561876</v>
          </cell>
          <cell r="C20">
            <v>0.78283307457880524</v>
          </cell>
          <cell r="D20" t="str">
            <v>-</v>
          </cell>
          <cell r="E20">
            <v>0.78852279220441912</v>
          </cell>
          <cell r="F20">
            <v>0.80732703377864667</v>
          </cell>
          <cell r="G20" t="str">
            <v>-</v>
          </cell>
          <cell r="J20">
            <v>4.6552469073413323E-2</v>
          </cell>
          <cell r="K20">
            <v>3.0180715148684409E-2</v>
          </cell>
          <cell r="L20">
            <v>4.1511490638059194E-2</v>
          </cell>
          <cell r="M20">
            <v>3.2327033803699244E-2</v>
          </cell>
          <cell r="N20">
            <v>3.4590589036367192E-2</v>
          </cell>
          <cell r="O20">
            <v>2.5535223936271483E-2</v>
          </cell>
        </row>
        <row r="21">
          <cell r="B21">
            <v>0.84711402953937653</v>
          </cell>
          <cell r="C21">
            <v>0.88673010111010275</v>
          </cell>
          <cell r="D21" t="str">
            <v>-</v>
          </cell>
          <cell r="E21">
            <v>0.88737539018043932</v>
          </cell>
          <cell r="F21">
            <v>0.89026361929587738</v>
          </cell>
          <cell r="G21" t="str">
            <v>-</v>
          </cell>
        </row>
        <row r="22">
          <cell r="B22">
            <v>0.80383257897489391</v>
          </cell>
          <cell r="C22">
            <v>0.85994938062000881</v>
          </cell>
          <cell r="D22" t="str">
            <v>-</v>
          </cell>
          <cell r="E22">
            <v>0.83418588158626106</v>
          </cell>
          <cell r="F22">
            <v>0.84348393120689147</v>
          </cell>
          <cell r="G22" t="str">
            <v>-</v>
          </cell>
        </row>
        <row r="23">
          <cell r="B23">
            <v>0.83289487975396292</v>
          </cell>
          <cell r="C23">
            <v>0.87418656612204992</v>
          </cell>
          <cell r="D23" t="str">
            <v>-</v>
          </cell>
          <cell r="E23">
            <v>0.85184018351900115</v>
          </cell>
          <cell r="F23">
            <v>0.8752470946019334</v>
          </cell>
          <cell r="G23" t="str">
            <v>-</v>
          </cell>
        </row>
        <row r="24">
          <cell r="B24">
            <v>0.79871492229330832</v>
          </cell>
          <cell r="C24">
            <v>0.79334528214616107</v>
          </cell>
          <cell r="D24">
            <v>0.70290154359616197</v>
          </cell>
          <cell r="E24">
            <v>0.77763501274139579</v>
          </cell>
          <cell r="F24">
            <v>0.78617346358272511</v>
          </cell>
          <cell r="G24">
            <v>0.78768996960486326</v>
          </cell>
        </row>
        <row r="25">
          <cell r="B25">
            <v>0.81074064034215831</v>
          </cell>
          <cell r="C25">
            <v>0.78968137597169841</v>
          </cell>
          <cell r="D25">
            <v>0.72436721151392081</v>
          </cell>
          <cell r="E25">
            <v>0.8053209309139101</v>
          </cell>
          <cell r="F25">
            <v>0.79170739654610622</v>
          </cell>
          <cell r="G25">
            <v>0.75811323225934224</v>
          </cell>
        </row>
        <row r="26">
          <cell r="B26">
            <v>0.85727299880525687</v>
          </cell>
          <cell r="C26">
            <v>0.84606049173111986</v>
          </cell>
          <cell r="D26">
            <v>0.73276804548026964</v>
          </cell>
          <cell r="E26">
            <v>0.81931980488856559</v>
          </cell>
          <cell r="F26">
            <v>0.8086021505376344</v>
          </cell>
          <cell r="G26">
            <v>0.85782556750298677</v>
          </cell>
        </row>
        <row r="27">
          <cell r="B27">
            <v>0.84756784434203791</v>
          </cell>
          <cell r="C27">
            <v>0.82534756163788425</v>
          </cell>
          <cell r="D27">
            <v>0.71310316918119176</v>
          </cell>
          <cell r="E27">
            <v>0.80190983203317168</v>
          </cell>
          <cell r="F27">
            <v>0.78091993865531728</v>
          </cell>
          <cell r="G27">
            <v>0.82825567502986863</v>
          </cell>
        </row>
        <row r="28">
          <cell r="B28">
            <v>0.88419008992014081</v>
          </cell>
          <cell r="C28">
            <v>0.86235301515437346</v>
          </cell>
          <cell r="D28">
            <v>0.78925388932401541</v>
          </cell>
          <cell r="E28">
            <v>0.83480919249420205</v>
          </cell>
          <cell r="F28">
            <v>0.84133966392030901</v>
          </cell>
          <cell r="G28">
            <v>0.89519717140684874</v>
          </cell>
        </row>
        <row r="29">
          <cell r="B29">
            <v>0.84843938695298948</v>
          </cell>
          <cell r="C29">
            <v>0.83543298170331959</v>
          </cell>
          <cell r="D29">
            <v>0.82785148101793904</v>
          </cell>
          <cell r="E29">
            <v>0.84590586718246297</v>
          </cell>
          <cell r="F29">
            <v>0.87995479697607359</v>
          </cell>
          <cell r="G29">
            <v>0.83704061895551252</v>
          </cell>
        </row>
        <row r="30">
          <cell r="B30">
            <v>0.7751970057972255</v>
          </cell>
          <cell r="C30">
            <v>0.82933686207929691</v>
          </cell>
          <cell r="D30">
            <v>0.80422050540646361</v>
          </cell>
          <cell r="E30">
            <v>0.79135562921641012</v>
          </cell>
          <cell r="F30">
            <v>0.8021438796231567</v>
          </cell>
          <cell r="G30">
            <v>0.80789751101346041</v>
          </cell>
        </row>
        <row r="31">
          <cell r="B31">
            <v>0.87494767384410843</v>
          </cell>
          <cell r="C31">
            <v>0.86368445227553403</v>
          </cell>
          <cell r="D31">
            <v>0.84352880506549222</v>
          </cell>
          <cell r="E31">
            <v>0.8854699472696077</v>
          </cell>
          <cell r="F31">
            <v>0.87360471070148482</v>
          </cell>
          <cell r="G31">
            <v>0.84567571176229916</v>
          </cell>
        </row>
        <row r="32">
          <cell r="B32">
            <v>0.83000512032770113</v>
          </cell>
          <cell r="C32">
            <v>0.8599590373783923</v>
          </cell>
          <cell r="D32">
            <v>0.80522273425499236</v>
          </cell>
          <cell r="E32">
            <v>0.85373262515803305</v>
          </cell>
          <cell r="F32">
            <v>0.86153229861009739</v>
          </cell>
          <cell r="G32">
            <v>0.83322039950813853</v>
          </cell>
        </row>
        <row r="33">
          <cell r="B33">
            <v>0.91499076993559159</v>
          </cell>
          <cell r="C33">
            <v>0.91476361153780494</v>
          </cell>
          <cell r="D33">
            <v>0.91724697047277692</v>
          </cell>
          <cell r="E33">
            <v>0.87230503964374928</v>
          </cell>
          <cell r="F33">
            <v>0.90650012127091928</v>
          </cell>
          <cell r="G33">
            <v>0.88652073732718872</v>
          </cell>
        </row>
      </sheetData>
      <sheetData sheetId="16">
        <row r="2">
          <cell r="D2">
            <v>0.6348299958281185</v>
          </cell>
          <cell r="E2">
            <v>0.7548872864149051</v>
          </cell>
          <cell r="F2">
            <v>0.66031063321385897</v>
          </cell>
          <cell r="G2">
            <v>0.65855223752887826</v>
          </cell>
          <cell r="H2">
            <v>0.76201964105189912</v>
          </cell>
          <cell r="R2">
            <v>15</v>
          </cell>
          <cell r="V2">
            <v>30</v>
          </cell>
          <cell r="X2">
            <v>0.85272270162264241</v>
          </cell>
          <cell r="Y2">
            <v>0.77140774963561876</v>
          </cell>
          <cell r="Z2">
            <v>0.84711402953937653</v>
          </cell>
          <cell r="AA2">
            <v>0.80383257897489391</v>
          </cell>
          <cell r="AB2">
            <v>0.83289487975396292</v>
          </cell>
          <cell r="AF2">
            <v>0.75274888973324527</v>
          </cell>
          <cell r="AG2">
            <v>5.6631150917925213E-2</v>
          </cell>
        </row>
        <row r="3">
          <cell r="D3">
            <v>0.7157892921275818</v>
          </cell>
          <cell r="E3">
            <v>0.7626792114695341</v>
          </cell>
          <cell r="F3">
            <v>0.72042779075701491</v>
          </cell>
          <cell r="G3">
            <v>0.70269408011343493</v>
          </cell>
          <cell r="H3">
            <v>0.76843944585880064</v>
          </cell>
          <cell r="X3">
            <v>0.8552516959605303</v>
          </cell>
          <cell r="Y3">
            <v>0.78283307457880524</v>
          </cell>
          <cell r="Z3">
            <v>0.88673010111010275</v>
          </cell>
          <cell r="AA3">
            <v>0.85994938062000881</v>
          </cell>
          <cell r="AB3">
            <v>0.87418656612204992</v>
          </cell>
          <cell r="AK3">
            <v>0.71301379005883836</v>
          </cell>
          <cell r="AL3">
            <v>0.79248398940765263</v>
          </cell>
          <cell r="AN3">
            <v>4.6536889404178827E-2</v>
          </cell>
          <cell r="AO3">
            <v>3.3026294689091837E-2</v>
          </cell>
        </row>
        <row r="4">
          <cell r="D4">
            <v>0.73196380886750434</v>
          </cell>
          <cell r="E4">
            <v>0.67072524616384266</v>
          </cell>
          <cell r="F4">
            <v>0.77463119493480026</v>
          </cell>
          <cell r="G4">
            <v>0.64601018675721555</v>
          </cell>
          <cell r="H4">
            <v>0.73124679979518692</v>
          </cell>
          <cell r="X4">
            <v>0.87557018537864162</v>
          </cell>
          <cell r="Y4">
            <v>0.78852279220441912</v>
          </cell>
          <cell r="Z4">
            <v>0.88737539018043932</v>
          </cell>
          <cell r="AA4">
            <v>0.83418588158626106</v>
          </cell>
          <cell r="AB4">
            <v>0.85184018351900115</v>
          </cell>
          <cell r="AK4">
            <v>0.79851120542931331</v>
          </cell>
          <cell r="AL4">
            <v>0.81165460014114976</v>
          </cell>
          <cell r="AN4">
            <v>5.5888258086088903E-2</v>
          </cell>
          <cell r="AO4">
            <v>3.4251340175344168E-2</v>
          </cell>
        </row>
        <row r="5">
          <cell r="D5">
            <v>0.82766150169596053</v>
          </cell>
          <cell r="E5">
            <v>0.75369672143865696</v>
          </cell>
          <cell r="F5">
            <v>0.80426977794150467</v>
          </cell>
          <cell r="G5">
            <v>0.8469408287744451</v>
          </cell>
          <cell r="H5">
            <v>0.80593388360486773</v>
          </cell>
          <cell r="R5">
            <v>15</v>
          </cell>
          <cell r="X5">
            <v>0.86653745062625742</v>
          </cell>
          <cell r="Y5">
            <v>0.80732703377864667</v>
          </cell>
          <cell r="Z5">
            <v>0.89026361929587738</v>
          </cell>
          <cell r="AA5">
            <v>0.84348393120689147</v>
          </cell>
          <cell r="AB5">
            <v>0.8752470946019334</v>
          </cell>
          <cell r="AK5">
            <v>0.81054432867005899</v>
          </cell>
          <cell r="AL5">
            <v>0.84746838926099755</v>
          </cell>
          <cell r="AN5">
            <v>4.0897138490041729E-2</v>
          </cell>
          <cell r="AO5">
            <v>3.4468628405115845E-2</v>
          </cell>
        </row>
        <row r="6">
          <cell r="D6">
            <v>0.80645551257253389</v>
          </cell>
          <cell r="E6">
            <v>0.74027578250838011</v>
          </cell>
          <cell r="F6">
            <v>0.78035733680894981</v>
          </cell>
          <cell r="G6">
            <v>0.78674632014393586</v>
          </cell>
          <cell r="H6">
            <v>0.77004870875838627</v>
          </cell>
          <cell r="AK6">
            <v>0.83669227579179906</v>
          </cell>
          <cell r="AL6">
            <v>0.85203535623783699</v>
          </cell>
          <cell r="AN6">
            <v>3.6630043786137115E-2</v>
          </cell>
          <cell r="AO6">
            <v>3.2307507506338311E-2</v>
          </cell>
        </row>
        <row r="7">
          <cell r="D7">
            <v>0.83851950354609939</v>
          </cell>
          <cell r="E7">
            <v>0.73290555611038988</v>
          </cell>
          <cell r="F7">
            <v>0.82331530087490801</v>
          </cell>
          <cell r="G7">
            <v>0.78528712794140576</v>
          </cell>
          <cell r="H7">
            <v>0.78484597839436554</v>
          </cell>
          <cell r="AK7">
            <v>0.84657422911108149</v>
          </cell>
          <cell r="AL7">
            <v>0.84143511604288568</v>
          </cell>
          <cell r="AN7">
            <v>3.5687126568141644E-2</v>
          </cell>
          <cell r="AO7">
            <v>4.3141492322125705E-2</v>
          </cell>
        </row>
        <row r="8">
          <cell r="D8">
            <v>0.80761937270072426</v>
          </cell>
          <cell r="E8">
            <v>0.78052925136716211</v>
          </cell>
          <cell r="F8">
            <v>0.81180913225505258</v>
          </cell>
          <cell r="G8">
            <v>0.77461294364944622</v>
          </cell>
          <cell r="H8">
            <v>0.85283573785640665</v>
          </cell>
          <cell r="R8">
            <v>15</v>
          </cell>
          <cell r="V8">
            <v>30</v>
          </cell>
          <cell r="AK8">
            <v>0.84965515986997509</v>
          </cell>
          <cell r="AL8">
            <v>0.85219065961457285</v>
          </cell>
          <cell r="AN8">
            <v>4.0920582295948013E-2</v>
          </cell>
          <cell r="AO8">
            <v>3.2453069399926315E-2</v>
          </cell>
        </row>
        <row r="9">
          <cell r="D9">
            <v>0.76372027534418019</v>
          </cell>
          <cell r="E9">
            <v>0.79337588407797133</v>
          </cell>
          <cell r="F9">
            <v>0.83415900659109488</v>
          </cell>
          <cell r="G9">
            <v>0.80945812110922466</v>
          </cell>
          <cell r="H9">
            <v>0.89265446321897934</v>
          </cell>
        </row>
        <row r="10">
          <cell r="D10">
            <v>0.80806737588652477</v>
          </cell>
          <cell r="E10">
            <v>0.73522797175266352</v>
          </cell>
          <cell r="F10">
            <v>0.84306195596518174</v>
          </cell>
          <cell r="G10">
            <v>0.78009994414668338</v>
          </cell>
          <cell r="H10">
            <v>0.8709334941295892</v>
          </cell>
        </row>
        <row r="11">
          <cell r="D11">
            <v>0.87045991833225889</v>
          </cell>
          <cell r="E11">
            <v>0.7619228336495889</v>
          </cell>
          <cell r="F11">
            <v>0.84020310633213857</v>
          </cell>
          <cell r="G11">
            <v>0.82938259627563538</v>
          </cell>
          <cell r="H11">
            <v>0.87493897663676945</v>
          </cell>
          <cell r="R11">
            <v>15</v>
          </cell>
        </row>
        <row r="12">
          <cell r="D12">
            <v>0.86272825503929595</v>
          </cell>
          <cell r="E12">
            <v>0.79083963334437724</v>
          </cell>
          <cell r="F12">
            <v>0.87502146680215198</v>
          </cell>
          <cell r="G12">
            <v>0.85447408028053196</v>
          </cell>
          <cell r="H12">
            <v>0.88473142982905284</v>
          </cell>
        </row>
        <row r="13">
          <cell r="D13">
            <v>0.85071843050566454</v>
          </cell>
          <cell r="E13">
            <v>0.81039426523297498</v>
          </cell>
          <cell r="F13">
            <v>0.86702498692536634</v>
          </cell>
          <cell r="G13">
            <v>0.85447408028053196</v>
          </cell>
          <cell r="H13">
            <v>0.88471177944862156</v>
          </cell>
        </row>
        <row r="14">
          <cell r="D14">
            <v>0.84272762511844268</v>
          </cell>
          <cell r="E14">
            <v>0.79507640067911722</v>
          </cell>
          <cell r="F14">
            <v>0.87311827956989252</v>
          </cell>
          <cell r="G14">
            <v>0.79746139542404404</v>
          </cell>
          <cell r="H14">
            <v>0.91479931908624601</v>
          </cell>
          <cell r="R14">
            <v>15</v>
          </cell>
          <cell r="V14">
            <v>30</v>
          </cell>
        </row>
        <row r="15">
          <cell r="D15">
            <v>0.87704056477523307</v>
          </cell>
          <cell r="E15">
            <v>0.82168866080156389</v>
          </cell>
          <cell r="F15">
            <v>0.86090562427574313</v>
          </cell>
          <cell r="G15">
            <v>0.8275409626216077</v>
          </cell>
          <cell r="H15">
            <v>0.86550785566065702</v>
          </cell>
        </row>
        <row r="16">
          <cell r="D16">
            <v>0.85687791557628856</v>
          </cell>
          <cell r="E16">
            <v>0.82002550123992246</v>
          </cell>
          <cell r="F16">
            <v>0.84087458790345038</v>
          </cell>
          <cell r="G16">
            <v>0.80111098124772739</v>
          </cell>
          <cell r="H16">
            <v>0.90385776268628559</v>
          </cell>
        </row>
        <row r="17">
          <cell r="D17">
            <v>0.81742647058823537</v>
          </cell>
          <cell r="E17">
            <v>0.77970292059476121</v>
          </cell>
          <cell r="F17">
            <v>0.84180339128156978</v>
          </cell>
          <cell r="G17">
            <v>0.84833050367855123</v>
          </cell>
          <cell r="H17">
            <v>0.89693630603447849</v>
          </cell>
          <cell r="R17">
            <v>15</v>
          </cell>
        </row>
        <row r="18">
          <cell r="D18">
            <v>0.81274090348442785</v>
          </cell>
          <cell r="E18">
            <v>0.77970292059476121</v>
          </cell>
          <cell r="F18">
            <v>0.86304291193934657</v>
          </cell>
          <cell r="G18">
            <v>0.85912309723854718</v>
          </cell>
          <cell r="H18">
            <v>0.89693630603447849</v>
          </cell>
        </row>
        <row r="19">
          <cell r="D19">
            <v>0.80505579891531076</v>
          </cell>
          <cell r="E19">
            <v>0.77970292059476121</v>
          </cell>
          <cell r="F19">
            <v>0.86304291193934657</v>
          </cell>
          <cell r="G19">
            <v>0.85912309723854718</v>
          </cell>
          <cell r="H19">
            <v>0.91885628048616153</v>
          </cell>
        </row>
        <row r="20">
          <cell r="D20">
            <v>0.85272270162264241</v>
          </cell>
          <cell r="E20">
            <v>0.77140774963561876</v>
          </cell>
          <cell r="F20">
            <v>0.84711402953937653</v>
          </cell>
          <cell r="G20">
            <v>0.80383257897489391</v>
          </cell>
          <cell r="H20">
            <v>0.83289487975396292</v>
          </cell>
          <cell r="R20">
            <v>10</v>
          </cell>
          <cell r="V20">
            <v>20</v>
          </cell>
        </row>
        <row r="21">
          <cell r="D21">
            <v>0.8552516959605303</v>
          </cell>
          <cell r="E21">
            <v>0.78283307457880524</v>
          </cell>
          <cell r="F21">
            <v>0.88673010111010275</v>
          </cell>
          <cell r="G21">
            <v>0.85994938062000881</v>
          </cell>
          <cell r="H21">
            <v>0.87418656612204992</v>
          </cell>
        </row>
        <row r="23">
          <cell r="D23">
            <v>0.87557018537864162</v>
          </cell>
          <cell r="E23">
            <v>0.78852279220441912</v>
          </cell>
          <cell r="F23">
            <v>0.88737539018043932</v>
          </cell>
          <cell r="G23">
            <v>0.83418588158626106</v>
          </cell>
          <cell r="H23">
            <v>0.85184018351900115</v>
          </cell>
          <cell r="R23">
            <v>10</v>
          </cell>
        </row>
        <row r="24">
          <cell r="D24">
            <v>0.86653745062625742</v>
          </cell>
          <cell r="E24">
            <v>0.80732703377864667</v>
          </cell>
          <cell r="F24">
            <v>0.89026361929587738</v>
          </cell>
          <cell r="G24">
            <v>0.84348393120689147</v>
          </cell>
          <cell r="H24">
            <v>0.8752470946019334</v>
          </cell>
        </row>
        <row r="26">
          <cell r="D26">
            <v>0.79871492229330832</v>
          </cell>
          <cell r="E26">
            <v>0.81074064034215831</v>
          </cell>
          <cell r="F26">
            <v>0.85727299880525687</v>
          </cell>
          <cell r="G26">
            <v>0.84756784434203791</v>
          </cell>
          <cell r="H26">
            <v>0.88419008992014081</v>
          </cell>
          <cell r="R26">
            <v>15</v>
          </cell>
          <cell r="V26">
            <v>30</v>
          </cell>
        </row>
        <row r="27">
          <cell r="D27">
            <v>0.79334528214616107</v>
          </cell>
          <cell r="E27">
            <v>0.78968137597169841</v>
          </cell>
          <cell r="F27">
            <v>0.84606049173111986</v>
          </cell>
          <cell r="G27">
            <v>0.82534756163788425</v>
          </cell>
          <cell r="H27">
            <v>0.86235301515437346</v>
          </cell>
        </row>
        <row r="28">
          <cell r="D28">
            <v>0.70290154359616197</v>
          </cell>
          <cell r="E28">
            <v>0.72436721151392081</v>
          </cell>
          <cell r="F28">
            <v>0.73276804548026964</v>
          </cell>
          <cell r="G28">
            <v>0.71310316918119176</v>
          </cell>
          <cell r="H28">
            <v>0.78925388932401541</v>
          </cell>
        </row>
        <row r="29">
          <cell r="D29">
            <v>0.77763501274139579</v>
          </cell>
          <cell r="E29">
            <v>0.8053209309139101</v>
          </cell>
          <cell r="F29">
            <v>0.81931980488856559</v>
          </cell>
          <cell r="G29">
            <v>0.80190983203317168</v>
          </cell>
          <cell r="H29">
            <v>0.83480919249420205</v>
          </cell>
          <cell r="R29">
            <v>15</v>
          </cell>
        </row>
        <row r="30">
          <cell r="D30">
            <v>0.78617346358272511</v>
          </cell>
          <cell r="E30">
            <v>0.79170739654610622</v>
          </cell>
          <cell r="F30">
            <v>0.8086021505376344</v>
          </cell>
          <cell r="G30">
            <v>0.78091993865531728</v>
          </cell>
          <cell r="H30">
            <v>0.84133966392030901</v>
          </cell>
        </row>
        <row r="31">
          <cell r="D31">
            <v>0.78768996960486326</v>
          </cell>
          <cell r="E31">
            <v>0.75811323225934224</v>
          </cell>
          <cell r="F31">
            <v>0.85782556750298677</v>
          </cell>
          <cell r="G31">
            <v>0.82825567502986863</v>
          </cell>
          <cell r="H31">
            <v>0.89519717140684874</v>
          </cell>
        </row>
        <row r="32">
          <cell r="D32">
            <v>0.84843938695298948</v>
          </cell>
          <cell r="E32">
            <v>0.7751970057972255</v>
          </cell>
          <cell r="F32">
            <v>0.87494767384410843</v>
          </cell>
          <cell r="G32">
            <v>0.83000512032770113</v>
          </cell>
          <cell r="H32">
            <v>0.91499076993559159</v>
          </cell>
          <cell r="R32">
            <v>15</v>
          </cell>
          <cell r="V32">
            <v>30</v>
          </cell>
        </row>
        <row r="33">
          <cell r="D33">
            <v>0.83543298170331959</v>
          </cell>
          <cell r="E33">
            <v>0.82933686207929691</v>
          </cell>
          <cell r="F33">
            <v>0.86368445227553403</v>
          </cell>
          <cell r="G33">
            <v>0.8599590373783923</v>
          </cell>
          <cell r="H33">
            <v>0.91476361153780494</v>
          </cell>
        </row>
        <row r="34">
          <cell r="D34">
            <v>0.82785148101793904</v>
          </cell>
          <cell r="E34">
            <v>0.80422050540646361</v>
          </cell>
          <cell r="F34">
            <v>0.84352880506549222</v>
          </cell>
          <cell r="G34">
            <v>0.80522273425499236</v>
          </cell>
          <cell r="H34">
            <v>0.91724697047277692</v>
          </cell>
        </row>
        <row r="35">
          <cell r="D35">
            <v>0.84590586718246297</v>
          </cell>
          <cell r="E35">
            <v>0.79135562921641012</v>
          </cell>
          <cell r="F35">
            <v>0.8854699472696077</v>
          </cell>
          <cell r="G35">
            <v>0.85373262515803305</v>
          </cell>
          <cell r="H35">
            <v>0.87230503964374928</v>
          </cell>
          <cell r="R35">
            <v>15</v>
          </cell>
        </row>
        <row r="36">
          <cell r="D36">
            <v>0.87995479697607359</v>
          </cell>
          <cell r="E36">
            <v>0.8021438796231567</v>
          </cell>
          <cell r="F36">
            <v>0.87360471070148482</v>
          </cell>
          <cell r="G36">
            <v>0.86153229861009739</v>
          </cell>
          <cell r="H36">
            <v>0.90650012127091928</v>
          </cell>
        </row>
        <row r="37">
          <cell r="D37">
            <v>0.83704061895551252</v>
          </cell>
          <cell r="E37">
            <v>0.80789751101346041</v>
          </cell>
          <cell r="F37">
            <v>0.84567571176229916</v>
          </cell>
          <cell r="G37">
            <v>0.83322039950813853</v>
          </cell>
          <cell r="H37">
            <v>0.88652073732718872</v>
          </cell>
        </row>
      </sheetData>
      <sheetData sheetId="17"/>
      <sheetData sheetId="18"/>
      <sheetData sheetId="19">
        <row r="35">
          <cell r="N35">
            <v>0.84567867322298518</v>
          </cell>
        </row>
        <row r="36">
          <cell r="N36">
            <v>0.82516031170838244</v>
          </cell>
        </row>
        <row r="37">
          <cell r="N37">
            <v>0.80673773959331951</v>
          </cell>
        </row>
        <row r="38">
          <cell r="N38">
            <v>0.7564833388352622</v>
          </cell>
        </row>
        <row r="39">
          <cell r="N39">
            <v>0.83243393061240656</v>
          </cell>
        </row>
        <row r="44">
          <cell r="N44">
            <v>0.91402714932126694</v>
          </cell>
        </row>
        <row r="45">
          <cell r="N45">
            <v>0.94462418300653606</v>
          </cell>
        </row>
        <row r="46">
          <cell r="N46">
            <v>0.92500000000000004</v>
          </cell>
        </row>
        <row r="47">
          <cell r="N47">
            <v>0.91188811188811203</v>
          </cell>
        </row>
        <row r="48">
          <cell r="N48">
            <v>0.94291795665634681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workbookViewId="0">
      <selection activeCell="S29" sqref="S29"/>
    </sheetView>
  </sheetViews>
  <sheetFormatPr baseColWidth="10" defaultRowHeight="15" x14ac:dyDescent="0.25"/>
  <sheetData>
    <row r="1" spans="1:15" x14ac:dyDescent="0.25">
      <c r="B1" s="27" t="s">
        <v>35</v>
      </c>
      <c r="C1" s="27"/>
      <c r="D1" s="27"/>
      <c r="E1" s="27"/>
      <c r="F1" s="27"/>
      <c r="G1" s="27"/>
      <c r="J1" s="27" t="s">
        <v>13</v>
      </c>
      <c r="K1" s="27"/>
      <c r="L1" s="27"/>
      <c r="M1" s="27"/>
      <c r="N1" s="27"/>
      <c r="O1" s="27"/>
    </row>
    <row r="2" spans="1:15" x14ac:dyDescent="0.25">
      <c r="B2" s="28" t="s">
        <v>6</v>
      </c>
      <c r="C2" s="25"/>
      <c r="D2" s="26"/>
      <c r="E2" s="28" t="s">
        <v>8</v>
      </c>
      <c r="F2" s="25"/>
      <c r="G2" s="26"/>
      <c r="J2" s="24" t="s">
        <v>36</v>
      </c>
      <c r="K2" s="25"/>
      <c r="L2" s="26"/>
      <c r="M2" s="24" t="s">
        <v>37</v>
      </c>
      <c r="N2" s="25"/>
      <c r="O2" s="26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9" t="s">
        <v>0</v>
      </c>
      <c r="B4">
        <f>[1]Sheet1!D2</f>
        <v>0.58423978366669893</v>
      </c>
      <c r="C4">
        <f>[1]Sheet1!K2</f>
        <v>0.67778507780421116</v>
      </c>
      <c r="D4">
        <f>[1]Sheet1!R2</f>
        <v>0.64496371234035155</v>
      </c>
      <c r="E4">
        <f>[1]Sheet1!Y2</f>
        <v>0.80726869817151947</v>
      </c>
      <c r="F4">
        <f>[1]Sheet1!AF2</f>
        <v>0.73688903521406912</v>
      </c>
      <c r="G4">
        <f>[1]Sheet1!AM2</f>
        <v>0.77478268918783544</v>
      </c>
      <c r="I4" s="1" t="s">
        <v>0</v>
      </c>
      <c r="J4">
        <f>AVERAGE(B4:B8)</f>
        <v>0.6499308033204485</v>
      </c>
      <c r="K4">
        <f t="shared" ref="K4:O4" si="0">AVERAGE(C4:C8)</f>
        <v>0.68145708281393291</v>
      </c>
      <c r="L4">
        <f t="shared" si="0"/>
        <v>0.68686328389163143</v>
      </c>
      <c r="M4">
        <f t="shared" si="0"/>
        <v>0.78901630614848339</v>
      </c>
      <c r="N4">
        <f t="shared" si="0"/>
        <v>0.77013863031902585</v>
      </c>
      <c r="O4">
        <f t="shared" si="0"/>
        <v>0.77476034539671357</v>
      </c>
    </row>
    <row r="5" spans="1:15" x14ac:dyDescent="0.25">
      <c r="A5" s="30"/>
      <c r="B5">
        <f>[1]Sheet1!E2</f>
        <v>0.60347643080090907</v>
      </c>
      <c r="C5">
        <f>[1]Sheet1!L2</f>
        <v>0.67962960177153631</v>
      </c>
      <c r="D5">
        <f>[1]Sheet1!S2</f>
        <v>0.69455021709487219</v>
      </c>
      <c r="E5">
        <f>[1]Sheet1!Z2</f>
        <v>0.7208008256395354</v>
      </c>
      <c r="F5">
        <f>[1]Sheet1!AG2</f>
        <v>0.66789663563857116</v>
      </c>
      <c r="G5">
        <f>[1]Sheet1!AN2</f>
        <v>0.690707109042343</v>
      </c>
      <c r="I5" s="1" t="s">
        <v>1</v>
      </c>
      <c r="J5">
        <f t="shared" ref="J5:O5" si="1">AVERAGE(B9:B13)</f>
        <v>0.81410587942555801</v>
      </c>
      <c r="K5">
        <f t="shared" si="1"/>
        <v>0.81656971711209891</v>
      </c>
      <c r="L5">
        <f t="shared" si="1"/>
        <v>0.78825680630738837</v>
      </c>
      <c r="M5">
        <f t="shared" si="1"/>
        <v>0.86215461177632002</v>
      </c>
      <c r="N5">
        <f t="shared" si="1"/>
        <v>0.86695152149502275</v>
      </c>
      <c r="O5">
        <f t="shared" si="1"/>
        <v>0.86259592072730462</v>
      </c>
    </row>
    <row r="6" spans="1:15" x14ac:dyDescent="0.25">
      <c r="A6" s="30"/>
      <c r="B6">
        <f>[1]Sheet1!F2</f>
        <v>0.66857157397627187</v>
      </c>
      <c r="C6">
        <f>[1]Sheet1!M2</f>
        <v>0.61323488628379363</v>
      </c>
      <c r="D6">
        <f>[1]Sheet1!T2</f>
        <v>0.60961179511533559</v>
      </c>
      <c r="E6">
        <f>[1]Sheet1!AA2</f>
        <v>0.83716444845477112</v>
      </c>
      <c r="F6">
        <f>[1]Sheet1!AH2</f>
        <v>0.8288865256607193</v>
      </c>
      <c r="G6">
        <f>[1]Sheet1!AO2</f>
        <v>0.79320547062482538</v>
      </c>
      <c r="I6" s="1" t="s">
        <v>2</v>
      </c>
      <c r="J6">
        <f t="shared" ref="J6:O6" si="2">AVERAGE(B14:B18)</f>
        <v>0.84842547662645929</v>
      </c>
      <c r="K6">
        <f t="shared" si="2"/>
        <v>0.87159841400596216</v>
      </c>
      <c r="L6">
        <f t="shared" si="2"/>
        <v>0.85485171149117356</v>
      </c>
      <c r="M6">
        <f t="shared" si="2"/>
        <v>0.85806531601098901</v>
      </c>
      <c r="N6">
        <f t="shared" si="2"/>
        <v>0.86476979335497328</v>
      </c>
      <c r="O6">
        <f t="shared" si="2"/>
        <v>0.86256538638952163</v>
      </c>
    </row>
    <row r="7" spans="1:15" x14ac:dyDescent="0.25">
      <c r="A7" s="30"/>
      <c r="B7">
        <f>[1]Sheet1!G2</f>
        <v>0.66301938839964192</v>
      </c>
      <c r="C7">
        <f>[1]Sheet1!N2</f>
        <v>0.69574984025094511</v>
      </c>
      <c r="D7">
        <f>[1]Sheet1!U2</f>
        <v>0.69770175512663768</v>
      </c>
      <c r="E7">
        <f>[1]Sheet1!AB2</f>
        <v>0.79474664756922819</v>
      </c>
      <c r="F7">
        <f>[1]Sheet1!AI2</f>
        <v>0.82350850870612391</v>
      </c>
      <c r="G7">
        <f>[1]Sheet1!AP2</f>
        <v>0.83351100933128019</v>
      </c>
      <c r="I7" s="1" t="s">
        <v>80</v>
      </c>
      <c r="J7">
        <f>AVERAGE(B19:B23)</f>
        <v>0.84728332780257942</v>
      </c>
      <c r="K7">
        <f>AVERAGE(C19:C23)</f>
        <v>0.86046513747106257</v>
      </c>
      <c r="L7" t="str">
        <f>IFERROR(AVERAGE(D19:D23),"-")</f>
        <v>-</v>
      </c>
      <c r="M7">
        <f>AVERAGE(E19:E23)</f>
        <v>0.825641043605575</v>
      </c>
      <c r="N7">
        <f>AVERAGE(F19:F23)</f>
        <v>0.83675267256469554</v>
      </c>
      <c r="O7" t="str">
        <f>IFERROR(AVERAGE(G19:G23),"-")</f>
        <v>-</v>
      </c>
    </row>
    <row r="8" spans="1:15" x14ac:dyDescent="0.25">
      <c r="A8" s="31"/>
      <c r="B8">
        <f>[1]Sheet1!H2</f>
        <v>0.73034683975872017</v>
      </c>
      <c r="C8">
        <f>[1]Sheet1!O2</f>
        <v>0.74088600795917858</v>
      </c>
      <c r="D8">
        <f>[1]Sheet1!V2</f>
        <v>0.78748893978096013</v>
      </c>
      <c r="E8">
        <f>[1]Sheet1!AC2</f>
        <v>0.78510091090736256</v>
      </c>
      <c r="F8">
        <f>[1]Sheet1!AJ2</f>
        <v>0.79351244637564577</v>
      </c>
      <c r="G8">
        <f>[1]Sheet1!AQ2</f>
        <v>0.78159544879728371</v>
      </c>
      <c r="I8" s="1" t="s">
        <v>4</v>
      </c>
      <c r="J8">
        <f t="shared" ref="J8:O8" si="3">AVERAGE(B24:B28)</f>
        <v>0.81142185643217568</v>
      </c>
      <c r="K8">
        <f t="shared" si="3"/>
        <v>0.81030368852588208</v>
      </c>
      <c r="L8">
        <f t="shared" si="3"/>
        <v>0.7502166465975405</v>
      </c>
      <c r="M8">
        <f t="shared" si="3"/>
        <v>0.79963389060173973</v>
      </c>
      <c r="N8">
        <f t="shared" si="3"/>
        <v>0.79853601933597984</v>
      </c>
      <c r="O8">
        <f t="shared" si="3"/>
        <v>0.81675214275727404</v>
      </c>
    </row>
    <row r="9" spans="1:15" x14ac:dyDescent="0.25">
      <c r="A9" s="29" t="s">
        <v>1</v>
      </c>
      <c r="B9">
        <f>[1]Sheet1!D3</f>
        <v>0.81947821681864241</v>
      </c>
      <c r="C9">
        <f>[1]Sheet1!K3</f>
        <v>0.8003224472939523</v>
      </c>
      <c r="D9">
        <f>[1]Sheet1!R3</f>
        <v>0.72854152193457911</v>
      </c>
      <c r="E9">
        <f>[1]Sheet1!Y3</f>
        <v>0.87053772209454616</v>
      </c>
      <c r="F9">
        <f>[1]Sheet1!AF3</f>
        <v>0.8608829416561643</v>
      </c>
      <c r="G9">
        <f>[1]Sheet1!AM3</f>
        <v>0.86098858329008832</v>
      </c>
      <c r="I9" s="1" t="s">
        <v>5</v>
      </c>
      <c r="J9">
        <f t="shared" ref="J9:O9" si="4">AVERAGE(B29:B33)</f>
        <v>0.85461508315660684</v>
      </c>
      <c r="K9">
        <f t="shared" si="4"/>
        <v>0.87335512576993857</v>
      </c>
      <c r="L9">
        <f t="shared" si="4"/>
        <v>0.83458330913714085</v>
      </c>
      <c r="M9">
        <f t="shared" si="4"/>
        <v>0.88013933275338307</v>
      </c>
      <c r="N9">
        <f t="shared" si="4"/>
        <v>0.8599540733555735</v>
      </c>
      <c r="O9">
        <f t="shared" si="4"/>
        <v>0.86515291543140815</v>
      </c>
    </row>
    <row r="10" spans="1:15" x14ac:dyDescent="0.25">
      <c r="A10" s="30"/>
      <c r="B10">
        <f>[1]Sheet1!E3</f>
        <v>0.77616463903035537</v>
      </c>
      <c r="C10">
        <f>[1]Sheet1!L3</f>
        <v>0.76772764071151167</v>
      </c>
      <c r="D10">
        <f>[1]Sheet1!S3</f>
        <v>0.75776192381672025</v>
      </c>
      <c r="E10">
        <f>[1]Sheet1!Z3</f>
        <v>0.81666666666666665</v>
      </c>
      <c r="F10">
        <f>[1]Sheet1!AG3</f>
        <v>0.8279620021555506</v>
      </c>
      <c r="G10">
        <f>[1]Sheet1!AN3</f>
        <v>0.8279620021555506</v>
      </c>
    </row>
    <row r="11" spans="1:15" x14ac:dyDescent="0.25">
      <c r="A11" s="30"/>
      <c r="B11">
        <f>[1]Sheet1!F3</f>
        <v>0.81910479551402371</v>
      </c>
      <c r="C11">
        <f>[1]Sheet1!M3</f>
        <v>0.81651299393234877</v>
      </c>
      <c r="D11">
        <f>[1]Sheet1!T3</f>
        <v>0.82067780051651029</v>
      </c>
      <c r="E11">
        <f>[1]Sheet1!AA3</f>
        <v>0.91478574245976629</v>
      </c>
      <c r="F11">
        <f>[1]Sheet1!AH3</f>
        <v>0.91498815391316113</v>
      </c>
      <c r="G11">
        <f>[1]Sheet1!AO3</f>
        <v>0.91442981724152783</v>
      </c>
    </row>
    <row r="12" spans="1:15" x14ac:dyDescent="0.25">
      <c r="A12" s="30"/>
      <c r="B12">
        <f>[1]Sheet1!G3</f>
        <v>0.76300069169339113</v>
      </c>
      <c r="C12">
        <f>[1]Sheet1!N3</f>
        <v>0.81704510423712051</v>
      </c>
      <c r="D12">
        <f>[1]Sheet1!U3</f>
        <v>0.75236763174188703</v>
      </c>
      <c r="E12">
        <f>[1]Sheet1!AB3</f>
        <v>0.82758460177815008</v>
      </c>
      <c r="F12">
        <f>[1]Sheet1!AI3</f>
        <v>0.83810951593209648</v>
      </c>
      <c r="G12">
        <f>[1]Sheet1!AP3</f>
        <v>0.83810951593209648</v>
      </c>
      <c r="J12" s="27" t="s">
        <v>14</v>
      </c>
      <c r="K12" s="27"/>
      <c r="L12" s="27"/>
      <c r="M12" s="27"/>
      <c r="N12" s="27"/>
      <c r="O12" s="27"/>
    </row>
    <row r="13" spans="1:15" x14ac:dyDescent="0.25">
      <c r="A13" s="31"/>
      <c r="B13">
        <f>[1]Sheet1!H3</f>
        <v>0.89278105407137665</v>
      </c>
      <c r="C13">
        <f>[1]Sheet1!O3</f>
        <v>0.88124039938556065</v>
      </c>
      <c r="D13">
        <f>[1]Sheet1!V3</f>
        <v>0.88193515352724494</v>
      </c>
      <c r="E13">
        <f>[1]Sheet1!AC3</f>
        <v>0.88119832588247105</v>
      </c>
      <c r="F13">
        <f>[1]Sheet1!AJ3</f>
        <v>0.89281499381814089</v>
      </c>
      <c r="G13">
        <f>[1]Sheet1!AQ3</f>
        <v>0.87148968501726043</v>
      </c>
      <c r="J13" s="28" t="s">
        <v>6</v>
      </c>
      <c r="K13" s="25"/>
      <c r="L13" s="26"/>
      <c r="M13" s="28" t="s">
        <v>8</v>
      </c>
      <c r="N13" s="25"/>
      <c r="O13" s="26"/>
    </row>
    <row r="14" spans="1:15" x14ac:dyDescent="0.25">
      <c r="A14" s="29" t="s">
        <v>2</v>
      </c>
      <c r="B14">
        <f>[1]Sheet1!D4</f>
        <v>0.84098681803049102</v>
      </c>
      <c r="C14">
        <f>[1]Sheet1!K4</f>
        <v>0.86210388164866159</v>
      </c>
      <c r="D14">
        <f>[1]Sheet1!R4</f>
        <v>0.83965741071394873</v>
      </c>
      <c r="E14">
        <f>[1]Sheet1!Y4</f>
        <v>0.82890187201497401</v>
      </c>
      <c r="F14">
        <f>[1]Sheet1!AF4</f>
        <v>0.82925862771477732</v>
      </c>
      <c r="G14">
        <f>[1]Sheet1!AM4</f>
        <v>0.8295415195150263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30"/>
      <c r="B15">
        <f>[1]Sheet1!E4</f>
        <v>0.79896408928666984</v>
      </c>
      <c r="C15">
        <f>[1]Sheet1!L4</f>
        <v>0.83934810386423298</v>
      </c>
      <c r="D15">
        <f>[1]Sheet1!S4</f>
        <v>0.80871577645771187</v>
      </c>
      <c r="E15">
        <f>[1]Sheet1!Z4</f>
        <v>0.81843688674808224</v>
      </c>
      <c r="F15">
        <f>[1]Sheet1!AG4</f>
        <v>0.82814121362508464</v>
      </c>
      <c r="G15">
        <f>[1]Sheet1!AN4</f>
        <v>0.82814121362508464</v>
      </c>
      <c r="I15" s="1" t="s">
        <v>0</v>
      </c>
      <c r="J15">
        <f t="shared" ref="J15:O15" si="5">_xlfn.STDEV.P(B4:B8)</f>
        <v>5.1882264977144509E-2</v>
      </c>
      <c r="K15">
        <f t="shared" si="5"/>
        <v>4.100529591704264E-2</v>
      </c>
      <c r="L15">
        <f t="shared" si="5"/>
        <v>6.0042402747184795E-2</v>
      </c>
      <c r="M15">
        <f t="shared" si="5"/>
        <v>3.8348174235205208E-2</v>
      </c>
      <c r="N15">
        <f t="shared" si="5"/>
        <v>6.0671171826597502E-2</v>
      </c>
      <c r="O15">
        <f t="shared" si="5"/>
        <v>4.6698027446174392E-2</v>
      </c>
    </row>
    <row r="16" spans="1:15" x14ac:dyDescent="0.25">
      <c r="A16" s="30"/>
      <c r="B16">
        <f>[1]Sheet1!F4</f>
        <v>0.87151395113629582</v>
      </c>
      <c r="C16">
        <f>[1]Sheet1!M4</f>
        <v>0.89318553310488802</v>
      </c>
      <c r="D16">
        <f>[1]Sheet1!T4</f>
        <v>0.89370362867402087</v>
      </c>
      <c r="E16">
        <f>[1]Sheet1!AA4</f>
        <v>0.87027376170560156</v>
      </c>
      <c r="F16">
        <f>[1]Sheet1!AH4</f>
        <v>0.88241428176518644</v>
      </c>
      <c r="G16">
        <f>[1]Sheet1!AO4</f>
        <v>0.87110935513767918</v>
      </c>
      <c r="I16" s="1" t="s">
        <v>1</v>
      </c>
      <c r="J16">
        <f t="shared" ref="J16:O16" si="6">_xlfn.STDEV.P(B9:B13)</f>
        <v>4.5376011751896601E-2</v>
      </c>
      <c r="K16">
        <f t="shared" si="6"/>
        <v>3.696497953419494E-2</v>
      </c>
      <c r="L16">
        <f t="shared" si="6"/>
        <v>5.5876004689294115E-2</v>
      </c>
      <c r="M16">
        <f t="shared" si="6"/>
        <v>3.5964466474993823E-2</v>
      </c>
      <c r="N16">
        <f t="shared" si="6"/>
        <v>3.2757621461759347E-2</v>
      </c>
      <c r="O16">
        <f t="shared" si="6"/>
        <v>3.0224254300674651E-2</v>
      </c>
    </row>
    <row r="17" spans="1:15" x14ac:dyDescent="0.25">
      <c r="A17" s="30"/>
      <c r="B17">
        <f>[1]Sheet1!G4</f>
        <v>0.80609028775412483</v>
      </c>
      <c r="C17">
        <f>[1]Sheet1!N4</f>
        <v>0.84914331462014603</v>
      </c>
      <c r="D17">
        <f>[1]Sheet1!U4</f>
        <v>0.83844874908687073</v>
      </c>
      <c r="E17">
        <f>[1]Sheet1!AB4</f>
        <v>0.85873198431388909</v>
      </c>
      <c r="F17">
        <f>[1]Sheet1!AI4</f>
        <v>0.87005276839742018</v>
      </c>
      <c r="G17">
        <f>[1]Sheet1!AP4</f>
        <v>0.87005276839742018</v>
      </c>
      <c r="I17" s="1" t="s">
        <v>2</v>
      </c>
      <c r="J17">
        <f t="shared" ref="J17:O17" si="7">_xlfn.STDEV.P(B14:B18)</f>
        <v>4.6098671250377067E-2</v>
      </c>
      <c r="K17">
        <f t="shared" si="7"/>
        <v>2.798684160145205E-2</v>
      </c>
      <c r="L17">
        <f t="shared" si="7"/>
        <v>3.3614502633954699E-2</v>
      </c>
      <c r="M17">
        <f t="shared" si="7"/>
        <v>3.3755276419418202E-2</v>
      </c>
      <c r="N17">
        <f t="shared" si="7"/>
        <v>3.2752960862284124E-2</v>
      </c>
      <c r="O17">
        <f t="shared" si="7"/>
        <v>3.1775259686870776E-2</v>
      </c>
    </row>
    <row r="18" spans="1:15" x14ac:dyDescent="0.25">
      <c r="A18" s="31"/>
      <c r="B18">
        <f>[1]Sheet1!H4</f>
        <v>0.92457223692471524</v>
      </c>
      <c r="C18">
        <f>[1]Sheet1!O4</f>
        <v>0.91421123679188188</v>
      </c>
      <c r="D18">
        <f>[1]Sheet1!V4</f>
        <v>0.89373299252331506</v>
      </c>
      <c r="E18">
        <f>[1]Sheet1!AC4</f>
        <v>0.91398207527239783</v>
      </c>
      <c r="F18">
        <f>[1]Sheet1!AJ4</f>
        <v>0.91398207527239783</v>
      </c>
      <c r="G18">
        <f>[1]Sheet1!AQ4</f>
        <v>0.91398207527239783</v>
      </c>
      <c r="I18" s="1" t="s">
        <v>80</v>
      </c>
      <c r="J18">
        <f>_xlfn.STDEV.P(B19:B23)</f>
        <v>3.5317112450329591E-2</v>
      </c>
      <c r="K18">
        <f>_xlfn.STDEV.P(C19:C23)</f>
        <v>3.4081576042048076E-2</v>
      </c>
      <c r="L18" t="str">
        <f>IFERROR(_xlfn.STDEV.P(D19:D23),"-")</f>
        <v>-</v>
      </c>
      <c r="M18">
        <f>_xlfn.STDEV.P(E19:E23)</f>
        <v>4.6592810286424688E-2</v>
      </c>
      <c r="N18">
        <f>_xlfn.STDEV.P(F19:F23)</f>
        <v>4.2206806919203775E-2</v>
      </c>
      <c r="O18" t="str">
        <f>IFERROR(_xlfn.STDEV.P(G19:G23),"-")</f>
        <v>-</v>
      </c>
    </row>
    <row r="19" spans="1:15" x14ac:dyDescent="0.25">
      <c r="A19" s="29" t="s">
        <v>80</v>
      </c>
      <c r="B19">
        <f>[1]Sheet1!D5</f>
        <v>0.86221784094124521</v>
      </c>
      <c r="C19">
        <f>[1]Sheet1!K5</f>
        <v>0.87179252048128852</v>
      </c>
      <c r="D19" t="str">
        <f>IF([1]Sheet1!R5=0,"-",[1]Sheet1!R5)</f>
        <v>-</v>
      </c>
      <c r="E19">
        <f>[1]Sheet1!Y5</f>
        <v>0.87106192755751966</v>
      </c>
      <c r="F19">
        <f>[1]Sheet1!AF5</f>
        <v>0.87106192755751966</v>
      </c>
      <c r="G19" t="str">
        <f>IF([1]Sheet1!AM5=0,"-",[1]Sheet1!AM5)</f>
        <v>-</v>
      </c>
      <c r="I19" s="1" t="s">
        <v>4</v>
      </c>
      <c r="J19">
        <f t="shared" ref="J19:O19" si="8">_xlfn.STDEV.P(B24:B28)</f>
        <v>4.0852512781180676E-2</v>
      </c>
      <c r="K19">
        <f t="shared" si="8"/>
        <v>3.2204321884631168E-2</v>
      </c>
      <c r="L19">
        <f t="shared" si="8"/>
        <v>3.8020642337343306E-2</v>
      </c>
      <c r="M19">
        <f t="shared" si="8"/>
        <v>2.0912331452760006E-2</v>
      </c>
      <c r="N19">
        <f t="shared" si="8"/>
        <v>2.0156489367699027E-2</v>
      </c>
      <c r="O19">
        <f t="shared" si="8"/>
        <v>4.6999294901640884E-2</v>
      </c>
    </row>
    <row r="20" spans="1:15" x14ac:dyDescent="0.25">
      <c r="A20" s="30"/>
      <c r="B20">
        <f>[1]Sheet1!E5</f>
        <v>0.78429298184761242</v>
      </c>
      <c r="C20">
        <f>[1]Sheet1!L5</f>
        <v>0.79549643904482614</v>
      </c>
      <c r="D20" t="str">
        <f>IF([1]Sheet1!S5=0,"-",[1]Sheet1!S5)</f>
        <v>-</v>
      </c>
      <c r="E20">
        <f>[1]Sheet1!Z5</f>
        <v>0.75982115742477507</v>
      </c>
      <c r="F20">
        <f>[1]Sheet1!AG5</f>
        <v>0.7715930859945006</v>
      </c>
      <c r="G20" t="str">
        <f>IF([1]Sheet1!AN5=0,"-",[1]Sheet1!AN5)</f>
        <v>-</v>
      </c>
      <c r="I20" s="1" t="s">
        <v>5</v>
      </c>
      <c r="J20">
        <f t="shared" ref="J20:O20" si="9">_xlfn.STDEV.P(B29:B33)</f>
        <v>4.1719117948883076E-2</v>
      </c>
      <c r="K20">
        <f t="shared" si="9"/>
        <v>4.4645770692168504E-2</v>
      </c>
      <c r="L20">
        <f t="shared" si="9"/>
        <v>4.0338136562028531E-2</v>
      </c>
      <c r="M20">
        <f t="shared" si="9"/>
        <v>5.2522212061884253E-2</v>
      </c>
      <c r="N20">
        <f t="shared" si="9"/>
        <v>3.2823566828112785E-2</v>
      </c>
      <c r="O20">
        <f t="shared" si="9"/>
        <v>4.807519083553663E-2</v>
      </c>
    </row>
    <row r="21" spans="1:15" x14ac:dyDescent="0.25">
      <c r="A21" s="30"/>
      <c r="B21">
        <f>[1]Sheet1!F5</f>
        <v>0.89238559960432506</v>
      </c>
      <c r="C21">
        <f>[1]Sheet1!M5</f>
        <v>0.89238559960432506</v>
      </c>
      <c r="D21" t="str">
        <f>IF([1]Sheet1!T5=0,"-",[1]Sheet1!T5)</f>
        <v>-</v>
      </c>
      <c r="E21">
        <f>[1]Sheet1!AA5</f>
        <v>0.88334090691131573</v>
      </c>
      <c r="F21">
        <f>[1]Sheet1!AH5</f>
        <v>0.89290271392248499</v>
      </c>
      <c r="G21" t="str">
        <f>IF([1]Sheet1!AO5=0,"-",[1]Sheet1!AO5)</f>
        <v>-</v>
      </c>
    </row>
    <row r="22" spans="1:15" x14ac:dyDescent="0.25">
      <c r="A22" s="30"/>
      <c r="B22">
        <f>[1]Sheet1!G5</f>
        <v>0.8506432054819153</v>
      </c>
      <c r="C22">
        <f>[1]Sheet1!N5</f>
        <v>0.8612331384866625</v>
      </c>
      <c r="D22" t="str">
        <f>IF([1]Sheet1!U5=0,"-",[1]Sheet1!U5)</f>
        <v>-</v>
      </c>
      <c r="E22">
        <f>[1]Sheet1!AB5</f>
        <v>0.79225656419954993</v>
      </c>
      <c r="F22">
        <f>[1]Sheet1!AI5</f>
        <v>0.8264809734142583</v>
      </c>
      <c r="G22" t="str">
        <f>IF([1]Sheet1!AP5=0,"-",[1]Sheet1!AP5)</f>
        <v>-</v>
      </c>
    </row>
    <row r="23" spans="1:15" x14ac:dyDescent="0.25">
      <c r="A23" s="31"/>
      <c r="B23">
        <f>[1]Sheet1!H5</f>
        <v>0.8468770111377989</v>
      </c>
      <c r="C23">
        <f>[1]Sheet1!O5</f>
        <v>0.88141798973821006</v>
      </c>
      <c r="D23" t="str">
        <f>IF([1]Sheet1!V5=0,"-",[1]Sheet1!V5)</f>
        <v>-</v>
      </c>
      <c r="E23">
        <f>[1]Sheet1!AC5</f>
        <v>0.82172466193471438</v>
      </c>
      <c r="F23">
        <f>[1]Sheet1!AJ5</f>
        <v>0.82172466193471438</v>
      </c>
      <c r="G23" t="str">
        <f>IF([1]Sheet1!AQ5=0,"-",[1]Sheet1!AQ5)</f>
        <v>-</v>
      </c>
    </row>
    <row r="24" spans="1:15" x14ac:dyDescent="0.25">
      <c r="A24" s="29" t="s">
        <v>4</v>
      </c>
      <c r="B24">
        <f>[1]Sheet1!D6</f>
        <v>0.7873104996646626</v>
      </c>
      <c r="C24">
        <f>[1]Sheet1!K6</f>
        <v>0.76548562545593724</v>
      </c>
      <c r="D24">
        <f>[1]Sheet1!R6</f>
        <v>0.74643017386578414</v>
      </c>
      <c r="E24">
        <f>[1]Sheet1!Y6</f>
        <v>0.77595858136472007</v>
      </c>
      <c r="F24">
        <f>[1]Sheet1!AF6</f>
        <v>0.78696079822487841</v>
      </c>
      <c r="G24">
        <f>[1]Sheet1!AM6</f>
        <v>0.78366412089230453</v>
      </c>
    </row>
    <row r="25" spans="1:15" x14ac:dyDescent="0.25">
      <c r="A25" s="30"/>
      <c r="B25">
        <f>[1]Sheet1!E6</f>
        <v>0.75988176373191973</v>
      </c>
      <c r="C25">
        <f>[1]Sheet1!L6</f>
        <v>0.7893956922074028</v>
      </c>
      <c r="D25">
        <f>[1]Sheet1!S6</f>
        <v>0.72229772083145138</v>
      </c>
      <c r="E25">
        <f>[1]Sheet1!Z6</f>
        <v>0.78858078858078862</v>
      </c>
      <c r="F25">
        <f>[1]Sheet1!AG6</f>
        <v>0.7865482096981149</v>
      </c>
      <c r="G25">
        <f>[1]Sheet1!AN6</f>
        <v>0.75390247534460053</v>
      </c>
    </row>
    <row r="26" spans="1:15" x14ac:dyDescent="0.25">
      <c r="A26" s="30"/>
      <c r="B26">
        <f>[1]Sheet1!F6</f>
        <v>0.81956773489031554</v>
      </c>
      <c r="C26">
        <f>[1]Sheet1!M6</f>
        <v>0.8173729408977245</v>
      </c>
      <c r="D26">
        <f>[1]Sheet1!T6</f>
        <v>0.78740274499519181</v>
      </c>
      <c r="E26">
        <f>[1]Sheet1!AA6</f>
        <v>0.79877409152460632</v>
      </c>
      <c r="F26">
        <f>[1]Sheet1!AH6</f>
        <v>0.81774068225681129</v>
      </c>
      <c r="G26">
        <f>[1]Sheet1!AO6</f>
        <v>0.85985909252038284</v>
      </c>
    </row>
    <row r="27" spans="1:15" x14ac:dyDescent="0.25">
      <c r="A27" s="30"/>
      <c r="B27">
        <f>[1]Sheet1!G6</f>
        <v>0.80801253807136864</v>
      </c>
      <c r="C27">
        <f>[1]Sheet1!N6</f>
        <v>0.81761500981305946</v>
      </c>
      <c r="D27">
        <f>[1]Sheet1!U6</f>
        <v>0.69729553600521332</v>
      </c>
      <c r="E27">
        <f>[1]Sheet1!AB6</f>
        <v>0.79657209624043446</v>
      </c>
      <c r="F27">
        <f>[1]Sheet1!AI6</f>
        <v>0.77449107093360248</v>
      </c>
      <c r="G27">
        <f>[1]Sheet1!AP6</f>
        <v>0.80611337587144039</v>
      </c>
    </row>
    <row r="28" spans="1:15" x14ac:dyDescent="0.25">
      <c r="A28" s="31"/>
      <c r="B28">
        <f>[1]Sheet1!H6</f>
        <v>0.88233674580261223</v>
      </c>
      <c r="C28">
        <f>[1]Sheet1!O6</f>
        <v>0.8616491742552862</v>
      </c>
      <c r="D28">
        <f>[1]Sheet1!V6</f>
        <v>0.79765705729006142</v>
      </c>
      <c r="E28">
        <f>[1]Sheet1!AC6</f>
        <v>0.83828389529814895</v>
      </c>
      <c r="F28">
        <f>[1]Sheet1!AJ6</f>
        <v>0.82693933556649235</v>
      </c>
      <c r="G28">
        <f>[1]Sheet1!AQ6</f>
        <v>0.88022164915764212</v>
      </c>
    </row>
    <row r="29" spans="1:15" x14ac:dyDescent="0.25">
      <c r="A29" s="29" t="s">
        <v>5</v>
      </c>
      <c r="B29">
        <f>[1]Sheet1!D7</f>
        <v>0.84115539434688369</v>
      </c>
      <c r="C29">
        <f>[1]Sheet1!K7</f>
        <v>0.86072750328069469</v>
      </c>
      <c r="D29">
        <f>[1]Sheet1!R7</f>
        <v>0.81158599084131011</v>
      </c>
      <c r="E29">
        <f>[1]Sheet1!Y7</f>
        <v>0.88204427832087406</v>
      </c>
      <c r="F29">
        <f>[1]Sheet1!AF7</f>
        <v>0.82813779981023916</v>
      </c>
      <c r="G29">
        <f>[1]Sheet1!AM7</f>
        <v>0.89403278289056565</v>
      </c>
    </row>
    <row r="30" spans="1:15" x14ac:dyDescent="0.25">
      <c r="A30" s="30"/>
      <c r="B30">
        <f>[1]Sheet1!E7</f>
        <v>0.8084052148568277</v>
      </c>
      <c r="C30">
        <f>[1]Sheet1!L7</f>
        <v>0.81794060883244946</v>
      </c>
      <c r="D30">
        <f>[1]Sheet1!S7</f>
        <v>0.80934925289764004</v>
      </c>
      <c r="E30">
        <f>[1]Sheet1!Z7</f>
        <v>0.78721493560203237</v>
      </c>
      <c r="F30">
        <f>[1]Sheet1!AG7</f>
        <v>0.81644173262279407</v>
      </c>
      <c r="G30">
        <f>[1]Sheet1!AN7</f>
        <v>0.77571057503145779</v>
      </c>
    </row>
    <row r="31" spans="1:15" x14ac:dyDescent="0.25">
      <c r="A31" s="30"/>
      <c r="B31">
        <f>[1]Sheet1!F7</f>
        <v>0.89229620439297852</v>
      </c>
      <c r="C31">
        <f>[1]Sheet1!M7</f>
        <v>0.91415327504037192</v>
      </c>
      <c r="D31">
        <f>[1]Sheet1!T7</f>
        <v>0.82041800399185794</v>
      </c>
      <c r="E31">
        <f>[1]Sheet1!AA7</f>
        <v>0.93569223714571348</v>
      </c>
      <c r="F31">
        <f>[1]Sheet1!AH7</f>
        <v>0.90403596356482607</v>
      </c>
      <c r="G31">
        <f>[1]Sheet1!AO7</f>
        <v>0.91465066834647357</v>
      </c>
    </row>
    <row r="32" spans="1:15" x14ac:dyDescent="0.25">
      <c r="A32" s="30"/>
      <c r="B32">
        <f>[1]Sheet1!G7</f>
        <v>0.81700736539446228</v>
      </c>
      <c r="C32">
        <f>[1]Sheet1!N7</f>
        <v>0.83849829978862234</v>
      </c>
      <c r="D32">
        <f>[1]Sheet1!U7</f>
        <v>0.81667531855078757</v>
      </c>
      <c r="E32">
        <f>[1]Sheet1!AB7</f>
        <v>0.8710465162078066</v>
      </c>
      <c r="F32">
        <f>[1]Sheet1!AI7</f>
        <v>0.87058035067476458</v>
      </c>
      <c r="G32">
        <f>[1]Sheet1!AP7</f>
        <v>0.86041640719060075</v>
      </c>
    </row>
    <row r="33" spans="1:7" x14ac:dyDescent="0.25">
      <c r="A33" s="31"/>
      <c r="B33">
        <f>[1]Sheet1!H7</f>
        <v>0.91421123679188188</v>
      </c>
      <c r="C33">
        <f>[1]Sheet1!O7</f>
        <v>0.93545594190755477</v>
      </c>
      <c r="D33">
        <f>[1]Sheet1!V7</f>
        <v>0.91488797940410838</v>
      </c>
      <c r="E33">
        <f>[1]Sheet1!AC7</f>
        <v>0.92469869649048919</v>
      </c>
      <c r="F33">
        <f>[1]Sheet1!AJ7</f>
        <v>0.88057452010524262</v>
      </c>
      <c r="G33">
        <f>[1]Sheet1!AQ7</f>
        <v>0.88095414369794256</v>
      </c>
    </row>
  </sheetData>
  <mergeCells count="15">
    <mergeCell ref="A19:A23"/>
    <mergeCell ref="A24:A28"/>
    <mergeCell ref="A29:A33"/>
    <mergeCell ref="B2:D2"/>
    <mergeCell ref="E2:G2"/>
    <mergeCell ref="J13:L13"/>
    <mergeCell ref="M13:O13"/>
    <mergeCell ref="A4:A8"/>
    <mergeCell ref="A9:A13"/>
    <mergeCell ref="A14:A18"/>
    <mergeCell ref="J2:L2"/>
    <mergeCell ref="M2:O2"/>
    <mergeCell ref="B1:G1"/>
    <mergeCell ref="J1:O1"/>
    <mergeCell ref="J12:O12"/>
  </mergeCells>
  <conditionalFormatting sqref="B4:G18 B24:G33 B19:C23 E19:G23">
    <cfRule type="colorScale" priority="4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3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AO156"/>
  <sheetViews>
    <sheetView workbookViewId="0">
      <selection activeCell="X43" sqref="X43"/>
    </sheetView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9.5703125" customWidth="1"/>
    <col min="15" max="15" width="5.85546875" customWidth="1"/>
    <col min="16" max="17" width="16.7109375" customWidth="1"/>
    <col min="20" max="21" width="16.5703125" customWidth="1"/>
  </cols>
  <sheetData>
    <row r="1" spans="1:41" s="3" customFormat="1" x14ac:dyDescent="0.25">
      <c r="A1" s="4" t="s">
        <v>9</v>
      </c>
      <c r="B1" s="4" t="s">
        <v>10</v>
      </c>
      <c r="C1" s="4" t="s">
        <v>11</v>
      </c>
      <c r="D1" s="32" t="s">
        <v>12</v>
      </c>
      <c r="E1" s="32"/>
      <c r="F1" s="32"/>
      <c r="G1" s="32"/>
      <c r="H1" s="32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$T$1</f>
        <v>Mean</v>
      </c>
      <c r="AG1" s="3" t="str">
        <f>$U$1</f>
        <v>Standard Deviation</v>
      </c>
      <c r="AK1" s="33" t="str">
        <f>$T$1</f>
        <v>Mean</v>
      </c>
      <c r="AL1" s="33"/>
      <c r="AN1" s="3" t="str">
        <f>$U$1</f>
        <v>Standard Deviation</v>
      </c>
    </row>
    <row r="2" spans="1:41" x14ac:dyDescent="0.2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0.58423978366669893</v>
      </c>
      <c r="E2">
        <f>'F1'!B5</f>
        <v>0.60347643080090907</v>
      </c>
      <c r="F2">
        <f>'F1'!B6</f>
        <v>0.66857157397627187</v>
      </c>
      <c r="G2">
        <f>'F1'!B7</f>
        <v>0.66301938839964192</v>
      </c>
      <c r="H2">
        <f>'F1'!B8</f>
        <v>0.73034683975872017</v>
      </c>
      <c r="J2">
        <f>IFERROR(AVERAGE(D2:H2),"-")</f>
        <v>0.6499308033204485</v>
      </c>
      <c r="K2">
        <f>IFERROR(_xlfn.STDEV.P(D2:H2),"-")</f>
        <v>5.1882264977144509E-2</v>
      </c>
      <c r="L2">
        <f>IFERROR(VAR(D2:H2),"-")</f>
        <v>3.3647117739482946E-3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0.67275039000867098</v>
      </c>
      <c r="Q2">
        <f>IFERROR(_xlfn.STDEV.P(D2:H4),"-")</f>
        <v>5.408021095260946E-2</v>
      </c>
      <c r="R2">
        <f>COUNT(D2:H4)</f>
        <v>15</v>
      </c>
      <c r="S2" t="str">
        <f>A2</f>
        <v>kNN</v>
      </c>
      <c r="T2">
        <f>IFERROR(AVERAGE(D2:H7),"-")</f>
        <v>0.72536107531503924</v>
      </c>
      <c r="U2">
        <f>IFERROR(_xlfn.STDEV.P(D2:H7),"-")</f>
        <v>7.4057686220269717E-2</v>
      </c>
      <c r="V2">
        <f>COUNT(D2:H7)</f>
        <v>30</v>
      </c>
      <c r="X2" cm="1">
        <f t="array" ref="X2:AB3">D20:H21</f>
        <v>0.86221784094124521</v>
      </c>
      <c r="Y2">
        <v>0.78429298184761242</v>
      </c>
      <c r="Z2">
        <v>0.89238559960432506</v>
      </c>
      <c r="AA2">
        <v>0.8506432054819153</v>
      </c>
      <c r="AB2">
        <v>0.8468770111377989</v>
      </c>
      <c r="AE2" s="3" t="str">
        <f>$S$2</f>
        <v>kNN</v>
      </c>
      <c r="AF2">
        <f>$T$2</f>
        <v>0.72536107531503924</v>
      </c>
      <c r="AG2">
        <f>$U$2</f>
        <v>7.4057686220269717E-2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2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0.67778507780421116</v>
      </c>
      <c r="E3">
        <f>'F1'!C5</f>
        <v>0.67962960177153631</v>
      </c>
      <c r="F3">
        <f>'F1'!C6</f>
        <v>0.61323488628379363</v>
      </c>
      <c r="G3">
        <f>'F1'!C7</f>
        <v>0.69574984025094511</v>
      </c>
      <c r="H3">
        <f>'F1'!C8</f>
        <v>0.74088600795917858</v>
      </c>
      <c r="J3">
        <f t="shared" ref="J3:J22" si="0">IFERROR(AVERAGE(D3:H3),"-")</f>
        <v>0.68145708281393291</v>
      </c>
      <c r="K3">
        <f t="shared" ref="K3:K22" si="1">IFERROR(_xlfn.STDEV.P(D3:H3),"-")</f>
        <v>4.100529591704264E-2</v>
      </c>
      <c r="L3">
        <f t="shared" ref="L3:L22" si="2">IFERROR(VAR(D3:H3),"-")</f>
        <v>2.1017928665552923E-3</v>
      </c>
      <c r="M3">
        <f t="shared" ref="M3:M37" si="3">COUNT(D3:H3)</f>
        <v>5</v>
      </c>
      <c r="X3">
        <v>0.87179252048128852</v>
      </c>
      <c r="Y3">
        <v>0.79549643904482614</v>
      </c>
      <c r="Z3">
        <v>0.89238559960432506</v>
      </c>
      <c r="AA3">
        <v>0.8612331384866625</v>
      </c>
      <c r="AB3">
        <v>0.88141798973821006</v>
      </c>
      <c r="AE3" s="3" t="str">
        <f>$S$26</f>
        <v>RF</v>
      </c>
      <c r="AF3">
        <f>$T$26</f>
        <v>0.79781070737509874</v>
      </c>
      <c r="AG3">
        <f>$U$26</f>
        <v>4.1177096001787705E-2</v>
      </c>
      <c r="AJ3" t="str">
        <f>$N$2</f>
        <v>kNN</v>
      </c>
      <c r="AK3">
        <f>$P$2</f>
        <v>0.67275039000867098</v>
      </c>
      <c r="AL3">
        <f>$P$5</f>
        <v>0.77797176062140749</v>
      </c>
      <c r="AN3">
        <f>$Q$2</f>
        <v>5.408021095260946E-2</v>
      </c>
      <c r="AO3">
        <f>$Q$5</f>
        <v>5.0086366838788136E-2</v>
      </c>
    </row>
    <row r="4" spans="1:41" x14ac:dyDescent="0.2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0.64496371234035155</v>
      </c>
      <c r="E4">
        <f>'F1'!D5</f>
        <v>0.69455021709487219</v>
      </c>
      <c r="F4">
        <f>'F1'!D6</f>
        <v>0.60961179511533559</v>
      </c>
      <c r="G4">
        <f>'F1'!D7</f>
        <v>0.69770175512663768</v>
      </c>
      <c r="H4">
        <f>'F1'!D8</f>
        <v>0.78748893978096013</v>
      </c>
      <c r="J4">
        <f t="shared" si="0"/>
        <v>0.68686328389163143</v>
      </c>
      <c r="K4">
        <f t="shared" si="1"/>
        <v>6.0042402747184795E-2</v>
      </c>
      <c r="L4">
        <f t="shared" si="2"/>
        <v>4.5063626595689306E-3</v>
      </c>
      <c r="M4">
        <f t="shared" si="3"/>
        <v>5</v>
      </c>
      <c r="X4" cm="1">
        <f t="array" ref="X4:AB5">D23:H24</f>
        <v>0.87106192755751966</v>
      </c>
      <c r="Y4">
        <v>0.75982115742477507</v>
      </c>
      <c r="Z4">
        <v>0.88334090691131573</v>
      </c>
      <c r="AA4">
        <v>0.79225656419954993</v>
      </c>
      <c r="AB4">
        <v>0.82172466193471438</v>
      </c>
      <c r="AE4" s="3" t="str">
        <f>$S$8</f>
        <v>SVM</v>
      </c>
      <c r="AF4">
        <f>$T$8</f>
        <v>0.83510574280728211</v>
      </c>
      <c r="AG4">
        <f>$U$8</f>
        <v>5.0511444894212408E-2</v>
      </c>
      <c r="AJ4" t="str">
        <f>$N$26</f>
        <v>RF</v>
      </c>
      <c r="AK4">
        <f>$P$26</f>
        <v>0.7906473971851995</v>
      </c>
      <c r="AL4">
        <f>$P$29</f>
        <v>0.80497401756499798</v>
      </c>
      <c r="AN4">
        <f>$Q$26</f>
        <v>4.6919111002110894E-2</v>
      </c>
      <c r="AO4">
        <f>$Q$29</f>
        <v>3.2970857849001313E-2</v>
      </c>
    </row>
    <row r="5" spans="1:41" x14ac:dyDescent="0.2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0.80726869817151947</v>
      </c>
      <c r="E5">
        <f>'F1'!E5</f>
        <v>0.7208008256395354</v>
      </c>
      <c r="F5">
        <f>'F1'!E6</f>
        <v>0.83716444845477112</v>
      </c>
      <c r="G5">
        <f>'F1'!E7</f>
        <v>0.79474664756922819</v>
      </c>
      <c r="H5">
        <f>'F1'!E8</f>
        <v>0.78510091090736256</v>
      </c>
      <c r="J5">
        <f t="shared" si="0"/>
        <v>0.78901630614848339</v>
      </c>
      <c r="K5">
        <f t="shared" si="1"/>
        <v>3.8348174235205208E-2</v>
      </c>
      <c r="L5">
        <f t="shared" si="2"/>
        <v>1.8382280839670708E-3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0.77797176062140749</v>
      </c>
      <c r="Q5">
        <f>IFERROR(_xlfn.STDEV.P(D5:H7),"-")</f>
        <v>5.0086366838788136E-2</v>
      </c>
      <c r="R5">
        <f>COUNT(D5:H7)</f>
        <v>15</v>
      </c>
      <c r="X5">
        <v>0.87106192755751966</v>
      </c>
      <c r="Y5">
        <v>0.7715930859945006</v>
      </c>
      <c r="Z5">
        <v>0.89290271392248499</v>
      </c>
      <c r="AA5">
        <v>0.8264809734142583</v>
      </c>
      <c r="AB5">
        <v>0.82172466193471438</v>
      </c>
      <c r="AE5" s="3" t="str">
        <f>$S$20</f>
        <v>MNB</v>
      </c>
      <c r="AF5">
        <f>$T$20</f>
        <v>0.84253554536097819</v>
      </c>
      <c r="AG5">
        <f>$U$20</f>
        <v>4.1904755985236686E-2</v>
      </c>
      <c r="AJ5" t="str">
        <f>$N$8</f>
        <v>SVM</v>
      </c>
      <c r="AK5">
        <f>$P$8</f>
        <v>0.80631080094834828</v>
      </c>
      <c r="AL5">
        <f>$P$11</f>
        <v>0.86390068466621583</v>
      </c>
      <c r="AN5">
        <f>Q$8</f>
        <v>4.8440600692415917E-2</v>
      </c>
      <c r="AO5">
        <f>$Q$11</f>
        <v>3.3136429829438159E-2</v>
      </c>
    </row>
    <row r="6" spans="1:41" x14ac:dyDescent="0.2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0.73688903521406912</v>
      </c>
      <c r="E6">
        <f>'F1'!F5</f>
        <v>0.66789663563857116</v>
      </c>
      <c r="F6">
        <f>'F1'!F6</f>
        <v>0.8288865256607193</v>
      </c>
      <c r="G6">
        <f>'F1'!F7</f>
        <v>0.82350850870612391</v>
      </c>
      <c r="H6">
        <f>'F1'!F8</f>
        <v>0.79351244637564577</v>
      </c>
      <c r="J6">
        <f t="shared" si="0"/>
        <v>0.77013863031902585</v>
      </c>
      <c r="K6">
        <f t="shared" si="1"/>
        <v>6.0671171826597502E-2</v>
      </c>
      <c r="L6">
        <f t="shared" si="2"/>
        <v>4.6012388635156484E-3</v>
      </c>
      <c r="M6">
        <f t="shared" si="3"/>
        <v>5</v>
      </c>
      <c r="AE6" s="3" t="str">
        <f>$S$14</f>
        <v>LR</v>
      </c>
      <c r="AF6">
        <f>$T$14</f>
        <v>0.86004601631317956</v>
      </c>
      <c r="AG6">
        <f>$U$14</f>
        <v>3.5562592582714825E-2</v>
      </c>
      <c r="AJ6" t="str">
        <f>$N$20</f>
        <v>MNB</v>
      </c>
      <c r="AK6">
        <f>$P$20</f>
        <v>0.85387423263682094</v>
      </c>
      <c r="AL6">
        <f>$P$23</f>
        <v>0.83119685808513533</v>
      </c>
      <c r="AN6">
        <f>$Q$20</f>
        <v>3.5325149047153274E-2</v>
      </c>
      <c r="AO6">
        <f>$Q$23</f>
        <v>4.4799769361930281E-2</v>
      </c>
    </row>
    <row r="7" spans="1:41" x14ac:dyDescent="0.2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0.77478268918783544</v>
      </c>
      <c r="E7">
        <f>'F1'!G5</f>
        <v>0.690707109042343</v>
      </c>
      <c r="F7">
        <f>'F1'!G6</f>
        <v>0.79320547062482538</v>
      </c>
      <c r="G7">
        <f>'F1'!G7</f>
        <v>0.83351100933128019</v>
      </c>
      <c r="H7">
        <f>'F1'!G8</f>
        <v>0.78159544879728371</v>
      </c>
      <c r="J7">
        <f t="shared" si="0"/>
        <v>0.77476034539671357</v>
      </c>
      <c r="K7">
        <f t="shared" si="1"/>
        <v>4.6698027446174392E-2</v>
      </c>
      <c r="L7">
        <f t="shared" si="2"/>
        <v>2.725882209204571E-3</v>
      </c>
      <c r="M7">
        <f t="shared" si="3"/>
        <v>5</v>
      </c>
      <c r="AE7" s="3" t="str">
        <f>$S$32</f>
        <v>Ensemble</v>
      </c>
      <c r="AF7">
        <f>$T$32</f>
        <v>0.86129997326734176</v>
      </c>
      <c r="AG7">
        <f>$U$32</f>
        <v>4.615817163682872E-2</v>
      </c>
      <c r="AJ7" t="str">
        <f>$N$14</f>
        <v>LR</v>
      </c>
      <c r="AK7">
        <f>$P$14</f>
        <v>0.85829186737453156</v>
      </c>
      <c r="AL7">
        <f>$P$17</f>
        <v>0.86180016525182768</v>
      </c>
      <c r="AN7">
        <f>$Q$14</f>
        <v>3.7967223159602374E-2</v>
      </c>
      <c r="AO7">
        <f>$Q$17</f>
        <v>3.2889692472860853E-2</v>
      </c>
    </row>
    <row r="8" spans="1:41" x14ac:dyDescent="0.2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0.81947821681864241</v>
      </c>
      <c r="E8">
        <f>'F1'!B10</f>
        <v>0.77616463903035537</v>
      </c>
      <c r="F8">
        <f>'F1'!B11</f>
        <v>0.81910479551402371</v>
      </c>
      <c r="G8">
        <f>'F1'!B12</f>
        <v>0.76300069169339113</v>
      </c>
      <c r="H8">
        <f>'F1'!B13</f>
        <v>0.89278105407137665</v>
      </c>
      <c r="J8">
        <f t="shared" si="0"/>
        <v>0.81410587942555801</v>
      </c>
      <c r="K8">
        <f t="shared" si="1"/>
        <v>4.5376011751896601E-2</v>
      </c>
      <c r="L8">
        <f t="shared" si="2"/>
        <v>2.5737280531353234E-3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0.80631080094834828</v>
      </c>
      <c r="Q8">
        <f>IFERROR(_xlfn.STDEV.P(D8:H10),"-")</f>
        <v>4.8440600692415917E-2</v>
      </c>
      <c r="R8">
        <f>COUNT(D8:H10)</f>
        <v>15</v>
      </c>
      <c r="S8" t="str">
        <f>A8</f>
        <v>SVM</v>
      </c>
      <c r="T8">
        <f>IFERROR(AVERAGE(D8:H13),"-")</f>
        <v>0.83510574280728211</v>
      </c>
      <c r="U8">
        <f>IFERROR(_xlfn.STDEV.P(D8:H13),"-")</f>
        <v>5.0511444894212408E-2</v>
      </c>
      <c r="V8">
        <f>COUNT(D8:H13)</f>
        <v>30</v>
      </c>
      <c r="AJ8" t="str">
        <f>$N$32</f>
        <v>Ensemble</v>
      </c>
      <c r="AK8">
        <f>$P$32</f>
        <v>0.85418450602122875</v>
      </c>
      <c r="AL8">
        <f>$P$35</f>
        <v>0.86841544051345487</v>
      </c>
      <c r="AN8">
        <f>$Q$32</f>
        <v>4.5139782461207055E-2</v>
      </c>
      <c r="AO8">
        <f>$Q$35</f>
        <v>4.6068361255896299E-2</v>
      </c>
    </row>
    <row r="9" spans="1:41" x14ac:dyDescent="0.2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0.8003224472939523</v>
      </c>
      <c r="E9">
        <f>'F1'!C10</f>
        <v>0.76772764071151167</v>
      </c>
      <c r="F9">
        <f>'F1'!C11</f>
        <v>0.81651299393234877</v>
      </c>
      <c r="G9">
        <f>'F1'!C12</f>
        <v>0.81704510423712051</v>
      </c>
      <c r="H9">
        <f>'F1'!C13</f>
        <v>0.88124039938556065</v>
      </c>
      <c r="J9">
        <f t="shared" si="0"/>
        <v>0.81656971711209891</v>
      </c>
      <c r="K9">
        <f t="shared" si="1"/>
        <v>3.696497953419494E-2</v>
      </c>
      <c r="L9">
        <f t="shared" si="2"/>
        <v>1.7080121399543134E-3</v>
      </c>
      <c r="M9">
        <f t="shared" si="3"/>
        <v>5</v>
      </c>
      <c r="AE9" s="3"/>
      <c r="AF9" s="3"/>
      <c r="AG9" s="3"/>
    </row>
    <row r="10" spans="1:41" x14ac:dyDescent="0.2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0.72854152193457911</v>
      </c>
      <c r="E10">
        <f>'F1'!D10</f>
        <v>0.75776192381672025</v>
      </c>
      <c r="F10">
        <f>'F1'!D11</f>
        <v>0.82067780051651029</v>
      </c>
      <c r="G10">
        <f>'F1'!D12</f>
        <v>0.75236763174188703</v>
      </c>
      <c r="H10">
        <f>'F1'!D13</f>
        <v>0.88193515352724494</v>
      </c>
      <c r="J10">
        <f t="shared" si="0"/>
        <v>0.78825680630738837</v>
      </c>
      <c r="K10">
        <f t="shared" si="1"/>
        <v>5.5876004689294115E-2</v>
      </c>
      <c r="L10">
        <f t="shared" si="2"/>
        <v>3.9026598750475225E-3</v>
      </c>
      <c r="M10">
        <f t="shared" si="3"/>
        <v>5</v>
      </c>
      <c r="AE10" s="3"/>
      <c r="AF10" s="3"/>
      <c r="AG10" s="3"/>
    </row>
    <row r="11" spans="1:41" x14ac:dyDescent="0.2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0.87053772209454616</v>
      </c>
      <c r="E11">
        <f>'F1'!E10</f>
        <v>0.81666666666666665</v>
      </c>
      <c r="F11">
        <f>'F1'!E11</f>
        <v>0.91478574245976629</v>
      </c>
      <c r="G11">
        <f>'F1'!E12</f>
        <v>0.82758460177815008</v>
      </c>
      <c r="H11">
        <f>'F1'!E13</f>
        <v>0.88119832588247105</v>
      </c>
      <c r="J11">
        <f t="shared" si="0"/>
        <v>0.86215461177632002</v>
      </c>
      <c r="K11">
        <f t="shared" si="1"/>
        <v>3.5964466474993823E-2</v>
      </c>
      <c r="L11">
        <f t="shared" si="2"/>
        <v>1.6168035610386931E-3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0.86390068466621583</v>
      </c>
      <c r="Q11">
        <f>IFERROR(_xlfn.STDEV.P(D11:H13),"-")</f>
        <v>3.3136429829438159E-2</v>
      </c>
      <c r="R11">
        <f>COUNT(D11:H13)</f>
        <v>15</v>
      </c>
      <c r="AE11" s="3"/>
      <c r="AF11" s="3"/>
      <c r="AG11" s="3"/>
    </row>
    <row r="12" spans="1:41" x14ac:dyDescent="0.2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0.8608829416561643</v>
      </c>
      <c r="E12">
        <f>'F1'!F10</f>
        <v>0.8279620021555506</v>
      </c>
      <c r="F12">
        <f>'F1'!F11</f>
        <v>0.91498815391316113</v>
      </c>
      <c r="G12">
        <f>'F1'!F12</f>
        <v>0.83810951593209648</v>
      </c>
      <c r="H12">
        <f>'F1'!F13</f>
        <v>0.89281499381814089</v>
      </c>
      <c r="J12">
        <f t="shared" si="0"/>
        <v>0.86695152149502275</v>
      </c>
      <c r="K12">
        <f t="shared" si="1"/>
        <v>3.2757621461759347E-2</v>
      </c>
      <c r="L12">
        <f t="shared" si="2"/>
        <v>1.3413272047898958E-3</v>
      </c>
      <c r="M12">
        <f t="shared" si="3"/>
        <v>5</v>
      </c>
      <c r="AE12" s="3"/>
      <c r="AF12" s="3"/>
      <c r="AG12" s="3"/>
    </row>
    <row r="13" spans="1:41" x14ac:dyDescent="0.2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0.86098858329008832</v>
      </c>
      <c r="E13">
        <f>'F1'!G10</f>
        <v>0.8279620021555506</v>
      </c>
      <c r="F13">
        <f>'F1'!G11</f>
        <v>0.91442981724152783</v>
      </c>
      <c r="G13">
        <f>'F1'!G12</f>
        <v>0.83810951593209648</v>
      </c>
      <c r="H13">
        <f>'F1'!G13</f>
        <v>0.87148968501726043</v>
      </c>
      <c r="J13">
        <f t="shared" si="0"/>
        <v>0.86259592072730462</v>
      </c>
      <c r="K13">
        <f t="shared" si="1"/>
        <v>3.0224254300674651E-2</v>
      </c>
      <c r="L13">
        <f t="shared" si="2"/>
        <v>1.1418819350398127E-3</v>
      </c>
      <c r="M13">
        <f t="shared" si="3"/>
        <v>5</v>
      </c>
      <c r="AE13" s="3"/>
      <c r="AF13" s="3"/>
      <c r="AG13" s="3"/>
    </row>
    <row r="14" spans="1:41" x14ac:dyDescent="0.2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0.84098681803049102</v>
      </c>
      <c r="E14">
        <f>'F1'!B15</f>
        <v>0.79896408928666984</v>
      </c>
      <c r="F14">
        <f>'F1'!B16</f>
        <v>0.87151395113629582</v>
      </c>
      <c r="G14">
        <f>'F1'!B17</f>
        <v>0.80609028775412483</v>
      </c>
      <c r="H14">
        <f>'F1'!B18</f>
        <v>0.92457223692471524</v>
      </c>
      <c r="J14">
        <f t="shared" si="0"/>
        <v>0.84842547662645929</v>
      </c>
      <c r="K14">
        <f t="shared" si="1"/>
        <v>4.6098671250377067E-2</v>
      </c>
      <c r="L14">
        <f t="shared" si="2"/>
        <v>2.6563593638129265E-3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0.85829186737453156</v>
      </c>
      <c r="Q14">
        <f>IFERROR(_xlfn.STDEV.P(D14:H16),"-")</f>
        <v>3.7967223159602374E-2</v>
      </c>
      <c r="R14">
        <f>COUNT(D14:H16)</f>
        <v>15</v>
      </c>
      <c r="S14" t="str">
        <f>A14</f>
        <v>LR</v>
      </c>
      <c r="T14">
        <f>IFERROR(AVERAGE(D14:H19),"-")</f>
        <v>0.86004601631317956</v>
      </c>
      <c r="U14">
        <f>IFERROR(_xlfn.STDEV.P(D14:H19),"-")</f>
        <v>3.5562592582714825E-2</v>
      </c>
      <c r="V14">
        <f>COUNT(D14:H19)</f>
        <v>30</v>
      </c>
    </row>
    <row r="15" spans="1:41" x14ac:dyDescent="0.2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0.86210388164866159</v>
      </c>
      <c r="E15">
        <f>'F1'!C15</f>
        <v>0.83934810386423298</v>
      </c>
      <c r="F15">
        <f>'F1'!C16</f>
        <v>0.89318553310488802</v>
      </c>
      <c r="G15">
        <f>'F1'!C17</f>
        <v>0.84914331462014603</v>
      </c>
      <c r="H15">
        <f>'F1'!C18</f>
        <v>0.91421123679188188</v>
      </c>
      <c r="J15">
        <f t="shared" si="0"/>
        <v>0.87159841400596216</v>
      </c>
      <c r="K15">
        <f t="shared" si="1"/>
        <v>2.798684160145205E-2</v>
      </c>
      <c r="L15">
        <f t="shared" si="2"/>
        <v>9.7907912853095898E-4</v>
      </c>
      <c r="M15">
        <f t="shared" si="3"/>
        <v>5</v>
      </c>
      <c r="AE15" s="3"/>
      <c r="AF15" s="3"/>
      <c r="AG15" s="3"/>
    </row>
    <row r="16" spans="1:41" x14ac:dyDescent="0.2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0.83965741071394873</v>
      </c>
      <c r="E16">
        <f>'F1'!D15</f>
        <v>0.80871577645771187</v>
      </c>
      <c r="F16">
        <f>'F1'!D16</f>
        <v>0.89370362867402087</v>
      </c>
      <c r="G16">
        <f>'F1'!D17</f>
        <v>0.83844874908687073</v>
      </c>
      <c r="H16">
        <f>'F1'!D18</f>
        <v>0.89373299252331506</v>
      </c>
      <c r="J16">
        <f t="shared" si="0"/>
        <v>0.85485171149117356</v>
      </c>
      <c r="K16">
        <f t="shared" si="1"/>
        <v>3.3614502633954699E-2</v>
      </c>
      <c r="L16">
        <f t="shared" si="2"/>
        <v>1.4124184841601845E-3</v>
      </c>
      <c r="M16">
        <f t="shared" si="3"/>
        <v>5</v>
      </c>
      <c r="AE16" s="3"/>
      <c r="AF16" s="3"/>
      <c r="AG16" s="3"/>
    </row>
    <row r="17" spans="1:33" x14ac:dyDescent="0.2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0.82890187201497401</v>
      </c>
      <c r="E17">
        <f>'F1'!E15</f>
        <v>0.81843688674808224</v>
      </c>
      <c r="F17">
        <f>'F1'!E16</f>
        <v>0.87027376170560156</v>
      </c>
      <c r="G17">
        <f>'F1'!E17</f>
        <v>0.85873198431388909</v>
      </c>
      <c r="H17">
        <f>'F1'!E18</f>
        <v>0.91398207527239783</v>
      </c>
      <c r="J17">
        <f t="shared" si="0"/>
        <v>0.85806531601098901</v>
      </c>
      <c r="K17">
        <f t="shared" si="1"/>
        <v>3.3755276419418202E-2</v>
      </c>
      <c r="L17">
        <f t="shared" si="2"/>
        <v>1.4242733576891634E-3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0.86180016525182768</v>
      </c>
      <c r="Q17">
        <f>IFERROR(_xlfn.STDEV.P(D17:H19),"-")</f>
        <v>3.2889692472860853E-2</v>
      </c>
      <c r="R17">
        <f>COUNT(D17:H19)</f>
        <v>15</v>
      </c>
      <c r="AE17" s="3"/>
      <c r="AF17" s="3"/>
      <c r="AG17" s="3"/>
    </row>
    <row r="18" spans="1:33" x14ac:dyDescent="0.2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0.82925862771477732</v>
      </c>
      <c r="E18">
        <f>'F1'!F15</f>
        <v>0.82814121362508464</v>
      </c>
      <c r="F18">
        <f>'F1'!F16</f>
        <v>0.88241428176518644</v>
      </c>
      <c r="G18">
        <f>'F1'!F17</f>
        <v>0.87005276839742018</v>
      </c>
      <c r="H18">
        <f>'F1'!F18</f>
        <v>0.91398207527239783</v>
      </c>
      <c r="J18">
        <f t="shared" si="0"/>
        <v>0.86476979335497328</v>
      </c>
      <c r="K18">
        <f t="shared" si="1"/>
        <v>3.2752960862284124E-2</v>
      </c>
      <c r="L18">
        <f t="shared" si="2"/>
        <v>1.3409455565578945E-3</v>
      </c>
      <c r="M18">
        <f t="shared" si="3"/>
        <v>5</v>
      </c>
      <c r="AE18" s="3"/>
      <c r="AF18" s="3"/>
      <c r="AG18" s="3"/>
    </row>
    <row r="19" spans="1:33" x14ac:dyDescent="0.2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0.8295415195150263</v>
      </c>
      <c r="E19">
        <f>'F1'!G15</f>
        <v>0.82814121362508464</v>
      </c>
      <c r="F19">
        <f>'F1'!G16</f>
        <v>0.87110935513767918</v>
      </c>
      <c r="G19">
        <f>'F1'!G17</f>
        <v>0.87005276839742018</v>
      </c>
      <c r="H19">
        <f>'F1'!G18</f>
        <v>0.91398207527239783</v>
      </c>
      <c r="J19">
        <f t="shared" si="0"/>
        <v>0.86256538638952163</v>
      </c>
      <c r="K19">
        <f t="shared" si="1"/>
        <v>3.1775259686870776E-2</v>
      </c>
      <c r="L19">
        <f t="shared" si="2"/>
        <v>1.2620839102100941E-3</v>
      </c>
      <c r="M19">
        <f t="shared" si="3"/>
        <v>5</v>
      </c>
      <c r="AE19" s="3"/>
      <c r="AF19" s="3"/>
      <c r="AG19" s="3"/>
    </row>
    <row r="20" spans="1:33" x14ac:dyDescent="0.25">
      <c r="A20" t="str">
        <f>'F1'!A19</f>
        <v>MNB</v>
      </c>
      <c r="B20" t="str">
        <f>'F1'!B2</f>
        <v>BoW</v>
      </c>
      <c r="C20" t="str">
        <f>'F1'!B3</f>
        <v>/</v>
      </c>
      <c r="D20">
        <f>'F1'!B19</f>
        <v>0.86221784094124521</v>
      </c>
      <c r="E20">
        <f>'F1'!B20</f>
        <v>0.78429298184761242</v>
      </c>
      <c r="F20">
        <f>'F1'!B21</f>
        <v>0.89238559960432506</v>
      </c>
      <c r="G20">
        <f>'F1'!B22</f>
        <v>0.8506432054819153</v>
      </c>
      <c r="H20">
        <f>'F1'!B23</f>
        <v>0.8468770111377989</v>
      </c>
      <c r="J20">
        <f t="shared" si="0"/>
        <v>0.84728332780257942</v>
      </c>
      <c r="K20">
        <f t="shared" si="1"/>
        <v>3.5317112450329591E-2</v>
      </c>
      <c r="L20">
        <f t="shared" si="2"/>
        <v>1.5591230397865316E-3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0.85387423263682094</v>
      </c>
      <c r="Q20">
        <f>IFERROR(_xlfn.STDEV.P(D20:H21),"-")</f>
        <v>3.5325149047153274E-2</v>
      </c>
      <c r="R20">
        <f>COUNT(D20:H21)</f>
        <v>10</v>
      </c>
      <c r="S20" t="str">
        <f>A20</f>
        <v>MNB</v>
      </c>
      <c r="T20">
        <f>IFERROR(AVERAGE(D20:H21,D23:H24),"-")</f>
        <v>0.84253554536097819</v>
      </c>
      <c r="U20">
        <f>IFERROR(_xlfn.STDEV.P(D20:H21,D23:H24),"-")</f>
        <v>4.1904755985236686E-2</v>
      </c>
      <c r="V20">
        <f>COUNT(D20:H21,D23:H24)</f>
        <v>20</v>
      </c>
    </row>
    <row r="21" spans="1:33" x14ac:dyDescent="0.25">
      <c r="A21" t="str">
        <f>'F1'!A19</f>
        <v>MNB</v>
      </c>
      <c r="B21" t="str">
        <f>'F1'!B2</f>
        <v>BoW</v>
      </c>
      <c r="C21" t="str">
        <f>'F1'!C3</f>
        <v>Chi^2</v>
      </c>
      <c r="D21">
        <f>'F1'!C19</f>
        <v>0.87179252048128852</v>
      </c>
      <c r="E21">
        <f>'F1'!C20</f>
        <v>0.79549643904482614</v>
      </c>
      <c r="F21">
        <f>'F1'!C21</f>
        <v>0.89238559960432506</v>
      </c>
      <c r="G21">
        <f>'F1'!C22</f>
        <v>0.8612331384866625</v>
      </c>
      <c r="H21">
        <f>'F1'!C23</f>
        <v>0.88141798973821006</v>
      </c>
      <c r="J21">
        <f t="shared" si="0"/>
        <v>0.86046513747106257</v>
      </c>
      <c r="K21">
        <f t="shared" si="1"/>
        <v>3.4081576042048076E-2</v>
      </c>
      <c r="L21">
        <f t="shared" si="2"/>
        <v>1.4519422818873816E-3</v>
      </c>
      <c r="M21">
        <f t="shared" si="3"/>
        <v>5</v>
      </c>
      <c r="AE21" s="3"/>
      <c r="AF21" s="3"/>
      <c r="AG21" s="3"/>
    </row>
    <row r="22" spans="1:33" x14ac:dyDescent="0.25">
      <c r="A22" t="str">
        <f>'F1'!A19</f>
        <v>MNB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'F1'!A19</f>
        <v>MNB</v>
      </c>
      <c r="B23" t="str">
        <f>'F1'!E2</f>
        <v>Tf-Idf</v>
      </c>
      <c r="C23" t="str">
        <f>'F1'!E3</f>
        <v>/</v>
      </c>
      <c r="D23">
        <f>'F1'!E19</f>
        <v>0.87106192755751966</v>
      </c>
      <c r="E23">
        <f>'F1'!E20</f>
        <v>0.75982115742477507</v>
      </c>
      <c r="F23">
        <f>'F1'!E21</f>
        <v>0.88334090691131573</v>
      </c>
      <c r="G23">
        <f>'F1'!E22</f>
        <v>0.79225656419954993</v>
      </c>
      <c r="H23">
        <f>'F1'!E23</f>
        <v>0.82172466193471438</v>
      </c>
      <c r="J23">
        <f t="shared" ref="J23:J37" si="4">IFERROR(AVERAGE(D23:H23),"-")</f>
        <v>0.825641043605575</v>
      </c>
      <c r="K23">
        <f t="shared" ref="K23:K37" si="5">IFERROR(_xlfn.STDEV.P(D23:H23),"-")</f>
        <v>4.6592810286424688E-2</v>
      </c>
      <c r="L23">
        <f t="shared" ref="L23:L37" si="6">IFERROR(VAR(D23:H23),"-")</f>
        <v>2.7136124629834526E-3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0.83119685808513533</v>
      </c>
      <c r="Q23">
        <f>IFERROR(_xlfn.STDEV.P(D23:H24),"-")</f>
        <v>4.4799769361930281E-2</v>
      </c>
      <c r="R23">
        <f>COUNT(D23:H24)</f>
        <v>10</v>
      </c>
      <c r="AE23" s="3"/>
      <c r="AF23" s="3"/>
      <c r="AG23" s="3"/>
    </row>
    <row r="24" spans="1:33" x14ac:dyDescent="0.25">
      <c r="A24" t="str">
        <f>'F1'!A19</f>
        <v>MNB</v>
      </c>
      <c r="B24" t="str">
        <f>'F1'!E2</f>
        <v>Tf-Idf</v>
      </c>
      <c r="C24" t="str">
        <f>'F1'!F3</f>
        <v>Chi^2</v>
      </c>
      <c r="D24">
        <f>'F1'!F19</f>
        <v>0.87106192755751966</v>
      </c>
      <c r="E24">
        <f>'F1'!F20</f>
        <v>0.7715930859945006</v>
      </c>
      <c r="F24">
        <f>'F1'!F21</f>
        <v>0.89290271392248499</v>
      </c>
      <c r="G24">
        <f>'F1'!F22</f>
        <v>0.8264809734142583</v>
      </c>
      <c r="H24">
        <f>'F1'!F23</f>
        <v>0.82172466193471438</v>
      </c>
      <c r="J24">
        <f t="shared" si="4"/>
        <v>0.83675267256469554</v>
      </c>
      <c r="K24">
        <f t="shared" si="5"/>
        <v>4.2206806919203775E-2</v>
      </c>
      <c r="L24">
        <f t="shared" si="6"/>
        <v>2.226768187893685E-3</v>
      </c>
      <c r="M24">
        <f t="shared" si="3"/>
        <v>5</v>
      </c>
      <c r="AE24" s="3"/>
      <c r="AF24" s="3"/>
      <c r="AG24" s="3"/>
    </row>
    <row r="25" spans="1:33" x14ac:dyDescent="0.25">
      <c r="A25" t="str">
        <f>'F1'!A19</f>
        <v>MNB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 t="shared" si="4"/>
        <v>0</v>
      </c>
      <c r="K25">
        <f t="shared" si="5"/>
        <v>0</v>
      </c>
      <c r="L25">
        <f t="shared" si="6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0.7873104996646626</v>
      </c>
      <c r="E26">
        <f>'F1'!B25</f>
        <v>0.75988176373191973</v>
      </c>
      <c r="F26">
        <f>'F1'!B26</f>
        <v>0.81956773489031554</v>
      </c>
      <c r="G26">
        <f>'F1'!B27</f>
        <v>0.80801253807136864</v>
      </c>
      <c r="H26">
        <f>'F1'!B28</f>
        <v>0.88233674580261223</v>
      </c>
      <c r="J26">
        <f t="shared" si="4"/>
        <v>0.81142185643217568</v>
      </c>
      <c r="K26">
        <f t="shared" si="5"/>
        <v>4.0852512781180676E-2</v>
      </c>
      <c r="L26">
        <f t="shared" si="6"/>
        <v>2.0861597506706634E-3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0.7906473971851995</v>
      </c>
      <c r="Q26">
        <f>IFERROR(_xlfn.STDEV.P(D26:H28),"-")</f>
        <v>4.6919111002110894E-2</v>
      </c>
      <c r="R26">
        <f>COUNT(D26:H28)</f>
        <v>15</v>
      </c>
      <c r="S26" t="str">
        <f>A26</f>
        <v>RF</v>
      </c>
      <c r="T26">
        <f>IFERROR(AVERAGE(D26:H31),"-")</f>
        <v>0.79781070737509874</v>
      </c>
      <c r="U26">
        <f>IFERROR(_xlfn.STDEV.P(D26:H31),"-")</f>
        <v>4.1177096001787705E-2</v>
      </c>
      <c r="V26">
        <f>COUNT(D26:H31)</f>
        <v>30</v>
      </c>
    </row>
    <row r="27" spans="1:33" x14ac:dyDescent="0.2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0.76548562545593724</v>
      </c>
      <c r="E27">
        <f>'F1'!C25</f>
        <v>0.7893956922074028</v>
      </c>
      <c r="F27">
        <f>'F1'!C26</f>
        <v>0.8173729408977245</v>
      </c>
      <c r="G27">
        <f>'F1'!C27</f>
        <v>0.81761500981305946</v>
      </c>
      <c r="H27">
        <f>'F1'!C28</f>
        <v>0.8616491742552862</v>
      </c>
      <c r="J27">
        <f t="shared" si="4"/>
        <v>0.81030368852588208</v>
      </c>
      <c r="K27">
        <f t="shared" si="5"/>
        <v>3.2204321884631168E-2</v>
      </c>
      <c r="L27">
        <f t="shared" si="6"/>
        <v>1.2963979350611677E-3</v>
      </c>
      <c r="M27">
        <f t="shared" si="3"/>
        <v>5</v>
      </c>
      <c r="AE27" s="3"/>
      <c r="AF27" s="3"/>
      <c r="AG27" s="3"/>
    </row>
    <row r="28" spans="1:33" x14ac:dyDescent="0.2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0.74643017386578414</v>
      </c>
      <c r="E28">
        <f>'F1'!D25</f>
        <v>0.72229772083145138</v>
      </c>
      <c r="F28">
        <f>'F1'!D26</f>
        <v>0.78740274499519181</v>
      </c>
      <c r="G28">
        <f>'F1'!D27</f>
        <v>0.69729553600521332</v>
      </c>
      <c r="H28">
        <f>'F1'!D28</f>
        <v>0.79765705729006142</v>
      </c>
      <c r="J28">
        <f t="shared" si="4"/>
        <v>0.7502166465975405</v>
      </c>
      <c r="K28">
        <f t="shared" si="5"/>
        <v>3.8020642337343306E-2</v>
      </c>
      <c r="L28">
        <f t="shared" si="6"/>
        <v>1.8069615546802277E-3</v>
      </c>
      <c r="M28">
        <f t="shared" si="3"/>
        <v>5</v>
      </c>
      <c r="AE28" s="3"/>
      <c r="AF28" s="3"/>
      <c r="AG28" s="3"/>
    </row>
    <row r="29" spans="1:33" x14ac:dyDescent="0.2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0.77595858136472007</v>
      </c>
      <c r="E29">
        <f>'F1'!E25</f>
        <v>0.78858078858078862</v>
      </c>
      <c r="F29">
        <f>'F1'!E26</f>
        <v>0.79877409152460632</v>
      </c>
      <c r="G29">
        <f>'F1'!E27</f>
        <v>0.79657209624043446</v>
      </c>
      <c r="H29">
        <f>'F1'!E28</f>
        <v>0.83828389529814895</v>
      </c>
      <c r="J29">
        <f t="shared" si="4"/>
        <v>0.79963389060173973</v>
      </c>
      <c r="K29">
        <f t="shared" si="5"/>
        <v>2.0912331452760006E-2</v>
      </c>
      <c r="L29">
        <f t="shared" si="6"/>
        <v>5.4665700848761933E-4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0.80497401756499798</v>
      </c>
      <c r="Q29">
        <f>IFERROR(_xlfn.STDEV.P(D29:H31),"-")</f>
        <v>3.2970857849001313E-2</v>
      </c>
      <c r="R29">
        <f>COUNT(D29:H31)</f>
        <v>15</v>
      </c>
      <c r="AE29" s="3"/>
      <c r="AF29" s="3"/>
      <c r="AG29" s="3"/>
    </row>
    <row r="30" spans="1:33" x14ac:dyDescent="0.2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0.78696079822487841</v>
      </c>
      <c r="E30">
        <f>'F1'!F25</f>
        <v>0.7865482096981149</v>
      </c>
      <c r="F30">
        <f>'F1'!F26</f>
        <v>0.81774068225681129</v>
      </c>
      <c r="G30">
        <f>'F1'!F27</f>
        <v>0.77449107093360248</v>
      </c>
      <c r="H30">
        <f>'F1'!F28</f>
        <v>0.82693933556649235</v>
      </c>
      <c r="J30">
        <f t="shared" si="4"/>
        <v>0.79853601933597984</v>
      </c>
      <c r="K30">
        <f t="shared" si="5"/>
        <v>2.0156489367699027E-2</v>
      </c>
      <c r="L30">
        <f t="shared" si="6"/>
        <v>5.0785507953770485E-4</v>
      </c>
      <c r="M30">
        <f t="shared" si="3"/>
        <v>5</v>
      </c>
      <c r="AE30" s="3"/>
      <c r="AF30" s="3"/>
      <c r="AG30" s="3"/>
    </row>
    <row r="31" spans="1:33" x14ac:dyDescent="0.2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0.78366412089230453</v>
      </c>
      <c r="E31">
        <f>'F1'!G25</f>
        <v>0.75390247534460053</v>
      </c>
      <c r="F31">
        <f>'F1'!G26</f>
        <v>0.85985909252038284</v>
      </c>
      <c r="G31">
        <f>'F1'!G27</f>
        <v>0.80611337587144039</v>
      </c>
      <c r="H31">
        <f>'F1'!G28</f>
        <v>0.88022164915764212</v>
      </c>
      <c r="J31">
        <f t="shared" si="4"/>
        <v>0.81675214275727404</v>
      </c>
      <c r="K31">
        <f t="shared" si="5"/>
        <v>4.6999294901640884E-2</v>
      </c>
      <c r="L31">
        <f t="shared" si="6"/>
        <v>2.7611671515642587E-3</v>
      </c>
      <c r="M31">
        <f t="shared" si="3"/>
        <v>5</v>
      </c>
      <c r="AE31" s="3"/>
      <c r="AF31" s="3"/>
      <c r="AG31" s="3"/>
    </row>
    <row r="32" spans="1:33" x14ac:dyDescent="0.2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0.84115539434688369</v>
      </c>
      <c r="E32">
        <f>'F1'!B30</f>
        <v>0.8084052148568277</v>
      </c>
      <c r="F32">
        <f>'F1'!B31</f>
        <v>0.89229620439297852</v>
      </c>
      <c r="G32">
        <f>'F1'!B32</f>
        <v>0.81700736539446228</v>
      </c>
      <c r="H32">
        <f>'F1'!B33</f>
        <v>0.91421123679188188</v>
      </c>
      <c r="J32">
        <f t="shared" si="4"/>
        <v>0.85461508315660684</v>
      </c>
      <c r="K32">
        <f t="shared" si="5"/>
        <v>4.1719117948883076E-2</v>
      </c>
      <c r="L32">
        <f t="shared" si="6"/>
        <v>2.1756060030410224E-3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0.85418450602122875</v>
      </c>
      <c r="Q32">
        <f>IFERROR(_xlfn.STDEV.P(D32:H34),"-")</f>
        <v>4.5139782461207055E-2</v>
      </c>
      <c r="R32">
        <f>COUNT(D32:H34)</f>
        <v>15</v>
      </c>
      <c r="S32" t="str">
        <f>A32</f>
        <v>Ensemble</v>
      </c>
      <c r="T32">
        <f>IFERROR(AVERAGE(D32:H37),"-")</f>
        <v>0.86129997326734176</v>
      </c>
      <c r="U32">
        <f>IFERROR(_xlfn.STDEV.P(D32:H37),"-")</f>
        <v>4.615817163682872E-2</v>
      </c>
      <c r="V32">
        <f>COUNT(D32:H37)</f>
        <v>30</v>
      </c>
    </row>
    <row r="33" spans="1:28" x14ac:dyDescent="0.2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0.86072750328069469</v>
      </c>
      <c r="E33">
        <f>'F1'!C30</f>
        <v>0.81794060883244946</v>
      </c>
      <c r="F33">
        <f>'F1'!C31</f>
        <v>0.91415327504037192</v>
      </c>
      <c r="G33">
        <f>'F1'!C32</f>
        <v>0.83849829978862234</v>
      </c>
      <c r="H33">
        <f>'F1'!C33</f>
        <v>0.93545594190755477</v>
      </c>
      <c r="J33">
        <f t="shared" si="4"/>
        <v>0.87335512576993857</v>
      </c>
      <c r="K33">
        <f t="shared" si="5"/>
        <v>4.4645770692168504E-2</v>
      </c>
      <c r="L33">
        <f t="shared" si="6"/>
        <v>2.4915560508721154E-3</v>
      </c>
      <c r="M33">
        <f t="shared" si="3"/>
        <v>5</v>
      </c>
    </row>
    <row r="34" spans="1:28" x14ac:dyDescent="0.2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0.81158599084131011</v>
      </c>
      <c r="E34">
        <f>'F1'!D30</f>
        <v>0.80934925289764004</v>
      </c>
      <c r="F34">
        <f>'F1'!D31</f>
        <v>0.82041800399185794</v>
      </c>
      <c r="G34">
        <f>'F1'!D32</f>
        <v>0.81667531855078757</v>
      </c>
      <c r="H34">
        <f>'F1'!D33</f>
        <v>0.91488797940410838</v>
      </c>
      <c r="J34">
        <f t="shared" si="4"/>
        <v>0.83458330913714085</v>
      </c>
      <c r="K34">
        <f t="shared" si="5"/>
        <v>4.0338136562028531E-2</v>
      </c>
      <c r="L34">
        <f t="shared" si="6"/>
        <v>2.033956576621079E-3</v>
      </c>
      <c r="M34">
        <f t="shared" si="3"/>
        <v>5</v>
      </c>
    </row>
    <row r="35" spans="1:28" x14ac:dyDescent="0.2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0.88204427832087406</v>
      </c>
      <c r="E35">
        <f>'F1'!E30</f>
        <v>0.78721493560203237</v>
      </c>
      <c r="F35">
        <f>'F1'!E31</f>
        <v>0.93569223714571348</v>
      </c>
      <c r="G35">
        <f>'F1'!E32</f>
        <v>0.8710465162078066</v>
      </c>
      <c r="H35">
        <f>'F1'!E33</f>
        <v>0.92469869649048919</v>
      </c>
      <c r="J35">
        <f t="shared" si="4"/>
        <v>0.88013933275338307</v>
      </c>
      <c r="K35">
        <f t="shared" si="5"/>
        <v>5.2522212061884253E-2</v>
      </c>
      <c r="L35">
        <f t="shared" si="6"/>
        <v>3.4482284498419244E-3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0.86841544051345487</v>
      </c>
      <c r="Q35">
        <f>IFERROR(_xlfn.STDEV.P(D35:H37),"-")</f>
        <v>4.6068361255896299E-2</v>
      </c>
      <c r="R35">
        <f>COUNT(D35:H37)</f>
        <v>15</v>
      </c>
    </row>
    <row r="36" spans="1:28" x14ac:dyDescent="0.2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0.82813779981023916</v>
      </c>
      <c r="E36">
        <f>'F1'!F30</f>
        <v>0.81644173262279407</v>
      </c>
      <c r="F36">
        <f>'F1'!F31</f>
        <v>0.90403596356482607</v>
      </c>
      <c r="G36">
        <f>'F1'!F32</f>
        <v>0.87058035067476458</v>
      </c>
      <c r="H36">
        <f>'F1'!F33</f>
        <v>0.88057452010524262</v>
      </c>
      <c r="J36">
        <f t="shared" si="4"/>
        <v>0.8599540733555735</v>
      </c>
      <c r="K36">
        <f t="shared" si="5"/>
        <v>3.2823566828112785E-2</v>
      </c>
      <c r="L36">
        <f t="shared" si="6"/>
        <v>1.3467331741494825E-3</v>
      </c>
      <c r="M36">
        <f t="shared" si="3"/>
        <v>5</v>
      </c>
    </row>
    <row r="37" spans="1:28" x14ac:dyDescent="0.2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0.89403278289056565</v>
      </c>
      <c r="E37">
        <f>'F1'!G30</f>
        <v>0.77571057503145779</v>
      </c>
      <c r="F37">
        <f>'F1'!G31</f>
        <v>0.91465066834647357</v>
      </c>
      <c r="G37">
        <f>'F1'!G32</f>
        <v>0.86041640719060075</v>
      </c>
      <c r="H37">
        <f>'F1'!G33</f>
        <v>0.88095414369794256</v>
      </c>
      <c r="J37">
        <f t="shared" si="4"/>
        <v>0.86515291543140815</v>
      </c>
      <c r="K37">
        <f t="shared" si="5"/>
        <v>4.807519083553663E-2</v>
      </c>
      <c r="L37">
        <f t="shared" si="6"/>
        <v>2.8890299673415814E-3</v>
      </c>
      <c r="M37">
        <f t="shared" si="3"/>
        <v>5</v>
      </c>
    </row>
    <row r="41" spans="1:28" x14ac:dyDescent="0.2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2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2.3590029148188067E-8</v>
      </c>
      <c r="D42">
        <f>IFERROR(_xlfn.T.TEST(D14:H19,D2:H7,2,IF(IF(U2^2&gt;U14^2,(U2^2)/(U14^2),(U14^2)/(U2^2))&lt;IF(U2^2&gt;U14^2,_xlfn.F.INV(0.95,V2-1,V14-1),_xlfn.F.INV(0.95,V14-1,V2-1)),2,3)),1)</f>
        <v>4.295952484739972E-11</v>
      </c>
      <c r="E42">
        <f>IFERROR(_xlfn.T.TEST(X2:AB5,D2:H7,2,IF(IF(U2^2&gt;U20^2,(U2^2)/(U20^2),(U20^2)/(U2^2))&lt;IF(U2^2&gt;U20^2,_xlfn.F.INV(0.95,V2-1,V20-1),_xlfn.F.INV(0.95,V20-1,V2-1)),2,3)),1)</f>
        <v>8.5720639440252896E-9</v>
      </c>
      <c r="F42">
        <f>IFERROR(_xlfn.T.TEST(D26:H31,D2:H7,2,IF(IF(U2^2&gt;U26^2,(U2^2)/(U26^2),(U26^2)/(U2^2))&lt;IF(U2^2&gt;U26^2,_xlfn.F.INV(0.95,V2-1,V26-1),_xlfn.F.INV(0.95,V26-1,V2-1)),2,3)),1)</f>
        <v>3.3460326442319426E-5</v>
      </c>
      <c r="G42">
        <f>IFERROR(_xlfn.T.TEST(D32:H37,D2:H7,2,IF(IF(U2^2&gt;U32^2,(U2^2)/(U32^2),(U32^2)/(U2^2))&lt;IF(U2^2&gt;U32^2,_xlfn.F.INV(0.95,V2-1,V32-1),_xlfn.F.INV(0.95,V32-1,V2-1)),2,3)),1)</f>
        <v>5.2248242349916573E-11</v>
      </c>
      <c r="I42" t="s">
        <v>0</v>
      </c>
      <c r="J42">
        <f>C42</f>
        <v>2.3590029148188067E-8</v>
      </c>
      <c r="K42">
        <f t="shared" ref="K42:N44" si="7">D42</f>
        <v>4.295952484739972E-11</v>
      </c>
      <c r="L42">
        <f t="shared" si="7"/>
        <v>8.5720639440252896E-9</v>
      </c>
      <c r="M42">
        <f t="shared" si="7"/>
        <v>3.3460326442319426E-5</v>
      </c>
      <c r="N42">
        <f t="shared" si="7"/>
        <v>5.2248242349916573E-11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8">IF(K42&gt;((_xlfn.RANK.EQ(K42,$J$42:$N$46,1)/COUNT($J$42:$N$46))*0.05),"-","+")</f>
        <v>+</v>
      </c>
      <c r="S42" t="str">
        <f t="shared" si="8"/>
        <v>+</v>
      </c>
      <c r="T42" t="str">
        <f t="shared" si="8"/>
        <v>+</v>
      </c>
      <c r="U42" t="str">
        <f t="shared" si="8"/>
        <v>+</v>
      </c>
      <c r="W42" t="s">
        <v>0</v>
      </c>
      <c r="X42">
        <f>IF(C42&lt;(0.05/(COUNT($B$42:$G$47)-COUNT($B$42:$G$42))),ABS(($T$2-$T$8)/(SQRT((($V$2-1)*$U$2^2+($V$8-1)*$U$8^2)/($V$2+$V$8-2)))),"")</f>
        <v>1.7313301585960967</v>
      </c>
      <c r="Y42">
        <f>IF(D42&lt;(0.05/(COUNT($B$42:$G$47)-COUNT($B$42:$G$42))),ABS(($T$2-$T$14)/(SQRT((($V$2-1)*$U$2^2+($V$14-1)*$U$14^2)/($V$2+$V$14-2)))),"")</f>
        <v>2.3184975343692238</v>
      </c>
      <c r="Z42">
        <f>IF(E42&lt;(0.05/(COUNT($B$42:$G$47)-COUNT($B$42:$G$42))),ABS(($T$2-$T$20)/(SQRT((($V$2-1)*$U$2^2+($V$20-1)*$U$20^2)/($V$2+$V$20-2)))),"")</f>
        <v>1.8506879462644421</v>
      </c>
      <c r="AA42">
        <f>IF(F42&lt;(0.05/(COUNT($B$42:$G$47)-COUNT($B$42:$G$42))),ABS(($T$2-$T$26)/(SQRT((($V$2-1)*$U$2^2+($V$26-1)*$U$26^2)/($V$2+$V$26-2)))),"")</f>
        <v>1.2091665189721299</v>
      </c>
      <c r="AB42">
        <f>IF(G42&lt;(0.05/(COUNT($B$42:$G$47)-COUNT($B$42:$G$42))),ABS(($T$2-$T$32)/(SQRT((($V$2-1)*$U$2^2+($V$32-1)*$U$32^2)/($V$2+$V$32-2)))),"")</f>
        <v>2.203030108366081</v>
      </c>
    </row>
    <row r="43" spans="1:28" x14ac:dyDescent="0.2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3.4260349330701829E-2</v>
      </c>
      <c r="E43">
        <f>IFERROR(_xlfn.T.TEST(X2:AB5,D8:H13,2,IF(IF(U8^2&gt;U20^2,(U8^2)/(U20^2),(U20^2)/(U8^2))&lt;IF(U8^2&gt;U20^2,_xlfn.F.INV(0.95,V8-1,V20-1),_xlfn.F.INV(0.95,V20-1,V8-1)),2,3)),1)</f>
        <v>0.59606447608283153</v>
      </c>
      <c r="F43">
        <f>IFERROR(_xlfn.T.TEST(D26:H31,D8:H13,2,IF(IF(U8^2&gt;U26^2,(U8^2)/(U26^2),(U26^2)/(U8^2))&lt;IF(U8^2&gt;U26^2,_xlfn.F.INV(0.95,V8-1,V26-1),_xlfn.F.INV(0.95,V26-1,V8-1)),2,3)),1)</f>
        <v>3.145210991406612E-3</v>
      </c>
      <c r="G43">
        <f>IFERROR(_xlfn.T.TEST(D32:H37,D8:H13,2,IF(IF(U8^2&gt;U32^2,(U8^2)/(U32^2),(U32^2)/(U8^2))&lt;IF(U8^2&gt;U32^2,_xlfn.F.INV(0.95,V8-1,V32-1),_xlfn.F.INV(0.95,V32-1,V8-1)),2,3)),1)</f>
        <v>4.3743914030787499E-2</v>
      </c>
      <c r="I43" t="s">
        <v>1</v>
      </c>
      <c r="K43">
        <f>D43</f>
        <v>3.4260349330701829E-2</v>
      </c>
      <c r="L43">
        <f t="shared" si="7"/>
        <v>0.59606447608283153</v>
      </c>
      <c r="M43">
        <f t="shared" si="7"/>
        <v>3.145210991406612E-3</v>
      </c>
      <c r="N43">
        <f t="shared" si="7"/>
        <v>4.3743914030787499E-2</v>
      </c>
      <c r="P43" t="s">
        <v>1</v>
      </c>
      <c r="R43" t="str">
        <f t="shared" si="8"/>
        <v>-</v>
      </c>
      <c r="S43" t="str">
        <f t="shared" ref="S43:S44" si="9">IF(L43&gt;((_xlfn.RANK.EQ(L43,$J$42:$N$46,1)/COUNT($J$42:$N$46))*0.05),"-","+")</f>
        <v>-</v>
      </c>
      <c r="T43" t="str">
        <f t="shared" ref="T43:T44" si="10">IF(M43&gt;((_xlfn.RANK.EQ(M43,$J$42:$N$46,1)/COUNT($J$42:$N$46))*0.05),"-","+")</f>
        <v>+</v>
      </c>
      <c r="U43" t="str">
        <f t="shared" si="8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>
        <f>IF(F43&lt;(0.05/(COUNT($B$42:$G$47)-COUNT($B$42:$G$42))),ABS(($T$8-$T$26)/(SQRT((($V$8-1)*$U$8^2+($V$26-1)*$U$26^2)/($V$8+$V$26-2)))),"")</f>
        <v>0.80933248486214049</v>
      </c>
      <c r="AB43" t="str">
        <f>IF(G43&lt;(0.05/(COUNT($B$42:$G$47)-COUNT($B$42:$G$42))),ABS(($T$8-$T$32)/(SQRT((($V$8-1)*$U$8^2+($V$32-1)*$U$32^2)/($V$8+$V$32-2)))),"")</f>
        <v/>
      </c>
    </row>
    <row r="44" spans="1:28" x14ac:dyDescent="0.2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0.12657045831292188</v>
      </c>
      <c r="F44">
        <f>IFERROR(_xlfn.T.TEST(D26:H31,D14:H19,2,IF(IF(U14^2&gt;U26^2,(U14^2)/(U26^2),(U26^2)/(U14^2))&lt;IF(U14^2&gt;U26^2,_xlfn.F.INV(0.95,V14-1,V26-1),_xlfn.F.INV(0.95,V26-1,V14-1)),2,3)),1)</f>
        <v>7.4170506423299704E-8</v>
      </c>
      <c r="G44">
        <f>IFERROR(_xlfn.T.TEST(D32:H37,D14:H19,2,IF(IF(U14^2&gt;U32^2,(U14^2)/(U32^2),(U32^2)/(U14^2))&lt;IF(U14^2&gt;U32^2,_xlfn.F.INV(0.95,V14-1,V32-1),_xlfn.F.INV(0.95,V32-1,V14-1)),2,3)),1)</f>
        <v>0.90814042282000551</v>
      </c>
      <c r="I44" t="s">
        <v>2</v>
      </c>
      <c r="L44">
        <f>E44</f>
        <v>0.12657045831292188</v>
      </c>
      <c r="M44">
        <f t="shared" si="7"/>
        <v>7.4170506423299704E-8</v>
      </c>
      <c r="N44">
        <f t="shared" si="7"/>
        <v>0.90814042282000551</v>
      </c>
      <c r="P44" t="s">
        <v>2</v>
      </c>
      <c r="S44" t="str">
        <f t="shared" si="9"/>
        <v>-</v>
      </c>
      <c r="T44" t="str">
        <f t="shared" si="10"/>
        <v>+</v>
      </c>
      <c r="U44" t="str">
        <f t="shared" si="8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1.6176611767710403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2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6.2577442825600981E-4</v>
      </c>
      <c r="G45">
        <f>IFERROR(_xlfn.T.TEST(D32:H37,X2:AB5,2,IF(IF(U20^2&gt;U32^2,(U20^2)/(U32^2),(U32^2)/(U20^2))&lt;IF(U20^2&gt;U32^2,_xlfn.F.INV(0.95,V20-1,V32-1),_xlfn.F.INV(0.95,V32-1,V20-1)),2,3)),1)</f>
        <v>0.15890216202641319</v>
      </c>
      <c r="I45" t="s">
        <v>80</v>
      </c>
      <c r="M45">
        <f>F45</f>
        <v>6.2577442825600981E-4</v>
      </c>
      <c r="N45">
        <f>G45</f>
        <v>0.15890216202641319</v>
      </c>
      <c r="P45" t="s">
        <v>3</v>
      </c>
      <c r="T45" t="str">
        <f t="shared" si="8"/>
        <v>+</v>
      </c>
      <c r="U45" t="str">
        <f t="shared" si="8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1.0785735678416739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2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8.0775042545188241E-7</v>
      </c>
      <c r="I46" t="s">
        <v>4</v>
      </c>
      <c r="N46">
        <f>G46</f>
        <v>8.0775042545188241E-7</v>
      </c>
      <c r="P46" t="s">
        <v>4</v>
      </c>
      <c r="U46" t="str">
        <f t="shared" si="8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1.4515614967951929</v>
      </c>
    </row>
    <row r="47" spans="1:28" x14ac:dyDescent="0.2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2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11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0.36827333652249444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11"/>
        <v>kNN BoW Chi^2 + PCA</v>
      </c>
      <c r="B55">
        <f t="shared" ref="B55:B72" si="12">IFERROR(_xlfn.T.TEST($D4:$H4,$D$2:$H$2,2,IF(IF($K$2^2&gt;$K4^2,($K$2^2)/($K4^2),($K4^2)/($K$2^2))&lt;IF($K$2^2&gt;$K4^2,_xlfn.F.INV(0.95,$M$2-1,$M4-1),_xlfn.F.INV(0.95,$M4-1,$M$2-1)),2,3)),1)</f>
        <v>0.37916809169976506</v>
      </c>
      <c r="C55">
        <f>IFERROR(_xlfn.T.TEST($D4:$H4,$D$3:$H$3,2,IF(IF($K$3^2&gt;$K4^2,($K$3^2)/($K4^2),($K4^2)/($K$3^2))&lt;IF($K$3^2&gt;$K4^2,_xlfn.F.INV(0.95,$M$3-1,$M4-1),_xlfn.F.INV(0.95,$M4-1,$M$3-1)),2,3)),1)</f>
        <v>0.88546352056616051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11"/>
        <v>kNN Tf-Idf /</v>
      </c>
      <c r="B56">
        <f t="shared" si="12"/>
        <v>2.5749519332837066E-3</v>
      </c>
      <c r="C56">
        <f t="shared" ref="C56:C72" si="13">IFERROR(_xlfn.T.TEST($D5:$H5,$D$3:$H$3,2,IF(IF($K$3^2&gt;$K5^2,($K$3^2)/($K5^2),($K5^2)/($K$3^2))&lt;IF($K$3^2&gt;$K5^2,_xlfn.F.INV(0.95,$M$3-1,$M5-1),_xlfn.F.INV(0.95,$M5-1,$M$3-1)),2,3)),1)</f>
        <v>5.0063239046309093E-3</v>
      </c>
      <c r="D56">
        <f>IFERROR(_xlfn.T.TEST($D5:$H5,$D$4:$H$4,2,IF(IF($K$4^2&gt;$K5^2,($K$4^2)/($K5^2),($K5^2)/($K$4^2))&lt;IF($K$4^2&gt;$K5^2,_xlfn.F.INV(0.95,$M$4-1,$M5-1),_xlfn.F.INV(0.95,$M5-1,$M$4-1)),2,3)),1)</f>
        <v>2.0902497078113522E-2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11"/>
        <v>kNN Tf-Idf Chi^2</v>
      </c>
      <c r="B57">
        <f t="shared" si="12"/>
        <v>1.6772332706551447E-2</v>
      </c>
      <c r="C57">
        <f t="shared" si="13"/>
        <v>4.1716623107360955E-2</v>
      </c>
      <c r="D57">
        <f t="shared" ref="D57:D72" si="14">IFERROR(_xlfn.T.TEST($D6:$H6,$D$4:$H$4,2,IF(IF($K$4^2&gt;$K6^2,($K$4^2)/($K6^2),($K6^2)/($K$4^2))&lt;IF($K$4^2&gt;$K6^2,_xlfn.F.INV(0.95,$M$4-1,$M6-1),_xlfn.F.INV(0.95,$M6-1,$M$4-1)),2,3)),1)</f>
        <v>8.6832452721474121E-2</v>
      </c>
      <c r="E57">
        <f>IFERROR(_xlfn.T.TEST($D6:$H6,$D$5:$H$5,2,IF(IF($K$5^2&gt;$K6^2,($K$5^2)/($K6^2),($K6^2)/($K$5^2))&lt;IF($K$5^2&gt;$K6^2,_xlfn.F.INV(0.95,$M$5-1,$M6-1),_xlfn.F.INV(0.95,$M6-1,$M$5-1)),2,3)),1)</f>
        <v>0.61313520555322665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11"/>
        <v>kNN Tf-Idf Chi^2 + PCA</v>
      </c>
      <c r="B58">
        <f t="shared" si="12"/>
        <v>7.2237362258952102E-3</v>
      </c>
      <c r="C58">
        <f t="shared" si="13"/>
        <v>1.7001424555916904E-2</v>
      </c>
      <c r="D58">
        <f t="shared" si="14"/>
        <v>4.960216083531218E-2</v>
      </c>
      <c r="E58">
        <f t="shared" ref="E58:E72" si="15">IFERROR(_xlfn.T.TEST($D7:$H7,$D$5:$H$5,2,IF(IF($K$5^2&gt;$K7^2,($K$5^2)/($K7^2),($K7^2)/($K$5^2))&lt;IF($K$5^2&gt;$K7^2,_xlfn.F.INV(0.95,$M$5-1,$M7-1),_xlfn.F.INV(0.95,$M7-1,$M$5-1)),2,3)),1)</f>
        <v>0.6496360121128103</v>
      </c>
      <c r="F58">
        <f>IFERROR(_xlfn.T.TEST($D7:$H7,$D$6:$H$6,2,IF(IF($K$6^2&gt;$K7^2,($K$6^2)/($K7^2),($K7^2)/($K$6^2))&lt;IF($K$6^2&gt;$K7^2,_xlfn.F.INV(0.95,$M$6-1,$M7-1),_xlfn.F.INV(0.95,$M7-1,$M$6-1)),2,3)),1)</f>
        <v>0.90688073091533017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11"/>
        <v>SVM BoW /</v>
      </c>
      <c r="B59">
        <f t="shared" si="12"/>
        <v>1.4198090950070799E-3</v>
      </c>
      <c r="C59">
        <f t="shared" si="13"/>
        <v>2.485609161907269E-3</v>
      </c>
      <c r="D59">
        <f t="shared" si="14"/>
        <v>9.6215095770454812E-3</v>
      </c>
      <c r="E59">
        <f t="shared" si="15"/>
        <v>0.42285948985383759</v>
      </c>
      <c r="F59">
        <f t="shared" ref="F59:F72" si="16">IFERROR(_xlfn.T.TEST($D8:$H8,$D$6:$H$6,2,IF(IF($K$6^2&gt;$K8^2,($K$6^2)/($K8^2),($K8^2)/($K$6^2))&lt;IF($K$6^2&gt;$K8^2,_xlfn.F.INV(0.95,$M$6-1,$M8-1),_xlfn.F.INV(0.95,$M8-1,$M$6-1)),2,3)),1)</f>
        <v>0.27924194993976625</v>
      </c>
      <c r="G59">
        <f>IFERROR(_xlfn.T.TEST($D8:$H8,$D$7:$H$7,2,IF(IF($K$7^2&gt;$K8^2,($K$7^2)/($K8^2),($K8^2)/($K$7^2))&lt;IF($K$7^2&gt;$K8^2,_xlfn.F.INV(0.95,$M$7-1,$M8-1),_xlfn.F.INV(0.95,$M8-1,$M$7-1)),2,3)),1)</f>
        <v>0.26134886581283939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11"/>
        <v>SVM BoW Chi^2</v>
      </c>
      <c r="B60">
        <f t="shared" si="12"/>
        <v>7.9125958063009402E-4</v>
      </c>
      <c r="C60">
        <f t="shared" si="13"/>
        <v>1.201733996636226E-3</v>
      </c>
      <c r="D60">
        <f t="shared" si="14"/>
        <v>6.2267545135084937E-3</v>
      </c>
      <c r="E60">
        <f t="shared" si="15"/>
        <v>0.33111079387059628</v>
      </c>
      <c r="F60">
        <f t="shared" si="16"/>
        <v>0.22749933205213374</v>
      </c>
      <c r="G60">
        <f t="shared" ref="G60:G72" si="17">IFERROR(_xlfn.T.TEST($D9:$H9,$D$7:$H$7,2,IF(IF($K$7^2&gt;$K9^2,($K$7^2)/($K9^2),($K9^2)/($K$7^2))&lt;IF($K$7^2&gt;$K9^2,_xlfn.F.INV(0.95,$M$7-1,$M9-1),_xlfn.F.INV(0.95,$M9-1,$M$7-1)),2,3)),1)</f>
        <v>0.19792935682785504</v>
      </c>
      <c r="H60">
        <f>IFERROR(_xlfn.T.TEST($D9:$H9,$D$8:$H$8,2,IF(IF($K$8^2&gt;$K9^2,($K$8^2)/($K9^2),($K9^2)/($K$8^2))&lt;IF($K$8^2&gt;$K9^2,_xlfn.F.INV(0.95,$M$8-1,$M9-1),_xlfn.F.INV(0.95,$M9-1,$M$8-1)),2,3)),1)</f>
        <v>0.93497007931772225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11"/>
        <v>SVM BoW Chi^2 + PCA</v>
      </c>
      <c r="B61">
        <f t="shared" si="12"/>
        <v>6.7017594888494764E-3</v>
      </c>
      <c r="C61">
        <f t="shared" si="13"/>
        <v>1.5073458839238493E-2</v>
      </c>
      <c r="D61">
        <f t="shared" si="14"/>
        <v>3.8564604302979165E-2</v>
      </c>
      <c r="E61">
        <f t="shared" si="15"/>
        <v>0.98266653793933201</v>
      </c>
      <c r="F61">
        <f t="shared" si="16"/>
        <v>0.67204786164015218</v>
      </c>
      <c r="G61">
        <f t="shared" si="17"/>
        <v>0.72050079510639264</v>
      </c>
      <c r="H61">
        <f t="shared" ref="H61:H72" si="18">IFERROR(_xlfn.T.TEST($D10:$H10,$D$8:$H$8,2,IF(IF($K$8^2&gt;$K10^2,($K$8^2)/($K10^2),($K10^2)/($K$8^2))&lt;IF($K$8^2&gt;$K10^2,_xlfn.F.INV(0.95,$M$8-1,$M10-1),_xlfn.F.INV(0.95,$M10-1,$M$8-1)),2,3)),1)</f>
        <v>0.49305453106841246</v>
      </c>
      <c r="I61">
        <f>IFERROR(_xlfn.T.TEST($D10:$H10,$D$9:$H$9,2,IF(IF($K$9^2&gt;$K10^2,($K$9^2)/($K10^2),($K10^2)/($K$9^2))&lt;IF($K$9^2&gt;$K10^2,_xlfn.F.INV(0.95,$M$9-1,$M10-1),_xlfn.F.INV(0.95,$M10-1,$M$9-1)),2,3)),1)</f>
        <v>0.42255284680733685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11"/>
        <v>SVM Tf-Idf /</v>
      </c>
      <c r="B62">
        <f t="shared" si="12"/>
        <v>1.490482388166167E-4</v>
      </c>
      <c r="C62">
        <f t="shared" si="13"/>
        <v>1.648737212785922E-4</v>
      </c>
      <c r="D62">
        <f t="shared" si="14"/>
        <v>1.0409656664333556E-3</v>
      </c>
      <c r="E62">
        <f t="shared" si="15"/>
        <v>2.383982432622659E-2</v>
      </c>
      <c r="F62">
        <f t="shared" si="16"/>
        <v>3.1164932240349549E-2</v>
      </c>
      <c r="G62">
        <f t="shared" si="17"/>
        <v>1.7996109369122732E-2</v>
      </c>
      <c r="H62">
        <f t="shared" si="18"/>
        <v>0.13555445022191079</v>
      </c>
      <c r="I62">
        <f t="shared" ref="I62:I72" si="19">IFERROR(_xlfn.T.TEST($D11:$H11,$D$9:$H$9,2,IF(IF($K$9^2&gt;$K11^2,($K$9^2)/($K11^2),($K11^2)/($K$9^2))&lt;IF($K$9^2&gt;$K11^2,_xlfn.F.INV(0.95,$M$9-1,$M11-1),_xlfn.F.INV(0.95,$M11-1,$M$9-1)),2,3)),1)</f>
        <v>0.11507914194084481</v>
      </c>
      <c r="J62">
        <f>IFERROR(_xlfn.T.TEST($D11:$H11,$D$10:$H$10,2,IF(IF($K$10^2&gt;$K11^2,($K$10^2)/($K11^2),($K11^2)/($K$10^2))&lt;IF($K$10^2&gt;$K11^2,_xlfn.F.INV(0.95,$M$10-1,$M11-1),_xlfn.F.INV(0.95,$M11-1,$M$10-1)),2,3)),1)</f>
        <v>5.6811284496725456E-2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11"/>
        <v>SVM Tf-Idf Chi^2</v>
      </c>
      <c r="B63">
        <f t="shared" si="12"/>
        <v>1.0466044079171563E-4</v>
      </c>
      <c r="C63">
        <f t="shared" si="13"/>
        <v>1.0519966581253647E-4</v>
      </c>
      <c r="D63">
        <f t="shared" si="14"/>
        <v>7.5899284285814482E-4</v>
      </c>
      <c r="E63">
        <f t="shared" si="15"/>
        <v>1.4877187330378778E-2</v>
      </c>
      <c r="F63">
        <f t="shared" si="16"/>
        <v>2.2905787123702413E-2</v>
      </c>
      <c r="G63">
        <f t="shared" si="17"/>
        <v>1.2013550617312099E-2</v>
      </c>
      <c r="H63">
        <f t="shared" si="18"/>
        <v>9.5641196642393511E-2</v>
      </c>
      <c r="I63">
        <f t="shared" si="19"/>
        <v>7.5659675132868323E-2</v>
      </c>
      <c r="J63">
        <f t="shared" ref="J63:J72" si="20">IFERROR(_xlfn.T.TEST($D12:$H12,$D$10:$H$10,2,IF(IF($K$10^2&gt;$K12^2,($K$10^2)/($K12^2),($K12^2)/($K$10^2))&lt;IF($K$10^2&gt;$K12^2,_xlfn.F.INV(0.95,$M$10-1,$M12-1),_xlfn.F.INV(0.95,$M12-1,$M$10-1)),2,3)),1)</f>
        <v>4.1204585203454221E-2</v>
      </c>
      <c r="K63">
        <f>IFERROR(_xlfn.T.TEST($D12:$H12,$D$11:$H$11,2,IF(IF($K$11^2&gt;$K12^2,($K$11^2)/($K12^2),($K12^2)/($K$11^2))&lt;IF($K$11^2&gt;$K12^2,_xlfn.F.INV(0.95,$M$11-1,$M12-1),_xlfn.F.INV(0.95,$M12-1,$M$11-1)),2,3)),1)</f>
        <v>0.84857846992266461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11"/>
        <v>SVM Tf-Idf Chi^2 + PCA</v>
      </c>
      <c r="B64">
        <f t="shared" si="12"/>
        <v>1.0365457425360214E-4</v>
      </c>
      <c r="C64">
        <f t="shared" si="13"/>
        <v>1.008146785238728E-4</v>
      </c>
      <c r="D64">
        <f t="shared" si="14"/>
        <v>7.9428132528105121E-4</v>
      </c>
      <c r="E64">
        <f t="shared" si="15"/>
        <v>1.6714419354659515E-2</v>
      </c>
      <c r="F64">
        <f t="shared" si="16"/>
        <v>2.5923901214756448E-2</v>
      </c>
      <c r="G64">
        <f t="shared" si="17"/>
        <v>1.3433448566426358E-2</v>
      </c>
      <c r="H64">
        <f t="shared" si="18"/>
        <v>0.1131607051603552</v>
      </c>
      <c r="I64">
        <f t="shared" si="19"/>
        <v>9.0017245152076347E-2</v>
      </c>
      <c r="J64">
        <f t="shared" si="20"/>
        <v>4.7385519497573074E-2</v>
      </c>
      <c r="K64">
        <f t="shared" ref="K64:K72" si="21">IFERROR(_xlfn.T.TEST($D13:$H13,$D$11:$H$11,2,IF(IF($K$11^2&gt;$K13^2,($K$11^2)/($K13^2),($K13^2)/($K$11^2))&lt;IF($K$11^2&gt;$K13^2,_xlfn.F.INV(0.95,$M$11-1,$M13-1),_xlfn.F.INV(0.95,$M13-1,$M$11-1)),2,3)),1)</f>
        <v>0.98547048998887499</v>
      </c>
      <c r="L64">
        <f>IFERROR(_xlfn.T.TEST($D13:$H13,$D$12:$H$12,2,IF(IF($K$12^2&gt;$K13^2,($K$12^2)/($K13^2),($K13^2)/($K$12^2))&lt;IF($K$12^2&gt;$K13^2,_xlfn.F.INV(0.95,$M$12-1,$M13-1),_xlfn.F.INV(0.95,$M13-1,$M$12-1)),2,3)),1)</f>
        <v>0.84991674608505652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11"/>
        <v>LR BoW /</v>
      </c>
      <c r="B65">
        <f t="shared" si="12"/>
        <v>4.4402734558101833E-4</v>
      </c>
      <c r="C65">
        <f t="shared" si="13"/>
        <v>6.364389865138987E-4</v>
      </c>
      <c r="D65">
        <f t="shared" si="14"/>
        <v>2.7293466967869091E-3</v>
      </c>
      <c r="E65">
        <f t="shared" si="15"/>
        <v>8.2856434203978785E-2</v>
      </c>
      <c r="F65">
        <f t="shared" si="16"/>
        <v>7.3950651736254397E-2</v>
      </c>
      <c r="G65">
        <f t="shared" si="17"/>
        <v>5.4972968095374074E-2</v>
      </c>
      <c r="H65">
        <f t="shared" si="18"/>
        <v>0.31960810214743873</v>
      </c>
      <c r="I65">
        <f t="shared" si="19"/>
        <v>0.31236486114331874</v>
      </c>
      <c r="J65">
        <f t="shared" si="20"/>
        <v>0.13523963958080454</v>
      </c>
      <c r="K65">
        <f t="shared" si="21"/>
        <v>0.651155677489758</v>
      </c>
      <c r="L65">
        <f t="shared" ref="L65:L72" si="22">IFERROR(_xlfn.T.TEST($D14:$H14,$D$12:$H$12,2,IF(IF($K$12^2&gt;$K14^2,($K$12^2)/($K14^2),($K14^2)/($K$12^2))&lt;IF($K$12^2&gt;$K14^2,_xlfn.F.INV(0.95,$M$12-1,$M14-1),_xlfn.F.INV(0.95,$M14-1,$M$12-1)),2,3)),1)</f>
        <v>0.53073346567865054</v>
      </c>
      <c r="M65">
        <f>IFERROR(_xlfn.T.TEST($D14:$H14,$D$13:$H$13,2,IF(IF($K$13^2&gt;$K14^2,($K$13^2)/($K14^2),($K14^2)/($K$13^2))&lt;IF($K$13^2&gt;$K14^2,_xlfn.F.INV(0.95,$M$13-1,$M14-1),_xlfn.F.INV(0.95,$M14-1,$M$13-1)),2,3)),1)</f>
        <v>0.62105464648441266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11"/>
        <v>LR BoW Chi^2</v>
      </c>
      <c r="B66">
        <f t="shared" si="12"/>
        <v>6.7940345609702969E-5</v>
      </c>
      <c r="C66">
        <f t="shared" si="13"/>
        <v>5.961658909991616E-5</v>
      </c>
      <c r="D66">
        <f t="shared" si="14"/>
        <v>5.2391529338699483E-4</v>
      </c>
      <c r="E66">
        <f t="shared" si="15"/>
        <v>8.3319106334843653E-3</v>
      </c>
      <c r="F66">
        <f t="shared" si="16"/>
        <v>1.6135916765734112E-2</v>
      </c>
      <c r="G66">
        <f t="shared" si="17"/>
        <v>7.4282418969680688E-3</v>
      </c>
      <c r="H66">
        <f t="shared" si="18"/>
        <v>6.3102863896293007E-2</v>
      </c>
      <c r="I66">
        <f t="shared" si="19"/>
        <v>4.4983103053686975E-2</v>
      </c>
      <c r="J66">
        <f t="shared" si="20"/>
        <v>2.8484555248770631E-2</v>
      </c>
      <c r="K66">
        <f t="shared" si="21"/>
        <v>0.6894230445236218</v>
      </c>
      <c r="L66">
        <f t="shared" si="22"/>
        <v>0.83461372257871691</v>
      </c>
      <c r="M66">
        <f t="shared" ref="M66:M72" si="23">IFERROR(_xlfn.T.TEST($D15:$H15,$D$13:$H$13,2,IF(IF($K$13^2&gt;$K15^2,($K$13^2)/($K15^2),($K15^2)/($K$13^2))&lt;IF($K$13^2&gt;$K15^2,_xlfn.F.INV(0.95,$M$13-1,$M15-1),_xlfn.F.INV(0.95,$M15-1,$M$13-1)),2,3)),1)</f>
        <v>0.67359717232661664</v>
      </c>
      <c r="N66">
        <f>IFERROR(_xlfn.T.TEST($D15:$H15,$D$14:$H$14,2,IF(IF($K$14^2&gt;$K15^2,($K$14^2)/($K15^2),($K15^2)/($K$14^2))&lt;IF($K$14^2&gt;$K15^2,_xlfn.F.INV(0.95,$M$14-1,$M15-1),_xlfn.F.INV(0.95,$M15-1,$M$14-1)),2,3)),1)</f>
        <v>0.41513602020346485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11"/>
        <v>LR BoW Chi^2 + PCA</v>
      </c>
      <c r="B67">
        <f t="shared" si="12"/>
        <v>1.6424726349531342E-4</v>
      </c>
      <c r="C67">
        <f t="shared" si="13"/>
        <v>1.8027339264602857E-4</v>
      </c>
      <c r="D67">
        <f t="shared" si="14"/>
        <v>1.2203847827430543E-3</v>
      </c>
      <c r="E67">
        <f t="shared" si="15"/>
        <v>3.2514015444338948E-2</v>
      </c>
      <c r="F67">
        <f t="shared" si="16"/>
        <v>4.039544705334179E-2</v>
      </c>
      <c r="G67">
        <f t="shared" si="17"/>
        <v>2.3779607270364135E-2</v>
      </c>
      <c r="H67">
        <f t="shared" si="18"/>
        <v>0.18698448259697839</v>
      </c>
      <c r="I67">
        <f t="shared" si="19"/>
        <v>0.16396187866468143</v>
      </c>
      <c r="J67">
        <f t="shared" si="20"/>
        <v>7.537575785727503E-2</v>
      </c>
      <c r="K67">
        <f t="shared" si="21"/>
        <v>0.77425409544070956</v>
      </c>
      <c r="L67">
        <f t="shared" si="22"/>
        <v>0.62008515892894156</v>
      </c>
      <c r="M67">
        <f t="shared" si="23"/>
        <v>0.74070498141637309</v>
      </c>
      <c r="N67">
        <f t="shared" ref="N67:N72" si="24">IFERROR(_xlfn.T.TEST($D16:$H16,$D$14:$H$14,2,IF(IF($K$14^2&gt;$K16^2,($K$14^2)/($K16^2),($K16^2)/($K$14^2))&lt;IF($K$14^2&gt;$K16^2,_xlfn.F.INV(0.95,$M$14-1,$M16-1),_xlfn.F.INV(0.95,$M16-1,$M$14-1)),2,3)),1)</f>
        <v>0.82741473745671734</v>
      </c>
      <c r="O67">
        <f>IFERROR(_xlfn.T.TEST($D16:$H16,$D$15:$H$15,2,IF(IF($K$15^2&gt;$K16^2,($K$15^2)/($K16^2),($K16^2)/($K$15^2))&lt;IF($K$15^2&gt;$K16^2,_xlfn.F.INV(0.95,$M$15-1,$M16-1),_xlfn.F.INV(0.95,$M16-1,$M$15-1)),2,3)),1)</f>
        <v>0.465822667936996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11"/>
        <v>LR Tf-Idf /</v>
      </c>
      <c r="B68">
        <f t="shared" si="12"/>
        <v>1.4878982623039595E-4</v>
      </c>
      <c r="C68">
        <f t="shared" si="13"/>
        <v>1.6073325738309613E-4</v>
      </c>
      <c r="D68">
        <f t="shared" si="14"/>
        <v>1.0917394007296155E-3</v>
      </c>
      <c r="E68">
        <f t="shared" si="15"/>
        <v>2.6943091411601835E-2</v>
      </c>
      <c r="F68">
        <f t="shared" si="16"/>
        <v>3.5099570185529699E-2</v>
      </c>
      <c r="G68">
        <f t="shared" si="17"/>
        <v>2.0152616114611076E-2</v>
      </c>
      <c r="H68">
        <f t="shared" si="18"/>
        <v>0.15865161778678938</v>
      </c>
      <c r="I68">
        <f t="shared" si="19"/>
        <v>0.13592624043369211</v>
      </c>
      <c r="J68">
        <f t="shared" si="20"/>
        <v>6.4905253128105439E-2</v>
      </c>
      <c r="K68">
        <f t="shared" si="21"/>
        <v>0.87241754858781939</v>
      </c>
      <c r="L68">
        <f t="shared" si="22"/>
        <v>0.71537815764598367</v>
      </c>
      <c r="M68">
        <f t="shared" si="23"/>
        <v>0.84648153909215784</v>
      </c>
      <c r="N68">
        <f t="shared" si="24"/>
        <v>0.74447142757805795</v>
      </c>
      <c r="O68">
        <f t="shared" ref="O68:O72" si="25">IFERROR(_xlfn.T.TEST($D17:$H17,$D$15:$H$15,2,IF(IF($K$15^2&gt;$K17^2,($K$15^2)/($K17^2),($K17^2)/($K$15^2))&lt;IF($K$15^2&gt;$K17^2,_xlfn.F.INV(0.95,$M$15-1,$M17-1),_xlfn.F.INV(0.95,$M17-1,$M$15-1)),2,3)),1)</f>
        <v>0.55421646169617333</v>
      </c>
      <c r="P68">
        <f>IFERROR(_xlfn.T.TEST($D17:$H17,$D$16:$H$16,2,IF(IF($K$16^2&gt;$K17^2,($K$16^2)/($K17^2),($K17^2)/($K$16^2))&lt;IF($K$16^2&gt;$K17^2,_xlfn.F.INV(0.95,$M$16-1,$M17-1),_xlfn.F.INV(0.95,$M17-1,$M$16-1)),2,3)),1)</f>
        <v>0.89600913854986919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11"/>
        <v>LR Tf-Idf Chi^2</v>
      </c>
      <c r="B69">
        <f t="shared" si="12"/>
        <v>1.1229490834292432E-4</v>
      </c>
      <c r="C69">
        <f t="shared" si="13"/>
        <v>1.1423031033628274E-4</v>
      </c>
      <c r="D69">
        <f t="shared" si="14"/>
        <v>8.2005466155327599E-4</v>
      </c>
      <c r="E69">
        <f t="shared" si="15"/>
        <v>1.6962467977598372E-2</v>
      </c>
      <c r="F69">
        <f t="shared" si="16"/>
        <v>2.5252373527666377E-2</v>
      </c>
      <c r="G69">
        <f t="shared" si="17"/>
        <v>1.3474772365757009E-2</v>
      </c>
      <c r="H69">
        <f t="shared" si="18"/>
        <v>0.10778240084493791</v>
      </c>
      <c r="I69">
        <f t="shared" si="19"/>
        <v>8.6737491543922282E-2</v>
      </c>
      <c r="J69">
        <f t="shared" si="20"/>
        <v>4.5766267029976167E-2</v>
      </c>
      <c r="K69">
        <f t="shared" si="21"/>
        <v>0.91702084204657719</v>
      </c>
      <c r="L69">
        <f t="shared" si="22"/>
        <v>0.92726969183959518</v>
      </c>
      <c r="M69">
        <f t="shared" si="23"/>
        <v>0.92468616471262621</v>
      </c>
      <c r="N69">
        <f t="shared" si="24"/>
        <v>0.57913140836289934</v>
      </c>
      <c r="O69">
        <f t="shared" si="25"/>
        <v>0.75935164086326479</v>
      </c>
      <c r="P69">
        <f t="shared" ref="P69:P72" si="26">IFERROR(_xlfn.T.TEST($D18:$H18,$D$16:$H$16,2,IF(IF($K$16^2&gt;$K18^2,($K$16^2)/($K18^2),($K18^2)/($K$16^2))&lt;IF($K$16^2&gt;$K18^2,_xlfn.F.INV(0.95,$M$16-1,$M18-1),_xlfn.F.INV(0.95,$M18-1,$M$16-1)),2,3)),1)</f>
        <v>0.68368175468450176</v>
      </c>
      <c r="Q69">
        <f>IFERROR(_xlfn.T.TEST($D18:$H18,$D$17:$H$17,2,IF(IF($K$17^2&gt;$K18^2,($K$17^2)/($K18^2),($K18^2)/($K$17^2))&lt;IF($K$17^2&gt;$K18^2,_xlfn.F.INV(0.95,$M$17-1,$M18-1),_xlfn.F.INV(0.95,$M18-1,$M$17-1)),2,3)),1)</f>
        <v>0.78281503848270662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11"/>
        <v>LR Tf-Idf Chi^2 + PCA</v>
      </c>
      <c r="B70">
        <f t="shared" si="12"/>
        <v>1.1376619446775769E-4</v>
      </c>
      <c r="C70">
        <f t="shared" si="13"/>
        <v>1.1463922833846294E-4</v>
      </c>
      <c r="D70">
        <f t="shared" si="14"/>
        <v>8.5013084186668882E-4</v>
      </c>
      <c r="E70">
        <f t="shared" si="15"/>
        <v>1.8323067412897364E-2</v>
      </c>
      <c r="F70">
        <f t="shared" si="16"/>
        <v>2.7113924875564618E-2</v>
      </c>
      <c r="G70">
        <f t="shared" si="17"/>
        <v>1.4466111430384539E-2</v>
      </c>
      <c r="H70">
        <f t="shared" si="18"/>
        <v>0.11830724282571782</v>
      </c>
      <c r="I70">
        <f t="shared" si="19"/>
        <v>9.5838805912162303E-2</v>
      </c>
      <c r="J70">
        <f t="shared" si="20"/>
        <v>4.9529357434695657E-2</v>
      </c>
      <c r="K70">
        <f t="shared" si="21"/>
        <v>0.98676099159250863</v>
      </c>
      <c r="L70">
        <f t="shared" si="22"/>
        <v>0.85236053413112645</v>
      </c>
      <c r="M70">
        <f t="shared" si="23"/>
        <v>0.99892300851013083</v>
      </c>
      <c r="N70">
        <f t="shared" si="24"/>
        <v>0.62710854596760668</v>
      </c>
      <c r="O70">
        <f t="shared" si="25"/>
        <v>0.68087664655805469</v>
      </c>
      <c r="P70">
        <f t="shared" si="26"/>
        <v>0.74731365998593102</v>
      </c>
      <c r="Q70">
        <f t="shared" ref="Q70:Q72" si="27">IFERROR(_xlfn.T.TEST($D19:$H19,$D$17:$H$17,2,IF(IF($K$17^2&gt;$K19^2,($K$17^2)/($K19^2),($K19^2)/($K$17^2))&lt;IF($K$17^2&gt;$K19^2,_xlfn.F.INV(0.95,$M$17-1,$M19-1),_xlfn.F.INV(0.95,$M19-1,$M$17-1)),2,3)),1)</f>
        <v>0.85090289450763978</v>
      </c>
      <c r="R70">
        <f>IFERROR(_xlfn.T.TEST($D19:$H19,$D$18:$H$18,2,IF(IF($K$18^2&gt;$K19^2,($K$18^2)/($K19^2),($K19^2)/($K$18^2))&lt;IF($K$18^2&gt;$K19^2,_xlfn.F.INV(0.95,$M$18-1,$M19-1),_xlfn.F.INV(0.95,$M19-1,$M$18-1)),2,3)),1)</f>
        <v>0.92540992930390897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11"/>
        <v>MNB BoW /</v>
      </c>
      <c r="B71">
        <f t="shared" si="12"/>
        <v>2.3558513569994752E-4</v>
      </c>
      <c r="C71">
        <f t="shared" si="13"/>
        <v>2.8058257579659934E-4</v>
      </c>
      <c r="D71">
        <f t="shared" si="14"/>
        <v>1.7420578011973155E-3</v>
      </c>
      <c r="E71">
        <f t="shared" si="15"/>
        <v>5.5832588488465715E-2</v>
      </c>
      <c r="F71">
        <f t="shared" si="16"/>
        <v>5.9196734452563578E-2</v>
      </c>
      <c r="G71">
        <f t="shared" si="17"/>
        <v>3.8270231190623512E-2</v>
      </c>
      <c r="H71">
        <f t="shared" si="18"/>
        <v>0.28181055806769933</v>
      </c>
      <c r="I71">
        <f t="shared" si="19"/>
        <v>0.26390806639041997</v>
      </c>
      <c r="J71">
        <f t="shared" si="20"/>
        <v>0.111932532891591</v>
      </c>
      <c r="K71">
        <f t="shared" si="21"/>
        <v>0.57143462815277868</v>
      </c>
      <c r="L71">
        <f t="shared" si="22"/>
        <v>0.43778833306739329</v>
      </c>
      <c r="M71">
        <f t="shared" si="23"/>
        <v>0.52850971282856407</v>
      </c>
      <c r="N71">
        <f t="shared" si="24"/>
        <v>0.96958686752509604</v>
      </c>
      <c r="O71">
        <f t="shared" si="25"/>
        <v>0.31196282567956723</v>
      </c>
      <c r="P71">
        <f t="shared" si="26"/>
        <v>0.76414988391909167</v>
      </c>
      <c r="Q71">
        <f t="shared" si="27"/>
        <v>0.67061299386158502</v>
      </c>
      <c r="R71">
        <f t="shared" ref="R71:R72" si="28">IFERROR(_xlfn.T.TEST($D20:$H20,$D$18:$H$18,2,IF(IF($K$18^2&gt;$K20^2,($K$18^2)/($K20^2),($K20^2)/($K$18^2))&lt;IF($K$18^2&gt;$K20^2,_xlfn.F.INV(0.95,$M$18-1,$M20-1),_xlfn.F.INV(0.95,$M20-1,$M$18-1)),2,3)),1)</f>
        <v>0.48848672538609261</v>
      </c>
      <c r="S71">
        <f>IFERROR(_xlfn.T.TEST($D20:$H20,$D$19:$H$19,2,IF(IF($K$19^2&gt;$K20^2,($K$19^2)/($K20^2),($K20^2)/($K$19^2))&lt;IF($K$19^2&gt;$K20^2,_xlfn.F.INV(0.95,$M$19-1,$M20-1),_xlfn.F.INV(0.95,$M20-1,$M$19-1)),2,3)),1)</f>
        <v>0.53799559979078704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11"/>
        <v>MNB BoW Chi^2</v>
      </c>
      <c r="B72">
        <f t="shared" si="12"/>
        <v>1.402058762635118E-4</v>
      </c>
      <c r="C72">
        <f t="shared" si="13"/>
        <v>1.5043866006797708E-4</v>
      </c>
      <c r="D72">
        <f t="shared" si="14"/>
        <v>1.01548154088957E-3</v>
      </c>
      <c r="E72">
        <f t="shared" si="15"/>
        <v>2.3729967436518454E-2</v>
      </c>
      <c r="F72">
        <f t="shared" si="16"/>
        <v>3.1813896602811483E-2</v>
      </c>
      <c r="G72">
        <f t="shared" si="17"/>
        <v>1.8009951770470701E-2</v>
      </c>
      <c r="H72">
        <f t="shared" si="18"/>
        <v>0.14093961434655897</v>
      </c>
      <c r="I72">
        <f t="shared" si="19"/>
        <v>0.11894010319487024</v>
      </c>
      <c r="J72">
        <f t="shared" si="20"/>
        <v>5.8396717279488607E-2</v>
      </c>
      <c r="K72">
        <f t="shared" si="21"/>
        <v>0.94730363037374221</v>
      </c>
      <c r="L72">
        <f t="shared" si="22"/>
        <v>0.79070773726684451</v>
      </c>
      <c r="M72">
        <f t="shared" si="23"/>
        <v>0.92776542896848813</v>
      </c>
      <c r="N72">
        <f t="shared" si="24"/>
        <v>0.68552577366128431</v>
      </c>
      <c r="O72">
        <f t="shared" si="25"/>
        <v>0.62723446392942284</v>
      </c>
      <c r="P72">
        <f t="shared" si="26"/>
        <v>0.8204643388565761</v>
      </c>
      <c r="Q72">
        <f t="shared" si="27"/>
        <v>0.9227600567201627</v>
      </c>
      <c r="R72">
        <f t="shared" si="28"/>
        <v>0.86000630796834321</v>
      </c>
      <c r="S72">
        <f t="shared" ref="S72" si="29">IFERROR(_xlfn.T.TEST($D21:$H21,$D$19:$H$19,2,IF(IF($K$19^2&gt;$K21^2,($K$19^2)/($K21^2),($K21^2)/($K$19^2))&lt;IF($K$19^2&gt;$K21^2,_xlfn.F.INV(0.95,$M$19-1,$M21-1),_xlfn.F.INV(0.95,$M21-1,$M$19-1)),2,3)),1)</f>
        <v>0.93038694493874374</v>
      </c>
      <c r="T72">
        <f>IFERROR(_xlfn.T.TEST($D21:$H21,$D$20:$H$20,2,IF(IF($K$20^2&gt;$K21^2,($K$20^2)/($K21^2),($K21^2)/($K$20^2))&lt;IF($K$20^2&gt;$K21^2,_xlfn.F.INV(0.95,$M$20-1,$M21-1),_xlfn.F.INV(0.95,$M21-1,$M$20-1)),2,3)),1)</f>
        <v>0.60577369908471734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1.0022085392649969E-3</v>
      </c>
      <c r="C73">
        <f>IFERROR(_xlfn.T.TEST($D23:$H23,$D$3:$H$3,2,IF(IF($K$3^2&gt;$K23^2,($K$3^2)/($K23^2),($K23^2)/($K$3^2))&lt;IF($K$3^2&gt;$K23^2,_xlfn.F.INV(0.95,$M$3-1,$M23-1),_xlfn.F.INV(0.95,$M23-1,$M$3-1)),2,3)),1)</f>
        <v>1.6531102133016727E-3</v>
      </c>
      <c r="D73">
        <f>IFERROR(_xlfn.T.TEST($D23:$H23,$D$4:$H$4,2,IF(IF($K$4^2&gt;$K23^2,($K$4^2)/($K23^2),($K23^2)/($K$4^2))&lt;IF($K$4^2&gt;$K23^2,_xlfn.F.INV(0.95,$M$4-1,$M23-1),_xlfn.F.INV(0.95,$M23-1,$M$4-1)),2,3)),1)</f>
        <v>6.4751274418274841E-3</v>
      </c>
      <c r="E73">
        <f>IFERROR(_xlfn.T.TEST($D23:$H23,$D$5:$H$5,2,IF(IF($K$5^2&gt;$K23^2,($K$5^2)/($K23^2),($K23^2)/($K$5^2))&lt;IF($K$5^2&gt;$K23^2,_xlfn.F.INV(0.95,$M$5-1,$M23-1),_xlfn.F.INV(0.95,$M23-1,$M$5-1)),2,3)),1)</f>
        <v>0.2594202178602743</v>
      </c>
      <c r="F73">
        <f>IFERROR(_xlfn.T.TEST($D23:$H23,$D$6:$H$6,2,IF(IF($K$6^2&gt;$K23^2,($K$6^2)/($K23^2),($K23^2)/($K$6^2))&lt;IF($K$6^2&gt;$K23^2,_xlfn.F.INV(0.95,$M$6-1,$M23-1),_xlfn.F.INV(0.95,$M23-1,$M$6-1)),2,3)),1)</f>
        <v>0.18480980303027716</v>
      </c>
      <c r="G73">
        <f>IFERROR(_xlfn.T.TEST($D23:$H23,$D$7:$H$7,2,IF(IF($K$7^2&gt;$K23^2,($K$7^2)/($K23^2),($K23^2)/($K$7^2))&lt;IF($K$7^2&gt;$K23^2,_xlfn.F.INV(0.95,$M$7-1,$M23-1),_xlfn.F.INV(0.95,$M23-1,$M$7-1)),2,3)),1)</f>
        <v>0.16149668010689444</v>
      </c>
      <c r="H73">
        <f>IFERROR(_xlfn.T.TEST($D23:$H23,$D$8:$H$8,2,IF(IF($K$8^2&gt;$K23^2,($K$8^2)/($K23^2),($K23^2)/($K$8^2))&lt;IF($K$8^2&gt;$K23^2,_xlfn.F.INV(0.95,$M$8-1,$M23-1),_xlfn.F.INV(0.95,$M23-1,$M$8-1)),2,3)),1)</f>
        <v>0.73196598604287999</v>
      </c>
      <c r="I73">
        <f>IFERROR(_xlfn.T.TEST($D23:$H23,$D$9:$H$9,2,IF(IF($K$9^2&gt;$K23^2,($K$9^2)/($K23^2),($K23^2)/($K$9^2))&lt;IF($K$9^2&gt;$K23^2,_xlfn.F.INV(0.95,$M$9-1,$M23-1),_xlfn.F.INV(0.95,$M23-1,$M$9-1)),2,3)),1)</f>
        <v>0.76811689780926096</v>
      </c>
      <c r="J73">
        <f>IFERROR(_xlfn.T.TEST($D23:$H23,$D$10:$H$10,2,IF(IF($K$10^2&gt;$K23^2,($K$10^2)/($K23^2),($K23^2)/($K$10^2))&lt;IF($K$10^2&gt;$K23^2,_xlfn.F.INV(0.95,$M$10-1,$M23-1),_xlfn.F.INV(0.95,$M23-1,$M$10-1)),2,3)),1)</f>
        <v>0.33415780215500512</v>
      </c>
      <c r="K73">
        <f>IFERROR(_xlfn.T.TEST($D23:$H23,$D$11:$H$11,2,IF(IF($K$11^2&gt;$K23^2,($K$11^2)/($K23^2),($K23^2)/($K$11^2))&lt;IF($K$11^2&gt;$K23^2,_xlfn.F.INV(0.95,$M$11-1,$M23-1),_xlfn.F.INV(0.95,$M23-1,$M$11-1)),2,3)),1)</f>
        <v>0.24985854500104943</v>
      </c>
      <c r="L73">
        <f>IFERROR(_xlfn.T.TEST($D23:$H23,$D$12:$H$12,2,IF(IF($K$12^2&gt;$K23^2,($K$12^2)/($K23^2),($K23^2)/($K$12^2))&lt;IF($K$12^2&gt;$K23^2,_xlfn.F.INV(0.95,$M$12-1,$M23-1),_xlfn.F.INV(0.95,$M23-1,$M$12-1)),2,3)),1)</f>
        <v>0.18493722633968054</v>
      </c>
      <c r="M73">
        <f>IFERROR(_xlfn.T.TEST($D23:$H23,$D$13:$H$13,2,IF(IF($K$13^2&gt;$K23^2,($K$13^2)/($K23^2),($K23^2)/($K$13^2))&lt;IF($K$13^2&gt;$K23^2,_xlfn.F.INV(0.95,$M$13-1,$M23-1),_xlfn.F.INV(0.95,$M23-1,$M$13-1)),2,3)),1)</f>
        <v>0.21992998596336694</v>
      </c>
      <c r="N73">
        <f>IFERROR(_xlfn.T.TEST($D23:$H23,$D$14:$H$14,2,IF(IF($K$14^2&gt;$K23^2,($K$14^2)/($K23^2),($K23^2)/($K$14^2))&lt;IF($K$14^2&gt;$K23^2,_xlfn.F.INV(0.95,$M$14-1,$M23-1),_xlfn.F.INV(0.95,$M23-1,$M$14-1)),2,3)),1)</f>
        <v>0.50659095374148988</v>
      </c>
      <c r="O73">
        <f>IFERROR(_xlfn.T.TEST($D23:$H23,$D$15:$H$15,2,IF(IF($K$15^2&gt;$K23^2,($K$15^2)/($K23^2),($K23^2)/($K$15^2))&lt;IF($K$15^2&gt;$K23^2,_xlfn.F.INV(0.95,$M$15-1,$M23-1),_xlfn.F.INV(0.95,$M23-1,$M$15-1)),2,3)),1)</f>
        <v>0.12928232672520498</v>
      </c>
      <c r="P73">
        <f>IFERROR(_xlfn.T.TEST($D23:$H23,$D$16:$H$16,2,IF(IF($K$16^2&gt;$K23^2,($K$16^2)/($K23^2),($K23^2)/($K$16^2))&lt;IF($K$16^2&gt;$K23^2,_xlfn.F.INV(0.95,$M$16-1,$M23-1),_xlfn.F.INV(0.95,$M23-1,$M$16-1)),2,3)),1)</f>
        <v>0.33898415457635483</v>
      </c>
      <c r="Q73">
        <f>IFERROR(_xlfn.T.TEST($D23:$H23,$D$17:$H$17,2,IF(IF($K$17^2&gt;$K23^2,($K$17^2)/($K23^2),($K23^2)/($K$17^2))&lt;IF($K$17^2&gt;$K23^2,_xlfn.F.INV(0.95,$M$17-1,$M23-1),_xlfn.F.INV(0.95,$M23-1,$M$17-1)),2,3)),1)</f>
        <v>0.29236534417972865</v>
      </c>
      <c r="R73">
        <f>IFERROR(_xlfn.T.TEST($D23:$H23,$D$18:$H$18,2,IF(IF($K$18^2&gt;$K23^2,($K$18^2)/($K23^2),($K23^2)/($K$18^2))&lt;IF($K$18^2&gt;$K23^2,_xlfn.F.INV(0.95,$M$18-1,$M23-1),_xlfn.F.INV(0.95,$M23-1,$M$18-1)),2,3)),1)</f>
        <v>0.20668333445726708</v>
      </c>
      <c r="S73">
        <f>IFERROR(_xlfn.T.TEST($D23:$H23,$D$19:$H$19,2,IF(IF($K$19^2&gt;$K23^2,($K$19^2)/($K23^2),($K23^2)/($K$19^2))&lt;IF($K$19^2&gt;$K23^2,_xlfn.F.INV(0.95,$M$19-1,$M23-1),_xlfn.F.INV(0.95,$M23-1,$M$19-1)),2,3)),1)</f>
        <v>0.22673379956609935</v>
      </c>
      <c r="T73">
        <f>IFERROR(_xlfn.T.TEST($D23:$H23,$D$20:$H$20,2,IF(IF($K$20^2&gt;$K23^2,($K$20^2)/($K23^2),($K23^2)/($K$20^2))&lt;IF($K$20^2&gt;$K23^2,_xlfn.F.INV(0.95,$M$20-1,$M23-1),_xlfn.F.INV(0.95,$M23-1,$M$20-1)),2,3)),1)</f>
        <v>0.48025110133488769</v>
      </c>
      <c r="U73">
        <f>IFERROR(_xlfn.T.TEST($D23:$H23,$D$21:$H$21,2,IF(IF($K$21^2&gt;$K23^2,($K$21^2)/($K23^2),($K23^2)/($K$21^2))&lt;IF($K$21^2&gt;$K23^2,_xlfn.F.INV(0.95,$M$21-1,$M23-1),_xlfn.F.INV(0.95,$M23-1,$M$21-1)),2,3)),1)</f>
        <v>0.26208790618716954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5.1827487864474517E-4</v>
      </c>
      <c r="C74">
        <f>IFERROR(_xlfn.T.TEST($D24:$H24,$D$3:$H$3,2,IF(IF($K$3^2&gt;$K24^2,($K$3^2)/($K24^2),($K24^2)/($K$3^2))&lt;IF($K$3^2&gt;$K24^2,_xlfn.F.INV(0.95,$M$3-1,$M24-1),_xlfn.F.INV(0.95,$M24-1,$M$3-1)),2,3)),1)</f>
        <v>7.4798209354867869E-4</v>
      </c>
      <c r="D74">
        <f>IFERROR(_xlfn.T.TEST($D24:$H24,$D$4:$H$4,2,IF(IF($K$4^2&gt;$K24^2,($K$4^2)/($K24^2),($K24^2)/($K$4^2))&lt;IF($K$4^2&gt;$K24^2,_xlfn.F.INV(0.95,$M$4-1,$M24-1),_xlfn.F.INV(0.95,$M24-1,$M$4-1)),2,3)),1)</f>
        <v>3.5118192894265125E-3</v>
      </c>
      <c r="E74">
        <f>IFERROR(_xlfn.T.TEST($D24:$H24,$D$5:$H$5,2,IF(IF($K$5^2&gt;$K24^2,($K$5^2)/($K24^2),($K24^2)/($K$5^2))&lt;IF($K$5^2&gt;$K24^2,_xlfn.F.INV(0.95,$M$5-1,$M24-1),_xlfn.F.INV(0.95,$M24-1,$M$5-1)),2,3)),1)</f>
        <v>0.13262721259496307</v>
      </c>
      <c r="F74">
        <f>IFERROR(_xlfn.T.TEST($D24:$H24,$D$6:$H$6,2,IF(IF($K$6^2&gt;$K24^2,($K$6^2)/($K24^2),($K24^2)/($K$6^2))&lt;IF($K$6^2&gt;$K24^2,_xlfn.F.INV(0.95,$M$6-1,$M24-1),_xlfn.F.INV(0.95,$M24-1,$M$6-1)),2,3)),1)</f>
        <v>0.10911540278417885</v>
      </c>
      <c r="G74">
        <f>IFERROR(_xlfn.T.TEST($D24:$H24,$D$7:$H$7,2,IF(IF($K$7^2&gt;$K24^2,($K$7^2)/($K24^2),($K24^2)/($K$7^2))&lt;IF($K$7^2&gt;$K24^2,_xlfn.F.INV(0.95,$M$7-1,$M24-1),_xlfn.F.INV(0.95,$M24-1,$M$7-1)),2,3)),1)</f>
        <v>8.4380417625255735E-2</v>
      </c>
      <c r="H74">
        <f>IFERROR(_xlfn.T.TEST($D24:$H24,$D$8:$H$8,2,IF(IF($K$8^2&gt;$K24^2,($K$8^2)/($K24^2),($K24^2)/($K$8^2))&lt;IF($K$8^2&gt;$K24^2,_xlfn.F.INV(0.95,$M$8-1,$M24-1),_xlfn.F.INV(0.95,$M24-1,$M$8-1)),2,3)),1)</f>
        <v>0.4857022062567754</v>
      </c>
      <c r="I74">
        <f>IFERROR(_xlfn.T.TEST($D24:$H24,$D$9:$H$9,2,IF(IF($K$9^2&gt;$K24^2,($K$9^2)/($K24^2),($K24^2)/($K$9^2))&lt;IF($K$9^2&gt;$K24^2,_xlfn.F.INV(0.95,$M$9-1,$M24-1),_xlfn.F.INV(0.95,$M24-1,$M$9-1)),2,3)),1)</f>
        <v>0.49233400452599974</v>
      </c>
      <c r="J74">
        <f>IFERROR(_xlfn.T.TEST($D24:$H24,$D$10:$H$10,2,IF(IF($K$10^2&gt;$K24^2,($K$10^2)/($K24^2),($K24^2)/($K$10^2))&lt;IF($K$10^2&gt;$K24^2,_xlfn.F.INV(0.95,$M$10-1,$M24-1),_xlfn.F.INV(0.95,$M24-1,$M$10-1)),2,3)),1)</f>
        <v>0.20341995257132103</v>
      </c>
      <c r="K74">
        <f>IFERROR(_xlfn.T.TEST($D24:$H24,$D$11:$H$11,2,IF(IF($K$11^2&gt;$K24^2,($K$11^2)/($K24^2),($K24^2)/($K$11^2))&lt;IF($K$11^2&gt;$K24^2,_xlfn.F.INV(0.95,$M$11-1,$M24-1),_xlfn.F.INV(0.95,$M24-1,$M$11-1)),2,3)),1)</f>
        <v>0.3863531332685024</v>
      </c>
      <c r="L74">
        <f>IFERROR(_xlfn.T.TEST($D24:$H24,$D$12:$H$12,2,IF(IF($K$12^2&gt;$K24^2,($K$12^2)/($K24^2),($K24^2)/($K$12^2))&lt;IF($K$12^2&gt;$K24^2,_xlfn.F.INV(0.95,$M$12-1,$M24-1),_xlfn.F.INV(0.95,$M24-1,$M$12-1)),2,3)),1)</f>
        <v>0.29103064215082869</v>
      </c>
      <c r="M74">
        <f>IFERROR(_xlfn.T.TEST($D24:$H24,$D$13:$H$13,2,IF(IF($K$13^2&gt;$K24^2,($K$13^2)/($K24^2),($K24^2)/($K$13^2))&lt;IF($K$13^2&gt;$K24^2,_xlfn.F.INV(0.95,$M$13-1,$M24-1),_xlfn.F.INV(0.95,$M24-1,$M$13-1)),2,3)),1)</f>
        <v>0.34858067527461023</v>
      </c>
      <c r="N74">
        <f>IFERROR(_xlfn.T.TEST($D24:$H24,$D$14:$H$14,2,IF(IF($K$14^2&gt;$K24^2,($K$14^2)/($K24^2),($K24^2)/($K$14^2))&lt;IF($K$14^2&gt;$K24^2,_xlfn.F.INV(0.95,$M$14-1,$M24-1),_xlfn.F.INV(0.95,$M24-1,$M$14-1)),2,3)),1)</f>
        <v>0.7184672317078894</v>
      </c>
      <c r="O74">
        <f>IFERROR(_xlfn.T.TEST($D24:$H24,$D$15:$H$15,2,IF(IF($K$15^2&gt;$K24^2,($K$15^2)/($K24^2),($K24^2)/($K$15^2))&lt;IF($K$15^2&gt;$K24^2,_xlfn.F.INV(0.95,$M$15-1,$M24-1),_xlfn.F.INV(0.95,$M24-1,$M$15-1)),2,3)),1)</f>
        <v>0.20606684350712473</v>
      </c>
      <c r="P74">
        <f>IFERROR(_xlfn.T.TEST($D24:$H24,$D$16:$H$16,2,IF(IF($K$16^2&gt;$K24^2,($K$16^2)/($K24^2),($K24^2)/($K$16^2))&lt;IF($K$16^2&gt;$K24^2,_xlfn.F.INV(0.95,$M$16-1,$M24-1),_xlfn.F.INV(0.95,$M24-1,$M$16-1)),2,3)),1)</f>
        <v>0.52119748764339002</v>
      </c>
      <c r="Q74">
        <f>IFERROR(_xlfn.T.TEST($D24:$H24,$D$17:$H$17,2,IF(IF($K$17^2&gt;$K24^2,($K$17^2)/($K24^2),($K24^2)/($K$17^2))&lt;IF($K$17^2&gt;$K24^2,_xlfn.F.INV(0.95,$M$17-1,$M24-1),_xlfn.F.INV(0.95,$M24-1,$M$17-1)),2,3)),1)</f>
        <v>0.45302153800582656</v>
      </c>
      <c r="R74">
        <f>IFERROR(_xlfn.T.TEST($D24:$H24,$D$18:$H$18,2,IF(IF($K$18^2&gt;$K24^2,($K$18^2)/($K24^2),($K24^2)/($K$18^2))&lt;IF($K$18^2&gt;$K24^2,_xlfn.F.INV(0.95,$M$18-1,$M24-1),_xlfn.F.INV(0.95,$M24-1,$M$18-1)),2,3)),1)</f>
        <v>0.32489709811549677</v>
      </c>
      <c r="S74">
        <f>IFERROR(_xlfn.T.TEST($D24:$H24,$D$19:$H$19,2,IF(IF($K$19^2&gt;$K24^2,($K$19^2)/($K24^2),($K24^2)/($K$19^2))&lt;IF($K$19^2&gt;$K24^2,_xlfn.F.INV(0.95,$M$19-1,$M24-1),_xlfn.F.INV(0.95,$M24-1,$M$19-1)),2,3)),1)</f>
        <v>0.35709728064919088</v>
      </c>
      <c r="T74">
        <f>IFERROR(_xlfn.T.TEST($D24:$H24,$D$20:$H$20,2,IF(IF($K$20^2&gt;$K24^2,($K$20^2)/($K24^2),($K24^2)/($K$20^2))&lt;IF($K$20^2&gt;$K24^2,_xlfn.F.INV(0.95,$M$20-1,$M24-1),_xlfn.F.INV(0.95,$M24-1,$M$20-1)),2,3)),1)</f>
        <v>0.71191108696010019</v>
      </c>
      <c r="U74">
        <f>IFERROR(_xlfn.T.TEST($D24:$H24,$D$21:$H$21,2,IF(IF($K$21^2&gt;$K24^2,($K$21^2)/($K24^2),($K24^2)/($K$21^2))&lt;IF($K$21^2&gt;$K24^2,_xlfn.F.INV(0.95,$M$21-1,$M24-1),_xlfn.F.INV(0.95,$M24-1,$M$21-1)),2,3)),1)</f>
        <v>0.40748247805785942</v>
      </c>
      <c r="V74">
        <f>IFERROR(_xlfn.T.TEST($D24:$H24,$D$23:$H$23,2,IF(IF($K$23^2&gt;$K24^2,($K$23^2)/($K24^2),($K24^2)/($K$23^2))&lt;IF($K$23^2&gt;$K24^2,_xlfn.F.INV(0.95,$M$23-1,$M24-1),_xlfn.F.INV(0.95,$M24-1,$M$23-1)),2,3)),1)</f>
        <v>0.73285242924494454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30">A26&amp;" "&amp;B26&amp;" "&amp;C26</f>
        <v>RF BoW /</v>
      </c>
      <c r="B75">
        <f t="shared" ref="B75:B86" si="31">IFERROR(_xlfn.T.TEST($D26:$H26,$D$2:$H$2,2,IF(IF($K$2^2&gt;$K26^2,($K$2^2)/($K26^2),($K26^2)/($K$2^2))&lt;IF($K$2^2&gt;$K26^2,_xlfn.F.INV(0.95,$M$2-1,$M26-1),_xlfn.F.INV(0.95,$M26-1,$M$2-1)),2,3)),1)</f>
        <v>1.2073818259497257E-3</v>
      </c>
      <c r="C75">
        <f t="shared" ref="C75:C86" si="32">IFERROR(_xlfn.T.TEST($D26:$H26,$D$3:$H$3,2,IF(IF($K$3^2&gt;$K26^2,($K$3^2)/($K26^2),($K26^2)/($K$3^2))&lt;IF($K$3^2&gt;$K26^2,_xlfn.F.INV(0.95,$M$3-1,$M26-1),_xlfn.F.INV(0.95,$M26-1,$M$3-1)),2,3)),1)</f>
        <v>2.0269909365152952E-3</v>
      </c>
      <c r="D75">
        <f t="shared" ref="D75:D86" si="33">IFERROR(_xlfn.T.TEST($D26:$H26,$D$4:$H$4,2,IF(IF($K$4^2&gt;$K26^2,($K$4^2)/($K26^2),($K26^2)/($K$4^2))&lt;IF($K$4^2&gt;$K26^2,_xlfn.F.INV(0.95,$M$4-1,$M26-1),_xlfn.F.INV(0.95,$M26-1,$M$4-1)),2,3)),1)</f>
        <v>8.9508092344833413E-3</v>
      </c>
      <c r="E75">
        <f t="shared" ref="E75:E86" si="34">IFERROR(_xlfn.T.TEST($D26:$H26,$D$5:$H$5,2,IF(IF($K$5^2&gt;$K26^2,($K$5^2)/($K26^2),($K26^2)/($K$5^2))&lt;IF($K$5^2&gt;$K26^2,_xlfn.F.INV(0.95,$M$5-1,$M26-1),_xlfn.F.INV(0.95,$M26-1,$M$5-1)),2,3)),1)</f>
        <v>0.44694969032341092</v>
      </c>
      <c r="F75">
        <f t="shared" ref="F75:F86" si="35">IFERROR(_xlfn.T.TEST($D26:$H26,$D$6:$H$6,2,IF(IF($K$6^2&gt;$K26^2,($K$6^2)/($K26^2),($K26^2)/($K$6^2))&lt;IF($K$6^2&gt;$K26^2,_xlfn.F.INV(0.95,$M$6-1,$M26-1),_xlfn.F.INV(0.95,$M26-1,$M$6-1)),2,3)),1)</f>
        <v>0.29167880578932831</v>
      </c>
      <c r="G75">
        <f t="shared" ref="G75:G86" si="36">IFERROR(_xlfn.T.TEST($D26:$H26,$D$7:$H$7,2,IF(IF($K$7^2&gt;$K26^2,($K$7^2)/($K26^2),($K26^2)/($K$7^2))&lt;IF($K$7^2&gt;$K26^2,_xlfn.F.INV(0.95,$M$7-1,$M26-1),_xlfn.F.INV(0.95,$M26-1,$M$7-1)),2,3)),1)</f>
        <v>0.27123404112170801</v>
      </c>
      <c r="H75">
        <f t="shared" ref="H75:H86" si="37">IFERROR(_xlfn.T.TEST($D26:$H26,$D$8:$H$8,2,IF(IF($K$8^2&gt;$K26^2,($K$8^2)/($K26^2),($K26^2)/($K$8^2))&lt;IF($K$8^2&gt;$K26^2,_xlfn.F.INV(0.95,$M$8-1,$M26-1),_xlfn.F.INV(0.95,$M26-1,$M$8-1)),2,3)),1)</f>
        <v>0.93210189060552417</v>
      </c>
      <c r="I75">
        <f t="shared" ref="I75:I86" si="38">IFERROR(_xlfn.T.TEST($D26:$H26,$D$9:$H$9,2,IF(IF($K$9^2&gt;$K26^2,($K$9^2)/($K26^2),($K26^2)/($K$9^2))&lt;IF($K$9^2&gt;$K26^2,_xlfn.F.INV(0.95,$M$9-1,$M26-1),_xlfn.F.INV(0.95,$M26-1,$M$9-1)),2,3)),1)</f>
        <v>0.85641015490700623</v>
      </c>
      <c r="J75">
        <f t="shared" ref="J75:J86" si="39">IFERROR(_xlfn.T.TEST($D26:$H26,$D$10:$H$10,2,IF(IF($K$10^2&gt;$K26^2,($K$10^2)/($K26^2),($K26^2)/($K$10^2))&lt;IF($K$10^2&gt;$K26^2,_xlfn.F.INV(0.95,$M$10-1,$M26-1),_xlfn.F.INV(0.95,$M26-1,$M$10-1)),2,3)),1)</f>
        <v>0.52212215183366795</v>
      </c>
      <c r="K75">
        <f t="shared" ref="K75:K86" si="40">IFERROR(_xlfn.T.TEST($D26:$H26,$D$11:$H$11,2,IF(IF($K$11^2&gt;$K26^2,($K$11^2)/($K26^2),($K26^2)/($K$11^2))&lt;IF($K$11^2&gt;$K26^2,_xlfn.F.INV(0.95,$M$11-1,$M26-1),_xlfn.F.INV(0.95,$M26-1,$M$11-1)),2,3)),1)</f>
        <v>9.9283890073046291E-2</v>
      </c>
      <c r="L75">
        <f t="shared" ref="L75:L86" si="41">IFERROR(_xlfn.T.TEST($D26:$H26,$D$12:$H$12,2,IF(IF($K$12^2&gt;$K26^2,($K$12^2)/($K26^2),($K26^2)/($K$12^2))&lt;IF($K$12^2&gt;$K26^2,_xlfn.F.INV(0.95,$M$12-1,$M26-1),_xlfn.F.INV(0.95,$M26-1,$M$12-1)),2,3)),1)</f>
        <v>6.6730653669504064E-2</v>
      </c>
      <c r="M75">
        <f t="shared" ref="M75:M86" si="42">IFERROR(_xlfn.T.TEST($D26:$H26,$D$13:$H$13,2,IF(IF($K$13^2&gt;$K26^2,($K$13^2)/($K26^2),($K26^2)/($K$13^2))&lt;IF($K$13^2&gt;$K26^2,_xlfn.F.INV(0.95,$M$13-1,$M26-1),_xlfn.F.INV(0.95,$M26-1,$M$13-1)),2,3)),1)</f>
        <v>7.8784824046293875E-2</v>
      </c>
      <c r="N75">
        <f t="shared" ref="N75:N86" si="43">IFERROR(_xlfn.T.TEST($D26:$H26,$D$14:$H$14,2,IF(IF($K$14^2&gt;$K26^2,($K$14^2)/($K26^2),($K26^2)/($K$14^2))&lt;IF($K$14^2&gt;$K26^2,_xlfn.F.INV(0.95,$M$14-1,$M26-1),_xlfn.F.INV(0.95,$M26-1,$M$14-1)),2,3)),1)</f>
        <v>0.2639158284497406</v>
      </c>
      <c r="O75">
        <f t="shared" ref="O75:O86" si="44">IFERROR(_xlfn.T.TEST($D26:$H26,$D$15:$H$15,2,IF(IF($K$15^2&gt;$K26^2,($K$15^2)/($K26^2),($K26^2)/($K$15^2))&lt;IF($K$15^2&gt;$K26^2,_xlfn.F.INV(0.95,$M$15-1,$M26-1),_xlfn.F.INV(0.95,$M26-1,$M$15-1)),2,3)),1)</f>
        <v>4.1175670301427464E-2</v>
      </c>
      <c r="P75">
        <f t="shared" ref="P75:P86" si="45">IFERROR(_xlfn.T.TEST($D26:$H26,$D$16:$H$16,2,IF(IF($K$16^2&gt;$K26^2,($K$16^2)/($K26^2),($K26^2)/($K$16^2))&lt;IF($K$16^2&gt;$K26^2,_xlfn.F.INV(0.95,$M$16-1,$M26-1),_xlfn.F.INV(0.95,$M26-1,$M$16-1)),2,3)),1)</f>
        <v>0.13925238886058386</v>
      </c>
      <c r="Q75">
        <f t="shared" ref="Q75:Q86" si="46">IFERROR(_xlfn.T.TEST($D26:$H26,$D$17:$H$17,2,IF(IF($K$17^2&gt;$K26^2,($K$17^2)/($K26^2),($K26^2)/($K$17^2))&lt;IF($K$17^2&gt;$K26^2,_xlfn.F.INV(0.95,$M$17-1,$M26-1),_xlfn.F.INV(0.95,$M26-1,$M$17-1)),2,3)),1)</f>
        <v>0.11638735063777264</v>
      </c>
      <c r="R75">
        <f t="shared" ref="R75:R86" si="47">IFERROR(_xlfn.T.TEST($D26:$H26,$D$18:$H$18,2,IF(IF($K$18^2&gt;$K26^2,($K$18^2)/($K26^2),($K26^2)/($K$18^2))&lt;IF($K$18^2&gt;$K26^2,_xlfn.F.INV(0.95,$M$18-1,$M26-1),_xlfn.F.INV(0.95,$M26-1,$M$18-1)),2,3)),1)</f>
        <v>7.5945180971690521E-2</v>
      </c>
      <c r="S75">
        <f t="shared" ref="S75:S86" si="48">IFERROR(_xlfn.T.TEST($D26:$H26,$D$19:$H$19,2,IF(IF($K$19^2&gt;$K26^2,($K$19^2)/($K26^2),($K26^2)/($K$19^2))&lt;IF($K$19^2&gt;$K26^2,_xlfn.F.INV(0.95,$M$19-1,$M26-1),_xlfn.F.INV(0.95,$M26-1,$M$19-1)),2,3)),1)</f>
        <v>8.3517176768891907E-2</v>
      </c>
      <c r="T75">
        <f t="shared" ref="T75:T86" si="49">IFERROR(_xlfn.T.TEST($D26:$H26,$D$20:$H$20,2,IF(IF($K$20^2&gt;$K26^2,($K$20^2)/($K26^2),($K26^2)/($K$20^2))&lt;IF($K$20^2&gt;$K26^2,_xlfn.F.INV(0.95,$M$20-1,$M26-1),_xlfn.F.INV(0.95,$M26-1,$M$20-1)),2,3)),1)</f>
        <v>0.22076811781125119</v>
      </c>
      <c r="U75">
        <f t="shared" ref="U75:U86" si="50">IFERROR(_xlfn.T.TEST($D26:$H26,$D$21:$H$21,2,IF(IF($K$21^2&gt;$K26^2,($K$21^2)/($K26^2),($K26^2)/($K$21^2))&lt;IF($K$21^2&gt;$K26^2,_xlfn.F.INV(0.95,$M$21-1,$M26-1),_xlfn.F.INV(0.95,$M26-1,$M$21-1)),2,3)),1)</f>
        <v>0.10246956594690108</v>
      </c>
      <c r="V75">
        <f t="shared" ref="V75:V86" si="51">IFERROR(_xlfn.T.TEST($D26:$H26,$D$23:$H$23,2,IF(IF($K$23^2&gt;$K26^2,($K$23^2)/($K26^2),($K26^2)/($K$23^2))&lt;IF($K$23^2&gt;$K26^2,_xlfn.F.INV(0.95,$M$23-1,$M26-1),_xlfn.F.INV(0.95,$M26-1,$M$23-1)),2,3)),1)</f>
        <v>0.65849389071335884</v>
      </c>
      <c r="W75">
        <f t="shared" ref="W75:W86" si="52">IFERROR(_xlfn.T.TEST($D26:$H26,$D$24:$H$24,2,IF(IF($K$24^2&gt;$K26^2,($K$24^2)/($K26^2),($K26^2)/($K$24^2))&lt;IF($K$24^2&gt;$K26^2,_xlfn.F.INV(0.95,$M$24-1,$M26-1),_xlfn.F.INV(0.95,$M26-1,$M$24-1)),2,3)),1)</f>
        <v>0.41353035241431935</v>
      </c>
      <c r="X75">
        <f t="shared" ref="X75:X86" si="53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30"/>
        <v>RF BoW Chi^2</v>
      </c>
      <c r="B76">
        <f t="shared" si="31"/>
        <v>7.7143096950652696E-4</v>
      </c>
      <c r="C76">
        <f t="shared" si="32"/>
        <v>1.1317040874512885E-3</v>
      </c>
      <c r="D76">
        <f t="shared" si="33"/>
        <v>6.7485426575133803E-3</v>
      </c>
      <c r="E76">
        <f t="shared" si="34"/>
        <v>0.41993653875161852</v>
      </c>
      <c r="F76">
        <f t="shared" si="35"/>
        <v>0.27587000524712307</v>
      </c>
      <c r="G76">
        <f t="shared" si="36"/>
        <v>0.24553229198286297</v>
      </c>
      <c r="H76">
        <f t="shared" si="37"/>
        <v>0.89467251026340866</v>
      </c>
      <c r="I76">
        <f t="shared" si="38"/>
        <v>0.80469255090150038</v>
      </c>
      <c r="J76">
        <f t="shared" si="39"/>
        <v>0.51347260675883621</v>
      </c>
      <c r="K76">
        <f t="shared" si="40"/>
        <v>6.3963462044848041E-2</v>
      </c>
      <c r="L76">
        <f t="shared" si="41"/>
        <v>3.8931777710622555E-2</v>
      </c>
      <c r="M76">
        <f t="shared" si="42"/>
        <v>4.5388387817376946E-2</v>
      </c>
      <c r="N76">
        <f t="shared" si="43"/>
        <v>0.21217982111127329</v>
      </c>
      <c r="O76">
        <f t="shared" si="44"/>
        <v>2.0725546484639555E-2</v>
      </c>
      <c r="P76">
        <f t="shared" si="45"/>
        <v>9.1973846428497943E-2</v>
      </c>
      <c r="Q76">
        <f t="shared" si="46"/>
        <v>7.4796750603912901E-2</v>
      </c>
      <c r="R76">
        <f t="shared" si="47"/>
        <v>4.5138742674858061E-2</v>
      </c>
      <c r="S76">
        <f t="shared" si="48"/>
        <v>4.9662120783280771E-2</v>
      </c>
      <c r="T76">
        <f t="shared" si="49"/>
        <v>0.16035287955605734</v>
      </c>
      <c r="U76">
        <f t="shared" si="50"/>
        <v>6.4823114064799445E-2</v>
      </c>
      <c r="V76">
        <f t="shared" si="51"/>
        <v>0.60285974507207962</v>
      </c>
      <c r="W76">
        <f t="shared" si="52"/>
        <v>0.34824181766250806</v>
      </c>
      <c r="X76">
        <f t="shared" si="53"/>
        <v>0.9667629842470169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30"/>
        <v>RF BoW Chi^2 + PCA</v>
      </c>
      <c r="B77">
        <f t="shared" si="31"/>
        <v>1.4266664942581317E-2</v>
      </c>
      <c r="C77">
        <f t="shared" si="32"/>
        <v>3.9366076818026827E-2</v>
      </c>
      <c r="D77">
        <f t="shared" si="33"/>
        <v>0.11245271823794446</v>
      </c>
      <c r="E77">
        <f t="shared" si="34"/>
        <v>0.18865580088768746</v>
      </c>
      <c r="F77">
        <f t="shared" si="35"/>
        <v>0.59310315680099612</v>
      </c>
      <c r="G77">
        <f t="shared" si="36"/>
        <v>0.43857635130398409</v>
      </c>
      <c r="H77">
        <f t="shared" si="37"/>
        <v>6.2941492492058437E-2</v>
      </c>
      <c r="I77">
        <f t="shared" si="38"/>
        <v>3.6794813201607872E-2</v>
      </c>
      <c r="J77">
        <f t="shared" si="39"/>
        <v>0.29292621785887707</v>
      </c>
      <c r="K77">
        <f t="shared" si="40"/>
        <v>2.6958902388970643E-3</v>
      </c>
      <c r="L77">
        <f t="shared" si="41"/>
        <v>1.6402121326170402E-3</v>
      </c>
      <c r="M77">
        <f t="shared" si="42"/>
        <v>1.6935830356839445E-3</v>
      </c>
      <c r="N77">
        <f t="shared" si="43"/>
        <v>1.1070648474199002E-2</v>
      </c>
      <c r="O77">
        <f t="shared" si="44"/>
        <v>8.8279599886413682E-4</v>
      </c>
      <c r="P77">
        <f t="shared" si="45"/>
        <v>3.3276738069055387E-3</v>
      </c>
      <c r="Q77">
        <f t="shared" si="46"/>
        <v>2.828077230696383E-3</v>
      </c>
      <c r="R77">
        <f t="shared" si="47"/>
        <v>1.836784604337243E-3</v>
      </c>
      <c r="S77">
        <f t="shared" si="48"/>
        <v>1.9124136161711269E-3</v>
      </c>
      <c r="T77">
        <f t="shared" si="49"/>
        <v>5.6968444672027474E-3</v>
      </c>
      <c r="U77">
        <f t="shared" si="50"/>
        <v>2.5516035727769439E-3</v>
      </c>
      <c r="V77">
        <f t="shared" si="51"/>
        <v>3.6460632850886646E-2</v>
      </c>
      <c r="W77">
        <f t="shared" si="52"/>
        <v>1.5900749216937418E-2</v>
      </c>
      <c r="X77">
        <f t="shared" si="53"/>
        <v>5.9601084730682062E-2</v>
      </c>
      <c r="Y77">
        <f t="shared" ref="Y77:Y86" si="54">IFERROR(_xlfn.T.TEST($D28:$H28,$D$27:$H$27,2,IF(IF($K$27^2&gt;$K28^2,($K$27^2)/($K28^2),($K28^2)/($K$27^2))&lt;IF($K$27^2&gt;$K28^2,_xlfn.F.INV(0.95,$M$27-1,$M28-1),_xlfn.F.INV(0.95,$M28-1,$M$27-1)),2,3)),1)</f>
        <v>4.2385855816753484E-2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30"/>
        <v>RF Tf-Idf /</v>
      </c>
      <c r="B78">
        <f t="shared" si="31"/>
        <v>6.8384899460526092E-4</v>
      </c>
      <c r="C78">
        <f t="shared" si="32"/>
        <v>8.9083801805361006E-4</v>
      </c>
      <c r="D78">
        <f t="shared" si="33"/>
        <v>1.6676584191398544E-2</v>
      </c>
      <c r="E78">
        <f t="shared" si="34"/>
        <v>0.63989241281853682</v>
      </c>
      <c r="F78">
        <f t="shared" si="35"/>
        <v>0.40065840242250567</v>
      </c>
      <c r="G78">
        <f t="shared" si="36"/>
        <v>0.35939891915327471</v>
      </c>
      <c r="H78">
        <f t="shared" si="37"/>
        <v>0.57832509532779364</v>
      </c>
      <c r="I78">
        <f t="shared" si="38"/>
        <v>0.44816286371426428</v>
      </c>
      <c r="J78">
        <f t="shared" si="39"/>
        <v>0.71829028529830929</v>
      </c>
      <c r="K78">
        <f t="shared" si="40"/>
        <v>1.6926031587620422E-2</v>
      </c>
      <c r="L78">
        <f t="shared" si="41"/>
        <v>8.5138642076385326E-3</v>
      </c>
      <c r="M78">
        <f t="shared" si="42"/>
        <v>9.0056523503836642E-3</v>
      </c>
      <c r="N78">
        <f t="shared" si="43"/>
        <v>9.0032930935891806E-2</v>
      </c>
      <c r="O78">
        <f t="shared" si="44"/>
        <v>3.3456672713575515E-3</v>
      </c>
      <c r="P78">
        <f t="shared" si="45"/>
        <v>2.3573609530051307E-2</v>
      </c>
      <c r="Q78">
        <f t="shared" si="46"/>
        <v>1.8622905754255053E-2</v>
      </c>
      <c r="R78">
        <f t="shared" si="47"/>
        <v>1.004509515274166E-2</v>
      </c>
      <c r="S78">
        <f t="shared" si="48"/>
        <v>1.0718041363718792E-2</v>
      </c>
      <c r="T78">
        <f t="shared" si="49"/>
        <v>4.8777492910891479E-2</v>
      </c>
      <c r="U78">
        <f t="shared" si="50"/>
        <v>1.5999252778777562E-2</v>
      </c>
      <c r="V78">
        <f t="shared" si="51"/>
        <v>0.33826025850988795</v>
      </c>
      <c r="W78">
        <f t="shared" si="52"/>
        <v>0.15366351081811025</v>
      </c>
      <c r="X78">
        <f t="shared" si="53"/>
        <v>0.62134218784080875</v>
      </c>
      <c r="Y78">
        <f t="shared" si="54"/>
        <v>0.59358532073803416</v>
      </c>
      <c r="Z78">
        <f>IFERROR(_xlfn.T.TEST($D29:$H29,$D$28:$H$28,2,IF(IF($K$28^2&gt;$K29^2,($K$28^2)/($K29^2),($K29^2)/($K$28^2))&lt;IF($K$28^2&gt;$K29^2,_xlfn.F.INV(0.95,$M$28-1,$M29-1),_xlfn.F.INV(0.95,$M29-1,$M$28-1)),2,3)),1)</f>
        <v>5.2259038287455699E-2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30"/>
        <v>RF Tf-Idf Chi^2</v>
      </c>
      <c r="B79">
        <f t="shared" si="31"/>
        <v>2.7753759351602301E-3</v>
      </c>
      <c r="C79">
        <f t="shared" si="32"/>
        <v>9.0189568281879857E-4</v>
      </c>
      <c r="D79">
        <f t="shared" si="33"/>
        <v>1.7434698540922097E-2</v>
      </c>
      <c r="E79">
        <f t="shared" si="34"/>
        <v>0.67194473004244093</v>
      </c>
      <c r="F79">
        <f t="shared" si="35"/>
        <v>0.41604056935846034</v>
      </c>
      <c r="G79">
        <f t="shared" si="36"/>
        <v>0.37719627853431448</v>
      </c>
      <c r="H79">
        <f t="shared" si="37"/>
        <v>0.54802743778905771</v>
      </c>
      <c r="I79">
        <f t="shared" si="38"/>
        <v>0.41656494858972304</v>
      </c>
      <c r="J79">
        <f t="shared" si="39"/>
        <v>0.74329215925246506</v>
      </c>
      <c r="K79">
        <f t="shared" si="40"/>
        <v>1.4975459746355124E-2</v>
      </c>
      <c r="L79">
        <f t="shared" si="41"/>
        <v>7.4273212446144665E-3</v>
      </c>
      <c r="M79">
        <f t="shared" si="42"/>
        <v>7.7698198626016948E-3</v>
      </c>
      <c r="N79">
        <f t="shared" si="43"/>
        <v>8.2641729183417473E-2</v>
      </c>
      <c r="O79">
        <f t="shared" si="44"/>
        <v>2.850041022901287E-3</v>
      </c>
      <c r="P79">
        <f t="shared" si="45"/>
        <v>2.0712704711744689E-2</v>
      </c>
      <c r="Q79">
        <f t="shared" si="46"/>
        <v>1.6351845536132295E-2</v>
      </c>
      <c r="R79">
        <f t="shared" si="47"/>
        <v>8.766193076474903E-3</v>
      </c>
      <c r="S79">
        <f t="shared" si="48"/>
        <v>9.3165499759320716E-3</v>
      </c>
      <c r="T79">
        <f t="shared" si="49"/>
        <v>4.3342112781455132E-2</v>
      </c>
      <c r="U79">
        <f t="shared" si="50"/>
        <v>1.405653574222099E-2</v>
      </c>
      <c r="V79">
        <f t="shared" si="51"/>
        <v>0.31675140109796607</v>
      </c>
      <c r="W79">
        <f t="shared" si="52"/>
        <v>0.14087071740590151</v>
      </c>
      <c r="X79">
        <f t="shared" si="53"/>
        <v>0.58708806854715312</v>
      </c>
      <c r="Y79">
        <f t="shared" si="54"/>
        <v>0.55283015844977479</v>
      </c>
      <c r="Z79">
        <f t="shared" ref="Z79:Z86" si="55">IFERROR(_xlfn.T.TEST($D30:$H30,$D$28:$H$28,2,IF(IF($K$28^2&gt;$K30^2,($K$28^2)/($K30^2),($K30^2)/($K$28^2))&lt;IF($K$28^2&gt;$K30^2,_xlfn.F.INV(0.95,$M$28-1,$M30-1),_xlfn.F.INV(0.95,$M30-1,$M$28-1)),2,3)),1)</f>
        <v>5.4936338490516538E-2</v>
      </c>
      <c r="AA79">
        <f>IFERROR(_xlfn.T.TEST($D30:$H30,$D$29:$H$29,2,IF(IF($K$29^2&gt;$K30^2,($K$29^2)/($K30^2),($K30^2)/($K$29^2))&lt;IF($K$29^2&gt;$K30^2,_xlfn.F.INV(0.95,$M$29-1,$M30-1),_xlfn.F.INV(0.95,$M30-1,$M$29-1)),2,3)),1)</f>
        <v>0.94159518836073519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30"/>
        <v>RF Tf-Idf Chi^2 + PCA</v>
      </c>
      <c r="B80">
        <f t="shared" si="31"/>
        <v>1.4158897040707956E-3</v>
      </c>
      <c r="C80">
        <f t="shared" si="32"/>
        <v>2.4841633466473338E-3</v>
      </c>
      <c r="D80">
        <f t="shared" si="33"/>
        <v>9.2650423004196347E-3</v>
      </c>
      <c r="E80">
        <f t="shared" si="34"/>
        <v>0.38719493755220402</v>
      </c>
      <c r="F80">
        <f t="shared" si="35"/>
        <v>0.25909604641040918</v>
      </c>
      <c r="G80">
        <f t="shared" si="36"/>
        <v>0.24059208777518545</v>
      </c>
      <c r="H80">
        <f t="shared" si="37"/>
        <v>0.93742164522213478</v>
      </c>
      <c r="I80">
        <f t="shared" si="38"/>
        <v>0.9952809232508939</v>
      </c>
      <c r="J80">
        <f t="shared" si="39"/>
        <v>0.45754257828798262</v>
      </c>
      <c r="K80">
        <f t="shared" si="40"/>
        <v>0.16348589910587408</v>
      </c>
      <c r="L80">
        <f t="shared" si="41"/>
        <v>0.11778294355681819</v>
      </c>
      <c r="M80">
        <f t="shared" si="42"/>
        <v>0.13946156589765285</v>
      </c>
      <c r="N80">
        <f t="shared" si="43"/>
        <v>0.36411318106020074</v>
      </c>
      <c r="O80">
        <f t="shared" si="44"/>
        <v>7.9856240522458474E-2</v>
      </c>
      <c r="P80">
        <f t="shared" si="45"/>
        <v>0.22376288993276877</v>
      </c>
      <c r="Q80">
        <f t="shared" si="46"/>
        <v>0.19116651892862901</v>
      </c>
      <c r="R80">
        <f t="shared" si="47"/>
        <v>0.13218175195107304</v>
      </c>
      <c r="S80">
        <f t="shared" si="48"/>
        <v>0.14496194735451154</v>
      </c>
      <c r="T80">
        <f t="shared" si="49"/>
        <v>0.32933527584546712</v>
      </c>
      <c r="U80">
        <f t="shared" si="50"/>
        <v>0.17051488597818204</v>
      </c>
      <c r="V80">
        <f t="shared" si="51"/>
        <v>0.79501405891526677</v>
      </c>
      <c r="W80">
        <f t="shared" si="52"/>
        <v>0.54425235284101947</v>
      </c>
      <c r="X80">
        <f t="shared" si="53"/>
        <v>0.86832333006036944</v>
      </c>
      <c r="Y80">
        <f t="shared" si="54"/>
        <v>0.82659472339644968</v>
      </c>
      <c r="Z80">
        <f t="shared" si="55"/>
        <v>5.8879086423863997E-2</v>
      </c>
      <c r="AA80">
        <f t="shared" ref="AA80:AA86" si="56">IFERROR(_xlfn.T.TEST($D31:$H31,$D$29:$H$29,2,IF(IF($K$29^2&gt;$K31^2,($K$29^2)/($K31^2),($K31^2)/($K$29^2))&lt;IF($K$29^2&gt;$K31^2,_xlfn.F.INV(0.95,$M$29-1,$M31-1),_xlfn.F.INV(0.95,$M31-1,$M$29-1)),2,3)),1)</f>
        <v>0.52442676840787872</v>
      </c>
      <c r="AB80">
        <f>IFERROR(_xlfn.T.TEST($D31:$H31,$D$30:$H$30,2,IF(IF($K$30^2&gt;$K31^2,($K$30^2)/($K31^2),($K31^2)/($K$30^2))&lt;IF($K$30^2&gt;$K31^2,_xlfn.F.INV(0.95,$M$30-1,$M31-1),_xlfn.F.INV(0.95,$M31-1,$M$30-1)),2,3)),1)</f>
        <v>0.49645794472597526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30"/>
        <v>Ensemble BoW /</v>
      </c>
      <c r="B81">
        <f t="shared" si="31"/>
        <v>2.7430643611379106E-4</v>
      </c>
      <c r="C81">
        <f t="shared" si="32"/>
        <v>3.5360480979794554E-4</v>
      </c>
      <c r="D81">
        <f t="shared" si="33"/>
        <v>1.7813404401379196E-3</v>
      </c>
      <c r="E81">
        <f t="shared" si="34"/>
        <v>4.9282229588266245E-2</v>
      </c>
      <c r="F81">
        <f t="shared" si="35"/>
        <v>5.0898105129983946E-2</v>
      </c>
      <c r="G81">
        <f t="shared" si="36"/>
        <v>3.4149211731119761E-2</v>
      </c>
      <c r="H81">
        <f t="shared" si="37"/>
        <v>0.22514815412366851</v>
      </c>
      <c r="I81">
        <f t="shared" si="38"/>
        <v>0.20936848879677455</v>
      </c>
      <c r="J81">
        <f t="shared" si="39"/>
        <v>9.3502167536685901E-2</v>
      </c>
      <c r="K81">
        <f t="shared" si="40"/>
        <v>0.79120366660826535</v>
      </c>
      <c r="L81">
        <f t="shared" si="41"/>
        <v>0.65422336970766204</v>
      </c>
      <c r="M81">
        <f t="shared" si="42"/>
        <v>0.76460441699719406</v>
      </c>
      <c r="N81">
        <f t="shared" si="43"/>
        <v>0.84714651071895086</v>
      </c>
      <c r="O81">
        <f t="shared" si="44"/>
        <v>0.51802380026395556</v>
      </c>
      <c r="P81">
        <f t="shared" si="45"/>
        <v>0.99316842619568724</v>
      </c>
      <c r="Q81">
        <f t="shared" si="46"/>
        <v>0.90086006432511234</v>
      </c>
      <c r="R81">
        <f t="shared" si="47"/>
        <v>0.71176174969491135</v>
      </c>
      <c r="S81">
        <f t="shared" si="48"/>
        <v>0.76946922179700439</v>
      </c>
      <c r="T81">
        <f t="shared" si="49"/>
        <v>0.7952832673595458</v>
      </c>
      <c r="U81">
        <f t="shared" si="50"/>
        <v>0.83349760547715501</v>
      </c>
      <c r="V81">
        <f t="shared" si="51"/>
        <v>0.3812568768261132</v>
      </c>
      <c r="W81">
        <f t="shared" si="52"/>
        <v>0.5638551138427057</v>
      </c>
      <c r="X81">
        <f t="shared" si="53"/>
        <v>0.17727961064630374</v>
      </c>
      <c r="Y81">
        <f t="shared" si="54"/>
        <v>0.13116082491200506</v>
      </c>
      <c r="Z81">
        <f t="shared" si="55"/>
        <v>6.0503360508137004E-3</v>
      </c>
      <c r="AA81">
        <f t="shared" si="56"/>
        <v>4.622304484964012E-2</v>
      </c>
      <c r="AB81">
        <f t="shared" ref="AB81:AB86" si="57">IFERROR(_xlfn.T.TEST($D32:$H32,$D$30:$H$30,2,IF(IF($K$30^2&gt;$K32^2,($K$30^2)/($K32^2),($K32^2)/($K$30^2))&lt;IF($K$30^2&gt;$K32^2,_xlfn.F.INV(0.95,$M$30-1,$M32-1),_xlfn.F.INV(0.95,$M32-1,$M$30-1)),2,3)),1)</f>
        <v>4.1805449346039796E-2</v>
      </c>
      <c r="AC81">
        <f>IFERROR(_xlfn.T.TEST($D32:$H32,$D$31:$H$31,2,IF(IF($K$31^2&gt;$K32^2,($K$31^2)/($K32^2),($K32^2)/($K$31^2))&lt;IF($K$31^2&gt;$K32^2,_xlfn.F.INV(0.95,$M$31-1,$M32-1),_xlfn.F.INV(0.95,$M32-1,$M$31-1)),2,3)),1)</f>
        <v>0.2626456338113114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30"/>
        <v>Ensemble BoW Chi^2</v>
      </c>
      <c r="B82">
        <f t="shared" si="31"/>
        <v>1.8257101490333776E-4</v>
      </c>
      <c r="C82">
        <f t="shared" si="32"/>
        <v>2.2508739067134264E-4</v>
      </c>
      <c r="D82">
        <f t="shared" si="33"/>
        <v>1.0728306894324064E-3</v>
      </c>
      <c r="E82">
        <f t="shared" si="34"/>
        <v>2.0956622803279243E-2</v>
      </c>
      <c r="F82">
        <f t="shared" si="35"/>
        <v>2.5430660839943678E-2</v>
      </c>
      <c r="G82">
        <f t="shared" si="36"/>
        <v>1.5768713277061797E-2</v>
      </c>
      <c r="H82">
        <f t="shared" si="37"/>
        <v>9.9698751030192212E-2</v>
      </c>
      <c r="I82">
        <f t="shared" si="38"/>
        <v>8.5739733867088275E-2</v>
      </c>
      <c r="J82">
        <f t="shared" si="39"/>
        <v>4.4570302771855821E-2</v>
      </c>
      <c r="K82">
        <f t="shared" si="40"/>
        <v>0.70618834273203934</v>
      </c>
      <c r="L82">
        <f t="shared" si="41"/>
        <v>0.82289945287670085</v>
      </c>
      <c r="M82">
        <f t="shared" si="42"/>
        <v>0.70024535724029968</v>
      </c>
      <c r="N82">
        <f t="shared" si="43"/>
        <v>0.45955039011681309</v>
      </c>
      <c r="O82">
        <f t="shared" si="44"/>
        <v>0.94847449629375136</v>
      </c>
      <c r="P82">
        <f t="shared" si="45"/>
        <v>0.52646055482771836</v>
      </c>
      <c r="Q82">
        <f t="shared" si="46"/>
        <v>0.59972346358327089</v>
      </c>
      <c r="R82">
        <f t="shared" si="47"/>
        <v>0.76440973922657274</v>
      </c>
      <c r="S82">
        <f t="shared" si="48"/>
        <v>0.70402063456612285</v>
      </c>
      <c r="T82">
        <f t="shared" si="49"/>
        <v>0.38644926401996926</v>
      </c>
      <c r="U82">
        <f t="shared" si="50"/>
        <v>0.65845954579147381</v>
      </c>
      <c r="V82">
        <f t="shared" si="51"/>
        <v>0.17744972714526119</v>
      </c>
      <c r="W82">
        <f t="shared" si="52"/>
        <v>0.26759634775984298</v>
      </c>
      <c r="X82">
        <f t="shared" si="53"/>
        <v>7.4874237804724061E-2</v>
      </c>
      <c r="Y82">
        <f t="shared" si="54"/>
        <v>5.1204891995891899E-2</v>
      </c>
      <c r="Z82">
        <f t="shared" si="55"/>
        <v>2.9976961291851073E-3</v>
      </c>
      <c r="AA82">
        <f t="shared" si="56"/>
        <v>1.7316244993443967E-2</v>
      </c>
      <c r="AB82">
        <f t="shared" si="57"/>
        <v>1.5706661199402297E-2</v>
      </c>
      <c r="AC82">
        <f t="shared" ref="AC82:AC86" si="58">IFERROR(_xlfn.T.TEST($D33:$H33,$D$31:$H$31,2,IF(IF($K$31^2&gt;$K33^2,($K$31^2)/($K33^2),($K33^2)/($K$31^2))&lt;IF($K$31^2&gt;$K33^2,_xlfn.F.INV(0.95,$M$31-1,$M33-1),_xlfn.F.INV(0.95,$M33-1,$M$31-1)),2,3)),1)</f>
        <v>0.11889046950194429</v>
      </c>
      <c r="AD82">
        <f>IFERROR(_xlfn.T.TEST($D33:$H33,$D$32:$H$32,2,IF(IF($K$32^2&gt;$K33^2,($K$32^2)/($K33^2),($K33^2)/($K$32^2))&lt;IF($K$32^2&gt;$K33^2,_xlfn.F.INV(0.95,$M$32-1,$M33-1),_xlfn.F.INV(0.95,$M33-1,$M$32-1)),2,3)),1)</f>
        <v>0.55665870731530354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30"/>
        <v>Ensemble BoW Chi^2 + PCA</v>
      </c>
      <c r="B83">
        <f t="shared" si="31"/>
        <v>4.987917625031503E-4</v>
      </c>
      <c r="C83">
        <f t="shared" si="32"/>
        <v>7.0741732663530225E-4</v>
      </c>
      <c r="D83">
        <f t="shared" si="33"/>
        <v>3.5128456790272278E-3</v>
      </c>
      <c r="E83">
        <f t="shared" si="34"/>
        <v>0.14018009474018503</v>
      </c>
      <c r="F83">
        <f t="shared" si="35"/>
        <v>0.11484867546581236</v>
      </c>
      <c r="G83">
        <f t="shared" si="36"/>
        <v>8.8495632765254226E-2</v>
      </c>
      <c r="H83">
        <f t="shared" si="37"/>
        <v>0.51897101015740521</v>
      </c>
      <c r="I83">
        <f t="shared" si="38"/>
        <v>0.52872778980831714</v>
      </c>
      <c r="J83">
        <f t="shared" si="39"/>
        <v>0.21567672280481798</v>
      </c>
      <c r="K83">
        <f t="shared" si="40"/>
        <v>0.33742244881285299</v>
      </c>
      <c r="L83">
        <f t="shared" si="41"/>
        <v>0.2480846407883017</v>
      </c>
      <c r="M83">
        <f t="shared" si="42"/>
        <v>0.29863808267000364</v>
      </c>
      <c r="N83">
        <f t="shared" si="43"/>
        <v>0.66330871645965583</v>
      </c>
      <c r="O83">
        <f t="shared" si="44"/>
        <v>0.17002001806060879</v>
      </c>
      <c r="P83">
        <f t="shared" si="45"/>
        <v>0.46230200025667223</v>
      </c>
      <c r="Q83">
        <f t="shared" si="46"/>
        <v>0.39798345592117579</v>
      </c>
      <c r="R83">
        <f t="shared" si="47"/>
        <v>0.2787673660952687</v>
      </c>
      <c r="S83">
        <f t="shared" si="48"/>
        <v>0.30751337936445355</v>
      </c>
      <c r="T83">
        <f t="shared" si="49"/>
        <v>0.64833254645791916</v>
      </c>
      <c r="U83">
        <f t="shared" si="50"/>
        <v>0.35568788257167705</v>
      </c>
      <c r="V83">
        <f t="shared" si="51"/>
        <v>0.77904358207046909</v>
      </c>
      <c r="W83">
        <f t="shared" si="52"/>
        <v>0.94258449231677233</v>
      </c>
      <c r="X83">
        <f t="shared" si="53"/>
        <v>0.44307371897164727</v>
      </c>
      <c r="Y83">
        <f t="shared" si="54"/>
        <v>0.37435931571254921</v>
      </c>
      <c r="Z83">
        <f t="shared" si="55"/>
        <v>1.5966998578367662E-2</v>
      </c>
      <c r="AA83">
        <f t="shared" si="56"/>
        <v>0.16251544404171508</v>
      </c>
      <c r="AB83">
        <f t="shared" si="57"/>
        <v>0.14853910216952496</v>
      </c>
      <c r="AC83">
        <f t="shared" si="58"/>
        <v>0.58058807351607666</v>
      </c>
      <c r="AD83">
        <f t="shared" ref="AD83:AD86" si="59">IFERROR(_xlfn.T.TEST($D34:$H34,$D$32:$H$32,2,IF(IF($K$32^2&gt;$K34^2,($K$32^2)/($K34^2),($K34^2)/($K$32^2))&lt;IF($K$32^2&gt;$K34^2,_xlfn.F.INV(0.95,$M$32-1,$M34-1),_xlfn.F.INV(0.95,$M34-1,$M$32-1)),2,3)),1)</f>
        <v>0.50948724419669167</v>
      </c>
      <c r="AE83">
        <f>IFERROR(_xlfn.T.TEST($D34:$H34,$D$33:$H$33,2,IF(IF($K$33^2&gt;$K34^2,($K$33^2)/($K34^2),($K34^2)/($K$33^2))&lt;IF($K$33^2&gt;$K34^2,_xlfn.F.INV(0.95,$M$33-1,$M34-1),_xlfn.F.INV(0.95,$M34-1,$M$33-1)),2,3)),1)</f>
        <v>0.23350288000628086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30"/>
        <v>Ensemble Tf-Idf /</v>
      </c>
      <c r="B84">
        <f t="shared" si="31"/>
        <v>2.4934008600201217E-4</v>
      </c>
      <c r="C84">
        <f t="shared" si="32"/>
        <v>3.3687004561404029E-4</v>
      </c>
      <c r="D84">
        <f t="shared" si="33"/>
        <v>1.2788687637659718E-3</v>
      </c>
      <c r="E84">
        <f t="shared" si="34"/>
        <v>2.3112021951698924E-2</v>
      </c>
      <c r="F84">
        <f t="shared" si="35"/>
        <v>2.5388150196723872E-2</v>
      </c>
      <c r="G84">
        <f t="shared" si="36"/>
        <v>1.7102156673767219E-2</v>
      </c>
      <c r="H84">
        <f t="shared" si="37"/>
        <v>9.3571653386252771E-2</v>
      </c>
      <c r="I84">
        <f t="shared" si="38"/>
        <v>8.3105679395666848E-2</v>
      </c>
      <c r="J84">
        <f t="shared" si="39"/>
        <v>4.3424201710838967E-2</v>
      </c>
      <c r="K84">
        <f t="shared" si="40"/>
        <v>0.58752177457593302</v>
      </c>
      <c r="L84">
        <f t="shared" si="41"/>
        <v>0.68126885521879665</v>
      </c>
      <c r="M84">
        <f t="shared" si="42"/>
        <v>0.57851510053291222</v>
      </c>
      <c r="N84">
        <f t="shared" si="43"/>
        <v>0.39059736985012783</v>
      </c>
      <c r="O84">
        <f t="shared" si="44"/>
        <v>0.78138703745155325</v>
      </c>
      <c r="P84">
        <f t="shared" si="45"/>
        <v>0.44079842040521122</v>
      </c>
      <c r="Q84">
        <f t="shared" si="46"/>
        <v>0.49957075338418844</v>
      </c>
      <c r="R84">
        <f t="shared" si="47"/>
        <v>0.63282090127287371</v>
      </c>
      <c r="S84">
        <f t="shared" si="48"/>
        <v>0.58266448498179801</v>
      </c>
      <c r="T84">
        <f t="shared" si="49"/>
        <v>0.32952002437688338</v>
      </c>
      <c r="U84">
        <f t="shared" si="50"/>
        <v>0.54722279241818605</v>
      </c>
      <c r="V84">
        <f t="shared" si="51"/>
        <v>0.15916095174672434</v>
      </c>
      <c r="W84">
        <f t="shared" si="52"/>
        <v>0.23380622836874951</v>
      </c>
      <c r="X84">
        <f t="shared" si="53"/>
        <v>7.2740068104997571E-2</v>
      </c>
      <c r="Y84">
        <f t="shared" si="54"/>
        <v>5.3134495012573897E-2</v>
      </c>
      <c r="Z84">
        <f t="shared" si="55"/>
        <v>3.9085466484877441E-3</v>
      </c>
      <c r="AA84">
        <f t="shared" si="56"/>
        <v>2.1541288059716699E-2</v>
      </c>
      <c r="AB84">
        <f t="shared" si="57"/>
        <v>3.256875619021548E-2</v>
      </c>
      <c r="AC84">
        <f t="shared" si="58"/>
        <v>0.10976872949942386</v>
      </c>
      <c r="AD84">
        <f t="shared" si="59"/>
        <v>0.46845560299630962</v>
      </c>
      <c r="AE84">
        <f t="shared" ref="AE84:AE86" si="60">IFERROR(_xlfn.T.TEST($D35:$H35,$D$33:$H$33,2,IF(IF($K$33^2&gt;$K35^2,($K$33^2)/($K35^2),($K35^2)/($K$33^2))&lt;IF($K$33^2&gt;$K35^2,_xlfn.F.INV(0.95,$M$33-1,$M35-1),_xlfn.F.INV(0.95,$M35-1,$M$33-1)),2,3)),1)</f>
        <v>0.84886654043939624</v>
      </c>
      <c r="AF84">
        <f>IFERROR(_xlfn.T.TEST($D35:$H35,$D$34:$H$34,2,IF(IF($K$34^2&gt;$K35^2,($K$34^2)/($K35^2),($K35^2)/($K$34^2))&lt;IF($K$34^2&gt;$K35^2,_xlfn.F.INV(0.95,$M$34-1,$M35-1),_xlfn.F.INV(0.95,$M35-1,$M$34-1)),2,3)),1)</f>
        <v>0.20616984153881815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30"/>
        <v>Ensemble Tf-Idf Chi^2</v>
      </c>
      <c r="B85">
        <f t="shared" si="31"/>
        <v>1.3207336557222545E-4</v>
      </c>
      <c r="C85">
        <f t="shared" si="32"/>
        <v>1.3828560944005092E-4</v>
      </c>
      <c r="D85">
        <f t="shared" si="33"/>
        <v>9.7824119265194488E-4</v>
      </c>
      <c r="E85">
        <f t="shared" si="34"/>
        <v>2.281935937784009E-2</v>
      </c>
      <c r="F85">
        <f t="shared" si="35"/>
        <v>3.1418783358038084E-2</v>
      </c>
      <c r="G85">
        <f t="shared" si="36"/>
        <v>1.7464527627094054E-2</v>
      </c>
      <c r="H85">
        <f t="shared" si="37"/>
        <v>0.14019501287431821</v>
      </c>
      <c r="I85">
        <f t="shared" si="38"/>
        <v>0.11729797631101679</v>
      </c>
      <c r="J85">
        <f t="shared" si="39"/>
        <v>5.7832103787388719E-2</v>
      </c>
      <c r="K85">
        <f t="shared" si="40"/>
        <v>0.93020132131545685</v>
      </c>
      <c r="L85">
        <f t="shared" si="41"/>
        <v>0.77050828948633598</v>
      </c>
      <c r="M85">
        <f t="shared" si="42"/>
        <v>0.90865666493142994</v>
      </c>
      <c r="N85">
        <f t="shared" si="43"/>
        <v>0.69436969617977151</v>
      </c>
      <c r="O85">
        <f t="shared" si="44"/>
        <v>0.60396594434384021</v>
      </c>
      <c r="P85">
        <f t="shared" si="45"/>
        <v>0.83348623989066251</v>
      </c>
      <c r="Q85">
        <f t="shared" si="46"/>
        <v>0.93802426682094975</v>
      </c>
      <c r="R85">
        <f t="shared" si="47"/>
        <v>0.84064547282754343</v>
      </c>
      <c r="S85">
        <f t="shared" si="48"/>
        <v>0.91180122806899389</v>
      </c>
      <c r="T85">
        <f t="shared" si="49"/>
        <v>0.61342326600174801</v>
      </c>
      <c r="U85">
        <f t="shared" si="50"/>
        <v>0.98329489563149242</v>
      </c>
      <c r="V85">
        <f t="shared" si="51"/>
        <v>0.26296499448060823</v>
      </c>
      <c r="W85">
        <f t="shared" si="52"/>
        <v>0.41074455823643874</v>
      </c>
      <c r="X85">
        <f t="shared" si="53"/>
        <v>0.10113648401811391</v>
      </c>
      <c r="Y85">
        <f t="shared" si="54"/>
        <v>6.2840737504573321E-2</v>
      </c>
      <c r="Z85">
        <f t="shared" si="55"/>
        <v>2.3821399740827981E-3</v>
      </c>
      <c r="AA85">
        <f t="shared" si="56"/>
        <v>1.4671170109418988E-2</v>
      </c>
      <c r="AB85">
        <f t="shared" si="57"/>
        <v>1.2822268543551268E-2</v>
      </c>
      <c r="AC85">
        <f t="shared" si="58"/>
        <v>0.17018003997724629</v>
      </c>
      <c r="AD85">
        <f t="shared" si="59"/>
        <v>0.84559845801346101</v>
      </c>
      <c r="AE85">
        <f t="shared" si="60"/>
        <v>0.64157664279026183</v>
      </c>
      <c r="AF85">
        <f t="shared" ref="AF85:AF86" si="61">IFERROR(_xlfn.T.TEST($D36:$H36,$D$34:$H$34,2,IF(IF($K$34^2&gt;$K36^2,($K$34^2)/($K36^2),($K36^2)/($K$34^2))&lt;IF($K$34^2&gt;$K36^2,_xlfn.F.INV(0.95,$M$34-1,$M36-1),_xlfn.F.INV(0.95,$M36-1,$M$34-1)),2,3)),1)</f>
        <v>0.35779029638233878</v>
      </c>
      <c r="AG85">
        <f>IFERROR(_xlfn.T.TEST($D36:$H36,$D$35:$H$35,2,IF(IF($K$35^2&gt;$K36^2,($K$35^2)/($K36^2),($K36^2)/($K$35^2))&lt;IF($K$35^2&gt;$K36^2,_xlfn.F.INV(0.95,$M$35-1,$M36-1),_xlfn.F.INV(0.95,$M36-1,$M$35-1)),2,3)),1)</f>
        <v>0.53279318998236125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30"/>
        <v>Ensemble Tf-Idf Chi^2 + PCA</v>
      </c>
      <c r="B86">
        <f t="shared" si="31"/>
        <v>2.9411132969892512E-4</v>
      </c>
      <c r="C86">
        <f t="shared" si="32"/>
        <v>3.9861245278462648E-4</v>
      </c>
      <c r="D86">
        <f t="shared" si="33"/>
        <v>1.6752113134221452E-3</v>
      </c>
      <c r="E86">
        <f t="shared" si="34"/>
        <v>3.8342121196120571E-2</v>
      </c>
      <c r="F86">
        <f t="shared" si="35"/>
        <v>3.9635713128776229E-2</v>
      </c>
      <c r="G86">
        <f t="shared" si="36"/>
        <v>2.7183030686647347E-2</v>
      </c>
      <c r="H86">
        <f t="shared" si="37"/>
        <v>0.16107926579047829</v>
      </c>
      <c r="I86">
        <f t="shared" si="38"/>
        <v>0.14776669027160183</v>
      </c>
      <c r="J86">
        <f t="shared" si="39"/>
        <v>7.0409603483859537E-2</v>
      </c>
      <c r="K86">
        <f t="shared" si="40"/>
        <v>0.92289816832342964</v>
      </c>
      <c r="L86">
        <f t="shared" si="41"/>
        <v>0.95221139119128406</v>
      </c>
      <c r="M86">
        <f t="shared" si="42"/>
        <v>0.93045651664470375</v>
      </c>
      <c r="N86">
        <f t="shared" si="43"/>
        <v>0.6289997274042779</v>
      </c>
      <c r="O86">
        <f t="shared" si="44"/>
        <v>0.82256120383932696</v>
      </c>
      <c r="P86">
        <f t="shared" si="45"/>
        <v>0.73450161248419232</v>
      </c>
      <c r="Q86">
        <f t="shared" si="46"/>
        <v>0.81538317247436809</v>
      </c>
      <c r="R86">
        <f t="shared" si="47"/>
        <v>0.98981309648219062</v>
      </c>
      <c r="S86">
        <f t="shared" si="48"/>
        <v>0.93065184946693968</v>
      </c>
      <c r="T86">
        <f t="shared" si="49"/>
        <v>0.56567213846013553</v>
      </c>
      <c r="U86">
        <f t="shared" si="50"/>
        <v>0.87753659414080465</v>
      </c>
      <c r="V86">
        <f t="shared" si="51"/>
        <v>0.27175905504560588</v>
      </c>
      <c r="W86">
        <f t="shared" si="52"/>
        <v>0.4005153205349824</v>
      </c>
      <c r="X86">
        <f t="shared" si="53"/>
        <v>0.12690638382490399</v>
      </c>
      <c r="Y86">
        <f t="shared" si="54"/>
        <v>9.4582063247778236E-2</v>
      </c>
      <c r="Z86">
        <f t="shared" si="55"/>
        <v>5.6209522512688098E-3</v>
      </c>
      <c r="AA86">
        <f t="shared" si="56"/>
        <v>3.6973319899296475E-2</v>
      </c>
      <c r="AB86">
        <f t="shared" si="57"/>
        <v>3.3866933009363713E-2</v>
      </c>
      <c r="AC86">
        <f t="shared" si="58"/>
        <v>0.1878800293956342</v>
      </c>
      <c r="AD86">
        <f t="shared" si="59"/>
        <v>0.74907330192523613</v>
      </c>
      <c r="AE86">
        <f t="shared" si="60"/>
        <v>0.80886117522841705</v>
      </c>
      <c r="AF86">
        <f t="shared" si="61"/>
        <v>0.35847684880289693</v>
      </c>
      <c r="AG86">
        <f t="shared" ref="AG86" si="62">IFERROR(_xlfn.T.TEST($D37:$H37,$D$35:$H$35,2,IF(IF($K$35^2&gt;$K37^2,($K$35^2)/($K37^2),($K37^2)/($K$35^2))&lt;IF($K$35^2&gt;$K37^2,_xlfn.F.INV(0.95,$M$35-1,$M37-1),_xlfn.F.INV(0.95,$M37-1,$M$35-1)),2,3)),1)</f>
        <v>0.68487153836231351</v>
      </c>
      <c r="AH86">
        <f>IFERROR(_xlfn.T.TEST($D37:$H37,$D$36:$H$36,2,IF(IF($K$36^2&gt;$K37^2,($K$36^2)/($K37^2),($K37^2)/($K$36^2))&lt;IF($K$36^2&gt;$K37^2,_xlfn.F.INV(0.95,$M$36-1,$M37-1),_xlfn.F.INV(0.95,$M37-1,$M$36-1)),2,3)),1)</f>
        <v>0.86267798589574984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25">
      <c r="A89" t="s">
        <v>51</v>
      </c>
      <c r="B89">
        <f t="shared" ref="B89:B121" si="63">B54</f>
        <v>0.36827333652249444</v>
      </c>
    </row>
    <row r="90" spans="1:35" x14ac:dyDescent="0.25">
      <c r="A90" t="s">
        <v>52</v>
      </c>
      <c r="B90">
        <f t="shared" si="63"/>
        <v>0.37916809169976506</v>
      </c>
      <c r="C90">
        <f t="shared" ref="C90:C121" si="64">C55</f>
        <v>0.88546352056616051</v>
      </c>
    </row>
    <row r="91" spans="1:35" x14ac:dyDescent="0.25">
      <c r="A91" t="s">
        <v>53</v>
      </c>
      <c r="B91">
        <f t="shared" si="63"/>
        <v>2.5749519332837066E-3</v>
      </c>
      <c r="C91">
        <f t="shared" si="64"/>
        <v>5.0063239046309093E-3</v>
      </c>
      <c r="D91">
        <f t="shared" ref="D91:D121" si="65">D56</f>
        <v>2.0902497078113522E-2</v>
      </c>
    </row>
    <row r="92" spans="1:35" x14ac:dyDescent="0.25">
      <c r="A92" t="s">
        <v>54</v>
      </c>
      <c r="B92">
        <f t="shared" si="63"/>
        <v>1.6772332706551447E-2</v>
      </c>
      <c r="C92">
        <f t="shared" si="64"/>
        <v>4.1716623107360955E-2</v>
      </c>
      <c r="D92">
        <f t="shared" si="65"/>
        <v>8.6832452721474121E-2</v>
      </c>
      <c r="E92">
        <f t="shared" ref="E92:E121" si="66">E57</f>
        <v>0.61313520555322665</v>
      </c>
    </row>
    <row r="93" spans="1:35" x14ac:dyDescent="0.25">
      <c r="A93" t="s">
        <v>55</v>
      </c>
      <c r="B93">
        <f t="shared" si="63"/>
        <v>7.2237362258952102E-3</v>
      </c>
      <c r="C93">
        <f t="shared" si="64"/>
        <v>1.7001424555916904E-2</v>
      </c>
      <c r="D93">
        <f t="shared" si="65"/>
        <v>4.960216083531218E-2</v>
      </c>
      <c r="E93">
        <f t="shared" si="66"/>
        <v>0.6496360121128103</v>
      </c>
      <c r="F93">
        <f t="shared" ref="F93:F121" si="67">F58</f>
        <v>0.90688073091533017</v>
      </c>
    </row>
    <row r="94" spans="1:35" x14ac:dyDescent="0.25">
      <c r="A94" t="s">
        <v>56</v>
      </c>
      <c r="B94">
        <f t="shared" si="63"/>
        <v>1.4198090950070799E-3</v>
      </c>
      <c r="C94">
        <f t="shared" si="64"/>
        <v>2.485609161907269E-3</v>
      </c>
      <c r="D94">
        <f t="shared" si="65"/>
        <v>9.6215095770454812E-3</v>
      </c>
      <c r="E94">
        <f t="shared" si="66"/>
        <v>0.42285948985383759</v>
      </c>
      <c r="F94">
        <f t="shared" si="67"/>
        <v>0.27924194993976625</v>
      </c>
      <c r="G94">
        <f t="shared" ref="G94:G121" si="68">G59</f>
        <v>0.26134886581283939</v>
      </c>
    </row>
    <row r="95" spans="1:35" x14ac:dyDescent="0.25">
      <c r="A95" t="s">
        <v>57</v>
      </c>
      <c r="B95">
        <f t="shared" si="63"/>
        <v>7.9125958063009402E-4</v>
      </c>
      <c r="C95">
        <f t="shared" si="64"/>
        <v>1.201733996636226E-3</v>
      </c>
      <c r="D95">
        <f t="shared" si="65"/>
        <v>6.2267545135084937E-3</v>
      </c>
      <c r="E95">
        <f t="shared" si="66"/>
        <v>0.33111079387059628</v>
      </c>
      <c r="F95">
        <f t="shared" si="67"/>
        <v>0.22749933205213374</v>
      </c>
      <c r="G95">
        <f t="shared" si="68"/>
        <v>0.19792935682785504</v>
      </c>
      <c r="H95">
        <f t="shared" ref="H95:H121" si="69">H60</f>
        <v>0.93497007931772225</v>
      </c>
    </row>
    <row r="96" spans="1:35" x14ac:dyDescent="0.25">
      <c r="A96" t="s">
        <v>58</v>
      </c>
      <c r="B96">
        <f t="shared" si="63"/>
        <v>6.7017594888494764E-3</v>
      </c>
      <c r="C96">
        <f t="shared" si="64"/>
        <v>1.5073458839238493E-2</v>
      </c>
      <c r="D96">
        <f t="shared" si="65"/>
        <v>3.8564604302979165E-2</v>
      </c>
      <c r="E96">
        <f t="shared" si="66"/>
        <v>0.98266653793933201</v>
      </c>
      <c r="F96">
        <f t="shared" si="67"/>
        <v>0.67204786164015218</v>
      </c>
      <c r="G96">
        <f t="shared" si="68"/>
        <v>0.72050079510639264</v>
      </c>
      <c r="H96">
        <f t="shared" si="69"/>
        <v>0.49305453106841246</v>
      </c>
      <c r="I96">
        <f t="shared" ref="I96:I121" si="70">I61</f>
        <v>0.42255284680733685</v>
      </c>
    </row>
    <row r="97" spans="1:25" x14ac:dyDescent="0.25">
      <c r="A97" t="s">
        <v>59</v>
      </c>
      <c r="B97">
        <f t="shared" si="63"/>
        <v>1.490482388166167E-4</v>
      </c>
      <c r="C97">
        <f t="shared" si="64"/>
        <v>1.648737212785922E-4</v>
      </c>
      <c r="D97">
        <f t="shared" si="65"/>
        <v>1.0409656664333556E-3</v>
      </c>
      <c r="E97">
        <f t="shared" si="66"/>
        <v>2.383982432622659E-2</v>
      </c>
      <c r="F97">
        <f t="shared" si="67"/>
        <v>3.1164932240349549E-2</v>
      </c>
      <c r="G97">
        <f t="shared" si="68"/>
        <v>1.7996109369122732E-2</v>
      </c>
      <c r="H97">
        <f t="shared" si="69"/>
        <v>0.13555445022191079</v>
      </c>
      <c r="I97">
        <f t="shared" si="70"/>
        <v>0.11507914194084481</v>
      </c>
      <c r="J97">
        <f t="shared" ref="J97:J121" si="71">J62</f>
        <v>5.6811284496725456E-2</v>
      </c>
    </row>
    <row r="98" spans="1:25" x14ac:dyDescent="0.25">
      <c r="A98" t="s">
        <v>60</v>
      </c>
      <c r="B98">
        <f t="shared" si="63"/>
        <v>1.0466044079171563E-4</v>
      </c>
      <c r="C98">
        <f t="shared" si="64"/>
        <v>1.0519966581253647E-4</v>
      </c>
      <c r="D98">
        <f t="shared" si="65"/>
        <v>7.5899284285814482E-4</v>
      </c>
      <c r="E98">
        <f t="shared" si="66"/>
        <v>1.4877187330378778E-2</v>
      </c>
      <c r="F98">
        <f t="shared" si="67"/>
        <v>2.2905787123702413E-2</v>
      </c>
      <c r="G98">
        <f t="shared" si="68"/>
        <v>1.2013550617312099E-2</v>
      </c>
      <c r="H98">
        <f t="shared" si="69"/>
        <v>9.5641196642393511E-2</v>
      </c>
      <c r="I98">
        <f t="shared" si="70"/>
        <v>7.5659675132868323E-2</v>
      </c>
      <c r="J98">
        <f t="shared" si="71"/>
        <v>4.1204585203454221E-2</v>
      </c>
      <c r="K98">
        <f t="shared" ref="K98:K121" si="72">K63</f>
        <v>0.84857846992266461</v>
      </c>
    </row>
    <row r="99" spans="1:25" x14ac:dyDescent="0.25">
      <c r="A99" t="s">
        <v>61</v>
      </c>
      <c r="B99">
        <f t="shared" si="63"/>
        <v>1.0365457425360214E-4</v>
      </c>
      <c r="C99">
        <f t="shared" si="64"/>
        <v>1.008146785238728E-4</v>
      </c>
      <c r="D99">
        <f t="shared" si="65"/>
        <v>7.9428132528105121E-4</v>
      </c>
      <c r="E99">
        <f t="shared" si="66"/>
        <v>1.6714419354659515E-2</v>
      </c>
      <c r="F99">
        <f t="shared" si="67"/>
        <v>2.5923901214756448E-2</v>
      </c>
      <c r="G99">
        <f t="shared" si="68"/>
        <v>1.3433448566426358E-2</v>
      </c>
      <c r="H99">
        <f t="shared" si="69"/>
        <v>0.1131607051603552</v>
      </c>
      <c r="I99">
        <f t="shared" si="70"/>
        <v>9.0017245152076347E-2</v>
      </c>
      <c r="J99">
        <f t="shared" si="71"/>
        <v>4.7385519497573074E-2</v>
      </c>
      <c r="K99">
        <f t="shared" si="72"/>
        <v>0.98547048998887499</v>
      </c>
      <c r="L99">
        <f t="shared" ref="L99:L121" si="73">L64</f>
        <v>0.84991674608505652</v>
      </c>
    </row>
    <row r="100" spans="1:25" x14ac:dyDescent="0.25">
      <c r="A100" t="s">
        <v>62</v>
      </c>
      <c r="B100">
        <f t="shared" si="63"/>
        <v>4.4402734558101833E-4</v>
      </c>
      <c r="C100">
        <f t="shared" si="64"/>
        <v>6.364389865138987E-4</v>
      </c>
      <c r="D100">
        <f t="shared" si="65"/>
        <v>2.7293466967869091E-3</v>
      </c>
      <c r="E100">
        <f t="shared" si="66"/>
        <v>8.2856434203978785E-2</v>
      </c>
      <c r="F100">
        <f t="shared" si="67"/>
        <v>7.3950651736254397E-2</v>
      </c>
      <c r="G100">
        <f t="shared" si="68"/>
        <v>5.4972968095374074E-2</v>
      </c>
      <c r="H100">
        <f t="shared" si="69"/>
        <v>0.31960810214743873</v>
      </c>
      <c r="I100">
        <f t="shared" si="70"/>
        <v>0.31236486114331874</v>
      </c>
      <c r="J100">
        <f t="shared" si="71"/>
        <v>0.13523963958080454</v>
      </c>
      <c r="K100">
        <f t="shared" si="72"/>
        <v>0.651155677489758</v>
      </c>
      <c r="L100">
        <f t="shared" si="73"/>
        <v>0.53073346567865054</v>
      </c>
      <c r="M100">
        <f t="shared" ref="M100:M121" si="74">M65</f>
        <v>0.62105464648441266</v>
      </c>
    </row>
    <row r="101" spans="1:25" x14ac:dyDescent="0.25">
      <c r="A101" t="s">
        <v>63</v>
      </c>
      <c r="B101">
        <f t="shared" si="63"/>
        <v>6.7940345609702969E-5</v>
      </c>
      <c r="C101">
        <f t="shared" si="64"/>
        <v>5.961658909991616E-5</v>
      </c>
      <c r="D101">
        <f t="shared" si="65"/>
        <v>5.2391529338699483E-4</v>
      </c>
      <c r="E101">
        <f t="shared" si="66"/>
        <v>8.3319106334843653E-3</v>
      </c>
      <c r="F101">
        <f t="shared" si="67"/>
        <v>1.6135916765734112E-2</v>
      </c>
      <c r="G101">
        <f t="shared" si="68"/>
        <v>7.4282418969680688E-3</v>
      </c>
      <c r="H101">
        <f t="shared" si="69"/>
        <v>6.3102863896293007E-2</v>
      </c>
      <c r="I101">
        <f t="shared" si="70"/>
        <v>4.4983103053686975E-2</v>
      </c>
      <c r="J101">
        <f t="shared" si="71"/>
        <v>2.8484555248770631E-2</v>
      </c>
      <c r="K101">
        <f t="shared" si="72"/>
        <v>0.6894230445236218</v>
      </c>
      <c r="L101">
        <f t="shared" si="73"/>
        <v>0.83461372257871691</v>
      </c>
      <c r="M101">
        <f t="shared" si="74"/>
        <v>0.67359717232661664</v>
      </c>
      <c r="N101">
        <f t="shared" ref="N101:N121" si="75">N66</f>
        <v>0.41513602020346485</v>
      </c>
    </row>
    <row r="102" spans="1:25" x14ac:dyDescent="0.25">
      <c r="A102" t="s">
        <v>64</v>
      </c>
      <c r="B102">
        <f t="shared" si="63"/>
        <v>1.6424726349531342E-4</v>
      </c>
      <c r="C102">
        <f t="shared" si="64"/>
        <v>1.8027339264602857E-4</v>
      </c>
      <c r="D102">
        <f t="shared" si="65"/>
        <v>1.2203847827430543E-3</v>
      </c>
      <c r="E102">
        <f t="shared" si="66"/>
        <v>3.2514015444338948E-2</v>
      </c>
      <c r="F102">
        <f t="shared" si="67"/>
        <v>4.039544705334179E-2</v>
      </c>
      <c r="G102">
        <f t="shared" si="68"/>
        <v>2.3779607270364135E-2</v>
      </c>
      <c r="H102">
        <f t="shared" si="69"/>
        <v>0.18698448259697839</v>
      </c>
      <c r="I102">
        <f t="shared" si="70"/>
        <v>0.16396187866468143</v>
      </c>
      <c r="J102">
        <f t="shared" si="71"/>
        <v>7.537575785727503E-2</v>
      </c>
      <c r="K102">
        <f t="shared" si="72"/>
        <v>0.77425409544070956</v>
      </c>
      <c r="L102">
        <f t="shared" si="73"/>
        <v>0.62008515892894156</v>
      </c>
      <c r="M102">
        <f t="shared" si="74"/>
        <v>0.74070498141637309</v>
      </c>
      <c r="N102">
        <f t="shared" si="75"/>
        <v>0.82741473745671734</v>
      </c>
      <c r="O102">
        <f t="shared" ref="O102:O121" si="76">O67</f>
        <v>0.465822667936996</v>
      </c>
    </row>
    <row r="103" spans="1:25" x14ac:dyDescent="0.25">
      <c r="A103" t="s">
        <v>65</v>
      </c>
      <c r="B103">
        <f t="shared" si="63"/>
        <v>1.4878982623039595E-4</v>
      </c>
      <c r="C103">
        <f t="shared" si="64"/>
        <v>1.6073325738309613E-4</v>
      </c>
      <c r="D103">
        <f t="shared" si="65"/>
        <v>1.0917394007296155E-3</v>
      </c>
      <c r="E103">
        <f t="shared" si="66"/>
        <v>2.6943091411601835E-2</v>
      </c>
      <c r="F103">
        <f t="shared" si="67"/>
        <v>3.5099570185529699E-2</v>
      </c>
      <c r="G103">
        <f t="shared" si="68"/>
        <v>2.0152616114611076E-2</v>
      </c>
      <c r="H103">
        <f t="shared" si="69"/>
        <v>0.15865161778678938</v>
      </c>
      <c r="I103">
        <f t="shared" si="70"/>
        <v>0.13592624043369211</v>
      </c>
      <c r="J103">
        <f t="shared" si="71"/>
        <v>6.4905253128105439E-2</v>
      </c>
      <c r="K103">
        <f t="shared" si="72"/>
        <v>0.87241754858781939</v>
      </c>
      <c r="L103">
        <f t="shared" si="73"/>
        <v>0.71537815764598367</v>
      </c>
      <c r="M103">
        <f t="shared" si="74"/>
        <v>0.84648153909215784</v>
      </c>
      <c r="N103">
        <f t="shared" si="75"/>
        <v>0.74447142757805795</v>
      </c>
      <c r="O103">
        <f t="shared" si="76"/>
        <v>0.55421646169617333</v>
      </c>
      <c r="P103">
        <f t="shared" ref="P103:P121" si="77">P68</f>
        <v>0.89600913854986919</v>
      </c>
    </row>
    <row r="104" spans="1:25" x14ac:dyDescent="0.25">
      <c r="A104" t="s">
        <v>66</v>
      </c>
      <c r="B104">
        <f t="shared" si="63"/>
        <v>1.1229490834292432E-4</v>
      </c>
      <c r="C104">
        <f t="shared" si="64"/>
        <v>1.1423031033628274E-4</v>
      </c>
      <c r="D104">
        <f t="shared" si="65"/>
        <v>8.2005466155327599E-4</v>
      </c>
      <c r="E104">
        <f t="shared" si="66"/>
        <v>1.6962467977598372E-2</v>
      </c>
      <c r="F104">
        <f t="shared" si="67"/>
        <v>2.5252373527666377E-2</v>
      </c>
      <c r="G104">
        <f t="shared" si="68"/>
        <v>1.3474772365757009E-2</v>
      </c>
      <c r="H104">
        <f t="shared" si="69"/>
        <v>0.10778240084493791</v>
      </c>
      <c r="I104">
        <f t="shared" si="70"/>
        <v>8.6737491543922282E-2</v>
      </c>
      <c r="J104">
        <f t="shared" si="71"/>
        <v>4.5766267029976167E-2</v>
      </c>
      <c r="K104">
        <f t="shared" si="72"/>
        <v>0.91702084204657719</v>
      </c>
      <c r="L104">
        <f t="shared" si="73"/>
        <v>0.92726969183959518</v>
      </c>
      <c r="M104">
        <f t="shared" si="74"/>
        <v>0.92468616471262621</v>
      </c>
      <c r="N104">
        <f t="shared" si="75"/>
        <v>0.57913140836289934</v>
      </c>
      <c r="O104">
        <f t="shared" si="76"/>
        <v>0.75935164086326479</v>
      </c>
      <c r="P104">
        <f t="shared" si="77"/>
        <v>0.68368175468450176</v>
      </c>
      <c r="Q104">
        <f t="shared" ref="Q104:Q121" si="78">Q69</f>
        <v>0.78281503848270662</v>
      </c>
    </row>
    <row r="105" spans="1:25" x14ac:dyDescent="0.25">
      <c r="A105" t="s">
        <v>67</v>
      </c>
      <c r="B105">
        <f t="shared" si="63"/>
        <v>1.1376619446775769E-4</v>
      </c>
      <c r="C105">
        <f t="shared" si="64"/>
        <v>1.1463922833846294E-4</v>
      </c>
      <c r="D105">
        <f t="shared" si="65"/>
        <v>8.5013084186668882E-4</v>
      </c>
      <c r="E105">
        <f t="shared" si="66"/>
        <v>1.8323067412897364E-2</v>
      </c>
      <c r="F105">
        <f t="shared" si="67"/>
        <v>2.7113924875564618E-2</v>
      </c>
      <c r="G105">
        <f t="shared" si="68"/>
        <v>1.4466111430384539E-2</v>
      </c>
      <c r="H105">
        <f t="shared" si="69"/>
        <v>0.11830724282571782</v>
      </c>
      <c r="I105">
        <f t="shared" si="70"/>
        <v>9.5838805912162303E-2</v>
      </c>
      <c r="J105">
        <f t="shared" si="71"/>
        <v>4.9529357434695657E-2</v>
      </c>
      <c r="K105">
        <f t="shared" si="72"/>
        <v>0.98676099159250863</v>
      </c>
      <c r="L105">
        <f t="shared" si="73"/>
        <v>0.85236053413112645</v>
      </c>
      <c r="M105">
        <f t="shared" si="74"/>
        <v>0.99892300851013083</v>
      </c>
      <c r="N105">
        <f t="shared" si="75"/>
        <v>0.62710854596760668</v>
      </c>
      <c r="O105">
        <f t="shared" si="76"/>
        <v>0.68087664655805469</v>
      </c>
      <c r="P105">
        <f t="shared" si="77"/>
        <v>0.74731365998593102</v>
      </c>
      <c r="Q105">
        <f t="shared" si="78"/>
        <v>0.85090289450763978</v>
      </c>
      <c r="R105">
        <f t="shared" ref="R105:R121" si="79">R70</f>
        <v>0.92540992930390897</v>
      </c>
    </row>
    <row r="106" spans="1:25" x14ac:dyDescent="0.25">
      <c r="A106" t="s">
        <v>81</v>
      </c>
      <c r="B106">
        <f t="shared" si="63"/>
        <v>2.3558513569994752E-4</v>
      </c>
      <c r="C106">
        <f t="shared" si="64"/>
        <v>2.8058257579659934E-4</v>
      </c>
      <c r="D106">
        <f t="shared" si="65"/>
        <v>1.7420578011973155E-3</v>
      </c>
      <c r="E106">
        <f t="shared" si="66"/>
        <v>5.5832588488465715E-2</v>
      </c>
      <c r="F106">
        <f t="shared" si="67"/>
        <v>5.9196734452563578E-2</v>
      </c>
      <c r="G106">
        <f t="shared" si="68"/>
        <v>3.8270231190623512E-2</v>
      </c>
      <c r="H106">
        <f t="shared" si="69"/>
        <v>0.28181055806769933</v>
      </c>
      <c r="I106">
        <f t="shared" si="70"/>
        <v>0.26390806639041997</v>
      </c>
      <c r="J106">
        <f t="shared" si="71"/>
        <v>0.111932532891591</v>
      </c>
      <c r="K106">
        <f t="shared" si="72"/>
        <v>0.57143462815277868</v>
      </c>
      <c r="L106">
        <f t="shared" si="73"/>
        <v>0.43778833306739329</v>
      </c>
      <c r="M106">
        <f t="shared" si="74"/>
        <v>0.52850971282856407</v>
      </c>
      <c r="N106">
        <f t="shared" si="75"/>
        <v>0.96958686752509604</v>
      </c>
      <c r="O106">
        <f t="shared" si="76"/>
        <v>0.31196282567956723</v>
      </c>
      <c r="P106">
        <f t="shared" si="77"/>
        <v>0.76414988391909167</v>
      </c>
      <c r="Q106">
        <f t="shared" si="78"/>
        <v>0.67061299386158502</v>
      </c>
      <c r="R106">
        <f t="shared" si="79"/>
        <v>0.48848672538609261</v>
      </c>
      <c r="S106">
        <f t="shared" ref="S106:S121" si="80">S71</f>
        <v>0.53799559979078704</v>
      </c>
    </row>
    <row r="107" spans="1:25" x14ac:dyDescent="0.25">
      <c r="A107" t="s">
        <v>82</v>
      </c>
      <c r="B107">
        <f t="shared" si="63"/>
        <v>1.402058762635118E-4</v>
      </c>
      <c r="C107">
        <f t="shared" si="64"/>
        <v>1.5043866006797708E-4</v>
      </c>
      <c r="D107">
        <f t="shared" si="65"/>
        <v>1.01548154088957E-3</v>
      </c>
      <c r="E107">
        <f t="shared" si="66"/>
        <v>2.3729967436518454E-2</v>
      </c>
      <c r="F107">
        <f t="shared" si="67"/>
        <v>3.1813896602811483E-2</v>
      </c>
      <c r="G107">
        <f t="shared" si="68"/>
        <v>1.8009951770470701E-2</v>
      </c>
      <c r="H107">
        <f t="shared" si="69"/>
        <v>0.14093961434655897</v>
      </c>
      <c r="I107">
        <f t="shared" si="70"/>
        <v>0.11894010319487024</v>
      </c>
      <c r="J107">
        <f t="shared" si="71"/>
        <v>5.8396717279488607E-2</v>
      </c>
      <c r="K107">
        <f t="shared" si="72"/>
        <v>0.94730363037374221</v>
      </c>
      <c r="L107">
        <f t="shared" si="73"/>
        <v>0.79070773726684451</v>
      </c>
      <c r="M107">
        <f t="shared" si="74"/>
        <v>0.92776542896848813</v>
      </c>
      <c r="N107">
        <f t="shared" si="75"/>
        <v>0.68552577366128431</v>
      </c>
      <c r="O107">
        <f t="shared" si="76"/>
        <v>0.62723446392942284</v>
      </c>
      <c r="P107">
        <f t="shared" si="77"/>
        <v>0.8204643388565761</v>
      </c>
      <c r="Q107">
        <f t="shared" si="78"/>
        <v>0.9227600567201627</v>
      </c>
      <c r="R107">
        <f t="shared" si="79"/>
        <v>0.86000630796834321</v>
      </c>
      <c r="S107">
        <f t="shared" si="80"/>
        <v>0.93038694493874374</v>
      </c>
      <c r="T107">
        <f t="shared" ref="T107:T121" si="81">T72</f>
        <v>0.60577369908471734</v>
      </c>
    </row>
    <row r="108" spans="1:25" x14ac:dyDescent="0.25">
      <c r="A108" t="s">
        <v>83</v>
      </c>
      <c r="B108">
        <f t="shared" si="63"/>
        <v>1.0022085392649969E-3</v>
      </c>
      <c r="C108">
        <f t="shared" si="64"/>
        <v>1.6531102133016727E-3</v>
      </c>
      <c r="D108">
        <f t="shared" si="65"/>
        <v>6.4751274418274841E-3</v>
      </c>
      <c r="E108">
        <f t="shared" si="66"/>
        <v>0.2594202178602743</v>
      </c>
      <c r="F108">
        <f t="shared" si="67"/>
        <v>0.18480980303027716</v>
      </c>
      <c r="G108">
        <f t="shared" si="68"/>
        <v>0.16149668010689444</v>
      </c>
      <c r="H108">
        <f t="shared" si="69"/>
        <v>0.73196598604287999</v>
      </c>
      <c r="I108">
        <f t="shared" si="70"/>
        <v>0.76811689780926096</v>
      </c>
      <c r="J108">
        <f t="shared" si="71"/>
        <v>0.33415780215500512</v>
      </c>
      <c r="K108">
        <f t="shared" si="72"/>
        <v>0.24985854500104943</v>
      </c>
      <c r="L108">
        <f t="shared" si="73"/>
        <v>0.18493722633968054</v>
      </c>
      <c r="M108">
        <f t="shared" si="74"/>
        <v>0.21992998596336694</v>
      </c>
      <c r="N108">
        <f t="shared" si="75"/>
        <v>0.50659095374148988</v>
      </c>
      <c r="O108">
        <f t="shared" si="76"/>
        <v>0.12928232672520498</v>
      </c>
      <c r="P108">
        <f t="shared" si="77"/>
        <v>0.33898415457635483</v>
      </c>
      <c r="Q108">
        <f t="shared" si="78"/>
        <v>0.29236534417972865</v>
      </c>
      <c r="R108">
        <f t="shared" si="79"/>
        <v>0.20668333445726708</v>
      </c>
      <c r="S108">
        <f t="shared" si="80"/>
        <v>0.22673379956609935</v>
      </c>
      <c r="T108">
        <f t="shared" si="81"/>
        <v>0.48025110133488769</v>
      </c>
      <c r="U108">
        <f t="shared" ref="U108:U121" si="82">U73</f>
        <v>0.26208790618716954</v>
      </c>
    </row>
    <row r="109" spans="1:25" x14ac:dyDescent="0.25">
      <c r="A109" t="s">
        <v>84</v>
      </c>
      <c r="B109">
        <f t="shared" si="63"/>
        <v>5.1827487864474517E-4</v>
      </c>
      <c r="C109">
        <f t="shared" si="64"/>
        <v>7.4798209354867869E-4</v>
      </c>
      <c r="D109">
        <f t="shared" si="65"/>
        <v>3.5118192894265125E-3</v>
      </c>
      <c r="E109">
        <f t="shared" si="66"/>
        <v>0.13262721259496307</v>
      </c>
      <c r="F109">
        <f t="shared" si="67"/>
        <v>0.10911540278417885</v>
      </c>
      <c r="G109">
        <f t="shared" si="68"/>
        <v>8.4380417625255735E-2</v>
      </c>
      <c r="H109">
        <f t="shared" si="69"/>
        <v>0.4857022062567754</v>
      </c>
      <c r="I109">
        <f t="shared" si="70"/>
        <v>0.49233400452599974</v>
      </c>
      <c r="J109">
        <f t="shared" si="71"/>
        <v>0.20341995257132103</v>
      </c>
      <c r="K109">
        <f t="shared" si="72"/>
        <v>0.3863531332685024</v>
      </c>
      <c r="L109">
        <f t="shared" si="73"/>
        <v>0.29103064215082869</v>
      </c>
      <c r="M109">
        <f t="shared" si="74"/>
        <v>0.34858067527461023</v>
      </c>
      <c r="N109">
        <f t="shared" si="75"/>
        <v>0.7184672317078894</v>
      </c>
      <c r="O109">
        <f t="shared" si="76"/>
        <v>0.20606684350712473</v>
      </c>
      <c r="P109">
        <f t="shared" si="77"/>
        <v>0.52119748764339002</v>
      </c>
      <c r="Q109">
        <f t="shared" si="78"/>
        <v>0.45302153800582656</v>
      </c>
      <c r="R109">
        <f t="shared" si="79"/>
        <v>0.32489709811549677</v>
      </c>
      <c r="S109">
        <f t="shared" si="80"/>
        <v>0.35709728064919088</v>
      </c>
      <c r="T109">
        <f t="shared" si="81"/>
        <v>0.71191108696010019</v>
      </c>
      <c r="U109">
        <f t="shared" si="82"/>
        <v>0.40748247805785942</v>
      </c>
      <c r="V109">
        <f t="shared" ref="V109:V121" si="83">V74</f>
        <v>0.73285242924494454</v>
      </c>
    </row>
    <row r="110" spans="1:25" x14ac:dyDescent="0.25">
      <c r="A110" t="s">
        <v>68</v>
      </c>
      <c r="B110">
        <f t="shared" si="63"/>
        <v>1.2073818259497257E-3</v>
      </c>
      <c r="C110">
        <f t="shared" si="64"/>
        <v>2.0269909365152952E-3</v>
      </c>
      <c r="D110">
        <f t="shared" si="65"/>
        <v>8.9508092344833413E-3</v>
      </c>
      <c r="E110">
        <f t="shared" si="66"/>
        <v>0.44694969032341092</v>
      </c>
      <c r="F110">
        <f t="shared" si="67"/>
        <v>0.29167880578932831</v>
      </c>
      <c r="G110">
        <f t="shared" si="68"/>
        <v>0.27123404112170801</v>
      </c>
      <c r="H110">
        <f t="shared" si="69"/>
        <v>0.93210189060552417</v>
      </c>
      <c r="I110">
        <f t="shared" si="70"/>
        <v>0.85641015490700623</v>
      </c>
      <c r="J110">
        <f t="shared" si="71"/>
        <v>0.52212215183366795</v>
      </c>
      <c r="K110">
        <f t="shared" si="72"/>
        <v>9.9283890073046291E-2</v>
      </c>
      <c r="L110">
        <f t="shared" si="73"/>
        <v>6.6730653669504064E-2</v>
      </c>
      <c r="M110">
        <f t="shared" si="74"/>
        <v>7.8784824046293875E-2</v>
      </c>
      <c r="N110">
        <f t="shared" si="75"/>
        <v>0.2639158284497406</v>
      </c>
      <c r="O110">
        <f t="shared" si="76"/>
        <v>4.1175670301427464E-2</v>
      </c>
      <c r="P110">
        <f t="shared" si="77"/>
        <v>0.13925238886058386</v>
      </c>
      <c r="Q110">
        <f t="shared" si="78"/>
        <v>0.11638735063777264</v>
      </c>
      <c r="R110">
        <f t="shared" si="79"/>
        <v>7.5945180971690521E-2</v>
      </c>
      <c r="S110">
        <f t="shared" si="80"/>
        <v>8.3517176768891907E-2</v>
      </c>
      <c r="T110">
        <f t="shared" si="81"/>
        <v>0.22076811781125119</v>
      </c>
      <c r="U110">
        <f t="shared" si="82"/>
        <v>0.10246956594690108</v>
      </c>
      <c r="V110">
        <f t="shared" si="83"/>
        <v>0.65849389071335884</v>
      </c>
      <c r="W110">
        <f t="shared" ref="W110:W121" si="84">W75</f>
        <v>0.41353035241431935</v>
      </c>
    </row>
    <row r="111" spans="1:25" x14ac:dyDescent="0.25">
      <c r="A111" t="s">
        <v>69</v>
      </c>
      <c r="B111">
        <f t="shared" si="63"/>
        <v>7.7143096950652696E-4</v>
      </c>
      <c r="C111">
        <f t="shared" si="64"/>
        <v>1.1317040874512885E-3</v>
      </c>
      <c r="D111">
        <f t="shared" si="65"/>
        <v>6.7485426575133803E-3</v>
      </c>
      <c r="E111">
        <f t="shared" si="66"/>
        <v>0.41993653875161852</v>
      </c>
      <c r="F111">
        <f t="shared" si="67"/>
        <v>0.27587000524712307</v>
      </c>
      <c r="G111">
        <f t="shared" si="68"/>
        <v>0.24553229198286297</v>
      </c>
      <c r="H111">
        <f t="shared" si="69"/>
        <v>0.89467251026340866</v>
      </c>
      <c r="I111">
        <f t="shared" si="70"/>
        <v>0.80469255090150038</v>
      </c>
      <c r="J111">
        <f t="shared" si="71"/>
        <v>0.51347260675883621</v>
      </c>
      <c r="K111">
        <f t="shared" si="72"/>
        <v>6.3963462044848041E-2</v>
      </c>
      <c r="L111">
        <f t="shared" si="73"/>
        <v>3.8931777710622555E-2</v>
      </c>
      <c r="M111">
        <f t="shared" si="74"/>
        <v>4.5388387817376946E-2</v>
      </c>
      <c r="N111">
        <f t="shared" si="75"/>
        <v>0.21217982111127329</v>
      </c>
      <c r="O111">
        <f t="shared" si="76"/>
        <v>2.0725546484639555E-2</v>
      </c>
      <c r="P111">
        <f t="shared" si="77"/>
        <v>9.1973846428497943E-2</v>
      </c>
      <c r="Q111">
        <f t="shared" si="78"/>
        <v>7.4796750603912901E-2</v>
      </c>
      <c r="R111">
        <f t="shared" si="79"/>
        <v>4.5138742674858061E-2</v>
      </c>
      <c r="S111">
        <f t="shared" si="80"/>
        <v>4.9662120783280771E-2</v>
      </c>
      <c r="T111">
        <f t="shared" si="81"/>
        <v>0.16035287955605734</v>
      </c>
      <c r="U111">
        <f t="shared" si="82"/>
        <v>6.4823114064799445E-2</v>
      </c>
      <c r="V111">
        <f t="shared" si="83"/>
        <v>0.60285974507207962</v>
      </c>
      <c r="W111">
        <f t="shared" si="84"/>
        <v>0.34824181766250806</v>
      </c>
      <c r="X111">
        <f t="shared" ref="X111:X121" si="85">X76</f>
        <v>0.9667629842470169</v>
      </c>
    </row>
    <row r="112" spans="1:25" x14ac:dyDescent="0.25">
      <c r="A112" t="s">
        <v>70</v>
      </c>
      <c r="B112">
        <f t="shared" si="63"/>
        <v>1.4266664942581317E-2</v>
      </c>
      <c r="C112">
        <f t="shared" si="64"/>
        <v>3.9366076818026827E-2</v>
      </c>
      <c r="D112">
        <f t="shared" si="65"/>
        <v>0.11245271823794446</v>
      </c>
      <c r="E112">
        <f t="shared" si="66"/>
        <v>0.18865580088768746</v>
      </c>
      <c r="F112">
        <f t="shared" si="67"/>
        <v>0.59310315680099612</v>
      </c>
      <c r="G112">
        <f t="shared" si="68"/>
        <v>0.43857635130398409</v>
      </c>
      <c r="H112">
        <f t="shared" si="69"/>
        <v>6.2941492492058437E-2</v>
      </c>
      <c r="I112">
        <f t="shared" si="70"/>
        <v>3.6794813201607872E-2</v>
      </c>
      <c r="J112">
        <f t="shared" si="71"/>
        <v>0.29292621785887707</v>
      </c>
      <c r="K112">
        <f t="shared" si="72"/>
        <v>2.6958902388970643E-3</v>
      </c>
      <c r="L112">
        <f t="shared" si="73"/>
        <v>1.6402121326170402E-3</v>
      </c>
      <c r="M112">
        <f t="shared" si="74"/>
        <v>1.6935830356839445E-3</v>
      </c>
      <c r="N112">
        <f t="shared" si="75"/>
        <v>1.1070648474199002E-2</v>
      </c>
      <c r="O112">
        <f t="shared" si="76"/>
        <v>8.8279599886413682E-4</v>
      </c>
      <c r="P112">
        <f t="shared" si="77"/>
        <v>3.3276738069055387E-3</v>
      </c>
      <c r="Q112">
        <f t="shared" si="78"/>
        <v>2.828077230696383E-3</v>
      </c>
      <c r="R112">
        <f t="shared" si="79"/>
        <v>1.836784604337243E-3</v>
      </c>
      <c r="S112">
        <f t="shared" si="80"/>
        <v>1.9124136161711269E-3</v>
      </c>
      <c r="T112">
        <f t="shared" si="81"/>
        <v>5.6968444672027474E-3</v>
      </c>
      <c r="U112">
        <f t="shared" si="82"/>
        <v>2.5516035727769439E-3</v>
      </c>
      <c r="V112">
        <f t="shared" si="83"/>
        <v>3.6460632850886646E-2</v>
      </c>
      <c r="W112">
        <f t="shared" si="84"/>
        <v>1.5900749216937418E-2</v>
      </c>
      <c r="X112">
        <f t="shared" si="85"/>
        <v>5.9601084730682062E-2</v>
      </c>
      <c r="Y112">
        <f t="shared" ref="Y112:Y121" si="86">Y77</f>
        <v>4.2385855816753484E-2</v>
      </c>
    </row>
    <row r="113" spans="1:35" x14ac:dyDescent="0.25">
      <c r="A113" t="s">
        <v>71</v>
      </c>
      <c r="B113">
        <f t="shared" si="63"/>
        <v>6.8384899460526092E-4</v>
      </c>
      <c r="C113">
        <f t="shared" si="64"/>
        <v>8.9083801805361006E-4</v>
      </c>
      <c r="D113">
        <f t="shared" si="65"/>
        <v>1.6676584191398544E-2</v>
      </c>
      <c r="E113">
        <f t="shared" si="66"/>
        <v>0.63989241281853682</v>
      </c>
      <c r="F113">
        <f t="shared" si="67"/>
        <v>0.40065840242250567</v>
      </c>
      <c r="G113">
        <f t="shared" si="68"/>
        <v>0.35939891915327471</v>
      </c>
      <c r="H113">
        <f t="shared" si="69"/>
        <v>0.57832509532779364</v>
      </c>
      <c r="I113">
        <f t="shared" si="70"/>
        <v>0.44816286371426428</v>
      </c>
      <c r="J113">
        <f t="shared" si="71"/>
        <v>0.71829028529830929</v>
      </c>
      <c r="K113">
        <f t="shared" si="72"/>
        <v>1.6926031587620422E-2</v>
      </c>
      <c r="L113">
        <f t="shared" si="73"/>
        <v>8.5138642076385326E-3</v>
      </c>
      <c r="M113">
        <f t="shared" si="74"/>
        <v>9.0056523503836642E-3</v>
      </c>
      <c r="N113">
        <f t="shared" si="75"/>
        <v>9.0032930935891806E-2</v>
      </c>
      <c r="O113">
        <f t="shared" si="76"/>
        <v>3.3456672713575515E-3</v>
      </c>
      <c r="P113">
        <f t="shared" si="77"/>
        <v>2.3573609530051307E-2</v>
      </c>
      <c r="Q113">
        <f t="shared" si="78"/>
        <v>1.8622905754255053E-2</v>
      </c>
      <c r="R113">
        <f t="shared" si="79"/>
        <v>1.004509515274166E-2</v>
      </c>
      <c r="S113">
        <f t="shared" si="80"/>
        <v>1.0718041363718792E-2</v>
      </c>
      <c r="T113">
        <f t="shared" si="81"/>
        <v>4.8777492910891479E-2</v>
      </c>
      <c r="U113">
        <f t="shared" si="82"/>
        <v>1.5999252778777562E-2</v>
      </c>
      <c r="V113">
        <f t="shared" si="83"/>
        <v>0.33826025850988795</v>
      </c>
      <c r="W113">
        <f t="shared" si="84"/>
        <v>0.15366351081811025</v>
      </c>
      <c r="X113">
        <f t="shared" si="85"/>
        <v>0.62134218784080875</v>
      </c>
      <c r="Y113">
        <f t="shared" si="86"/>
        <v>0.59358532073803416</v>
      </c>
      <c r="Z113">
        <f t="shared" ref="Z113:Z121" si="87">Z78</f>
        <v>5.2259038287455699E-2</v>
      </c>
    </row>
    <row r="114" spans="1:35" x14ac:dyDescent="0.25">
      <c r="A114" t="s">
        <v>72</v>
      </c>
      <c r="B114">
        <f t="shared" si="63"/>
        <v>2.7753759351602301E-3</v>
      </c>
      <c r="C114">
        <f t="shared" si="64"/>
        <v>9.0189568281879857E-4</v>
      </c>
      <c r="D114">
        <f t="shared" si="65"/>
        <v>1.7434698540922097E-2</v>
      </c>
      <c r="E114">
        <f t="shared" si="66"/>
        <v>0.67194473004244093</v>
      </c>
      <c r="F114">
        <f t="shared" si="67"/>
        <v>0.41604056935846034</v>
      </c>
      <c r="G114">
        <f t="shared" si="68"/>
        <v>0.37719627853431448</v>
      </c>
      <c r="H114">
        <f t="shared" si="69"/>
        <v>0.54802743778905771</v>
      </c>
      <c r="I114">
        <f t="shared" si="70"/>
        <v>0.41656494858972304</v>
      </c>
      <c r="J114">
        <f t="shared" si="71"/>
        <v>0.74329215925246506</v>
      </c>
      <c r="K114">
        <f t="shared" si="72"/>
        <v>1.4975459746355124E-2</v>
      </c>
      <c r="L114">
        <f t="shared" si="73"/>
        <v>7.4273212446144665E-3</v>
      </c>
      <c r="M114">
        <f t="shared" si="74"/>
        <v>7.7698198626016948E-3</v>
      </c>
      <c r="N114">
        <f t="shared" si="75"/>
        <v>8.2641729183417473E-2</v>
      </c>
      <c r="O114">
        <f t="shared" si="76"/>
        <v>2.850041022901287E-3</v>
      </c>
      <c r="P114">
        <f t="shared" si="77"/>
        <v>2.0712704711744689E-2</v>
      </c>
      <c r="Q114">
        <f t="shared" si="78"/>
        <v>1.6351845536132295E-2</v>
      </c>
      <c r="R114">
        <f t="shared" si="79"/>
        <v>8.766193076474903E-3</v>
      </c>
      <c r="S114">
        <f t="shared" si="80"/>
        <v>9.3165499759320716E-3</v>
      </c>
      <c r="T114">
        <f t="shared" si="81"/>
        <v>4.3342112781455132E-2</v>
      </c>
      <c r="U114">
        <f t="shared" si="82"/>
        <v>1.405653574222099E-2</v>
      </c>
      <c r="V114">
        <f t="shared" si="83"/>
        <v>0.31675140109796607</v>
      </c>
      <c r="W114">
        <f t="shared" si="84"/>
        <v>0.14087071740590151</v>
      </c>
      <c r="X114">
        <f t="shared" si="85"/>
        <v>0.58708806854715312</v>
      </c>
      <c r="Y114">
        <f t="shared" si="86"/>
        <v>0.55283015844977479</v>
      </c>
      <c r="Z114">
        <f t="shared" si="87"/>
        <v>5.4936338490516538E-2</v>
      </c>
      <c r="AA114">
        <f t="shared" ref="AA114:AA121" si="88">AA79</f>
        <v>0.94159518836073519</v>
      </c>
    </row>
    <row r="115" spans="1:35" x14ac:dyDescent="0.25">
      <c r="A115" t="s">
        <v>73</v>
      </c>
      <c r="B115">
        <f t="shared" si="63"/>
        <v>1.4158897040707956E-3</v>
      </c>
      <c r="C115">
        <f t="shared" si="64"/>
        <v>2.4841633466473338E-3</v>
      </c>
      <c r="D115">
        <f t="shared" si="65"/>
        <v>9.2650423004196347E-3</v>
      </c>
      <c r="E115">
        <f t="shared" si="66"/>
        <v>0.38719493755220402</v>
      </c>
      <c r="F115">
        <f t="shared" si="67"/>
        <v>0.25909604641040918</v>
      </c>
      <c r="G115">
        <f t="shared" si="68"/>
        <v>0.24059208777518545</v>
      </c>
      <c r="H115">
        <f t="shared" si="69"/>
        <v>0.93742164522213478</v>
      </c>
      <c r="I115">
        <f t="shared" si="70"/>
        <v>0.9952809232508939</v>
      </c>
      <c r="J115">
        <f t="shared" si="71"/>
        <v>0.45754257828798262</v>
      </c>
      <c r="K115">
        <f t="shared" si="72"/>
        <v>0.16348589910587408</v>
      </c>
      <c r="L115">
        <f t="shared" si="73"/>
        <v>0.11778294355681819</v>
      </c>
      <c r="M115">
        <f t="shared" si="74"/>
        <v>0.13946156589765285</v>
      </c>
      <c r="N115">
        <f t="shared" si="75"/>
        <v>0.36411318106020074</v>
      </c>
      <c r="O115">
        <f t="shared" si="76"/>
        <v>7.9856240522458474E-2</v>
      </c>
      <c r="P115">
        <f t="shared" si="77"/>
        <v>0.22376288993276877</v>
      </c>
      <c r="Q115">
        <f t="shared" si="78"/>
        <v>0.19116651892862901</v>
      </c>
      <c r="R115">
        <f t="shared" si="79"/>
        <v>0.13218175195107304</v>
      </c>
      <c r="S115">
        <f t="shared" si="80"/>
        <v>0.14496194735451154</v>
      </c>
      <c r="T115">
        <f t="shared" si="81"/>
        <v>0.32933527584546712</v>
      </c>
      <c r="U115">
        <f t="shared" si="82"/>
        <v>0.17051488597818204</v>
      </c>
      <c r="V115">
        <f t="shared" si="83"/>
        <v>0.79501405891526677</v>
      </c>
      <c r="W115">
        <f t="shared" si="84"/>
        <v>0.54425235284101947</v>
      </c>
      <c r="X115">
        <f t="shared" si="85"/>
        <v>0.86832333006036944</v>
      </c>
      <c r="Y115">
        <f t="shared" si="86"/>
        <v>0.82659472339644968</v>
      </c>
      <c r="Z115">
        <f t="shared" si="87"/>
        <v>5.8879086423863997E-2</v>
      </c>
      <c r="AA115">
        <f t="shared" si="88"/>
        <v>0.52442676840787872</v>
      </c>
      <c r="AB115">
        <f t="shared" ref="AB115:AB121" si="89">AB80</f>
        <v>0.49645794472597526</v>
      </c>
    </row>
    <row r="116" spans="1:35" x14ac:dyDescent="0.25">
      <c r="A116" t="s">
        <v>74</v>
      </c>
      <c r="B116">
        <f t="shared" si="63"/>
        <v>2.7430643611379106E-4</v>
      </c>
      <c r="C116">
        <f t="shared" si="64"/>
        <v>3.5360480979794554E-4</v>
      </c>
      <c r="D116">
        <f t="shared" si="65"/>
        <v>1.7813404401379196E-3</v>
      </c>
      <c r="E116">
        <f t="shared" si="66"/>
        <v>4.9282229588266245E-2</v>
      </c>
      <c r="F116">
        <f t="shared" si="67"/>
        <v>5.0898105129983946E-2</v>
      </c>
      <c r="G116">
        <f t="shared" si="68"/>
        <v>3.4149211731119761E-2</v>
      </c>
      <c r="H116">
        <f t="shared" si="69"/>
        <v>0.22514815412366851</v>
      </c>
      <c r="I116">
        <f t="shared" si="70"/>
        <v>0.20936848879677455</v>
      </c>
      <c r="J116">
        <f t="shared" si="71"/>
        <v>9.3502167536685901E-2</v>
      </c>
      <c r="K116">
        <f t="shared" si="72"/>
        <v>0.79120366660826535</v>
      </c>
      <c r="L116">
        <f t="shared" si="73"/>
        <v>0.65422336970766204</v>
      </c>
      <c r="M116">
        <f t="shared" si="74"/>
        <v>0.76460441699719406</v>
      </c>
      <c r="N116">
        <f t="shared" si="75"/>
        <v>0.84714651071895086</v>
      </c>
      <c r="O116">
        <f t="shared" si="76"/>
        <v>0.51802380026395556</v>
      </c>
      <c r="P116">
        <f t="shared" si="77"/>
        <v>0.99316842619568724</v>
      </c>
      <c r="Q116">
        <f t="shared" si="78"/>
        <v>0.90086006432511234</v>
      </c>
      <c r="R116">
        <f t="shared" si="79"/>
        <v>0.71176174969491135</v>
      </c>
      <c r="S116">
        <f t="shared" si="80"/>
        <v>0.76946922179700439</v>
      </c>
      <c r="T116">
        <f t="shared" si="81"/>
        <v>0.7952832673595458</v>
      </c>
      <c r="U116">
        <f t="shared" si="82"/>
        <v>0.83349760547715501</v>
      </c>
      <c r="V116">
        <f t="shared" si="83"/>
        <v>0.3812568768261132</v>
      </c>
      <c r="W116">
        <f t="shared" si="84"/>
        <v>0.5638551138427057</v>
      </c>
      <c r="X116">
        <f t="shared" si="85"/>
        <v>0.17727961064630374</v>
      </c>
      <c r="Y116">
        <f t="shared" si="86"/>
        <v>0.13116082491200506</v>
      </c>
      <c r="Z116">
        <f t="shared" si="87"/>
        <v>6.0503360508137004E-3</v>
      </c>
      <c r="AA116">
        <f t="shared" si="88"/>
        <v>4.622304484964012E-2</v>
      </c>
      <c r="AB116">
        <f t="shared" si="89"/>
        <v>4.1805449346039796E-2</v>
      </c>
      <c r="AC116">
        <f t="shared" ref="AC116:AC121" si="90">AC81</f>
        <v>0.2626456338113114</v>
      </c>
    </row>
    <row r="117" spans="1:35" x14ac:dyDescent="0.25">
      <c r="A117" t="s">
        <v>75</v>
      </c>
      <c r="B117">
        <f t="shared" si="63"/>
        <v>1.8257101490333776E-4</v>
      </c>
      <c r="C117">
        <f t="shared" si="64"/>
        <v>2.2508739067134264E-4</v>
      </c>
      <c r="D117">
        <f t="shared" si="65"/>
        <v>1.0728306894324064E-3</v>
      </c>
      <c r="E117">
        <f t="shared" si="66"/>
        <v>2.0956622803279243E-2</v>
      </c>
      <c r="F117">
        <f t="shared" si="67"/>
        <v>2.5430660839943678E-2</v>
      </c>
      <c r="G117">
        <f t="shared" si="68"/>
        <v>1.5768713277061797E-2</v>
      </c>
      <c r="H117">
        <f t="shared" si="69"/>
        <v>9.9698751030192212E-2</v>
      </c>
      <c r="I117">
        <f t="shared" si="70"/>
        <v>8.5739733867088275E-2</v>
      </c>
      <c r="J117">
        <f t="shared" si="71"/>
        <v>4.4570302771855821E-2</v>
      </c>
      <c r="K117">
        <f t="shared" si="72"/>
        <v>0.70618834273203934</v>
      </c>
      <c r="L117">
        <f t="shared" si="73"/>
        <v>0.82289945287670085</v>
      </c>
      <c r="M117">
        <f t="shared" si="74"/>
        <v>0.70024535724029968</v>
      </c>
      <c r="N117">
        <f t="shared" si="75"/>
        <v>0.45955039011681309</v>
      </c>
      <c r="O117">
        <f t="shared" si="76"/>
        <v>0.94847449629375136</v>
      </c>
      <c r="P117">
        <f t="shared" si="77"/>
        <v>0.52646055482771836</v>
      </c>
      <c r="Q117">
        <f t="shared" si="78"/>
        <v>0.59972346358327089</v>
      </c>
      <c r="R117">
        <f t="shared" si="79"/>
        <v>0.76440973922657274</v>
      </c>
      <c r="S117">
        <f t="shared" si="80"/>
        <v>0.70402063456612285</v>
      </c>
      <c r="T117">
        <f t="shared" si="81"/>
        <v>0.38644926401996926</v>
      </c>
      <c r="U117">
        <f t="shared" si="82"/>
        <v>0.65845954579147381</v>
      </c>
      <c r="V117">
        <f t="shared" si="83"/>
        <v>0.17744972714526119</v>
      </c>
      <c r="W117">
        <f t="shared" si="84"/>
        <v>0.26759634775984298</v>
      </c>
      <c r="X117">
        <f t="shared" si="85"/>
        <v>7.4874237804724061E-2</v>
      </c>
      <c r="Y117">
        <f t="shared" si="86"/>
        <v>5.1204891995891899E-2</v>
      </c>
      <c r="Z117">
        <f t="shared" si="87"/>
        <v>2.9976961291851073E-3</v>
      </c>
      <c r="AA117">
        <f t="shared" si="88"/>
        <v>1.7316244993443967E-2</v>
      </c>
      <c r="AB117">
        <f t="shared" si="89"/>
        <v>1.5706661199402297E-2</v>
      </c>
      <c r="AC117">
        <f t="shared" si="90"/>
        <v>0.11889046950194429</v>
      </c>
      <c r="AD117">
        <f>AD82</f>
        <v>0.55665870731530354</v>
      </c>
    </row>
    <row r="118" spans="1:35" x14ac:dyDescent="0.25">
      <c r="A118" t="s">
        <v>76</v>
      </c>
      <c r="B118">
        <f t="shared" si="63"/>
        <v>4.987917625031503E-4</v>
      </c>
      <c r="C118">
        <f t="shared" si="64"/>
        <v>7.0741732663530225E-4</v>
      </c>
      <c r="D118">
        <f t="shared" si="65"/>
        <v>3.5128456790272278E-3</v>
      </c>
      <c r="E118">
        <f t="shared" si="66"/>
        <v>0.14018009474018503</v>
      </c>
      <c r="F118">
        <f t="shared" si="67"/>
        <v>0.11484867546581236</v>
      </c>
      <c r="G118">
        <f t="shared" si="68"/>
        <v>8.8495632765254226E-2</v>
      </c>
      <c r="H118">
        <f t="shared" si="69"/>
        <v>0.51897101015740521</v>
      </c>
      <c r="I118">
        <f t="shared" si="70"/>
        <v>0.52872778980831714</v>
      </c>
      <c r="J118">
        <f t="shared" si="71"/>
        <v>0.21567672280481798</v>
      </c>
      <c r="K118">
        <f t="shared" si="72"/>
        <v>0.33742244881285299</v>
      </c>
      <c r="L118">
        <f t="shared" si="73"/>
        <v>0.2480846407883017</v>
      </c>
      <c r="M118">
        <f t="shared" si="74"/>
        <v>0.29863808267000364</v>
      </c>
      <c r="N118">
        <f t="shared" si="75"/>
        <v>0.66330871645965583</v>
      </c>
      <c r="O118">
        <f t="shared" si="76"/>
        <v>0.17002001806060879</v>
      </c>
      <c r="P118">
        <f t="shared" si="77"/>
        <v>0.46230200025667223</v>
      </c>
      <c r="Q118">
        <f t="shared" si="78"/>
        <v>0.39798345592117579</v>
      </c>
      <c r="R118">
        <f t="shared" si="79"/>
        <v>0.2787673660952687</v>
      </c>
      <c r="S118">
        <f t="shared" si="80"/>
        <v>0.30751337936445355</v>
      </c>
      <c r="T118">
        <f t="shared" si="81"/>
        <v>0.64833254645791916</v>
      </c>
      <c r="U118">
        <f t="shared" si="82"/>
        <v>0.35568788257167705</v>
      </c>
      <c r="V118">
        <f t="shared" si="83"/>
        <v>0.77904358207046909</v>
      </c>
      <c r="W118">
        <f t="shared" si="84"/>
        <v>0.94258449231677233</v>
      </c>
      <c r="X118">
        <f t="shared" si="85"/>
        <v>0.44307371897164727</v>
      </c>
      <c r="Y118">
        <f t="shared" si="86"/>
        <v>0.37435931571254921</v>
      </c>
      <c r="Z118">
        <f t="shared" si="87"/>
        <v>1.5966998578367662E-2</v>
      </c>
      <c r="AA118">
        <f t="shared" si="88"/>
        <v>0.16251544404171508</v>
      </c>
      <c r="AB118">
        <f t="shared" si="89"/>
        <v>0.14853910216952496</v>
      </c>
      <c r="AC118">
        <f t="shared" si="90"/>
        <v>0.58058807351607666</v>
      </c>
      <c r="AD118">
        <f>AD83</f>
        <v>0.50948724419669167</v>
      </c>
      <c r="AE118">
        <f>AE83</f>
        <v>0.23350288000628086</v>
      </c>
    </row>
    <row r="119" spans="1:35" x14ac:dyDescent="0.25">
      <c r="A119" t="s">
        <v>77</v>
      </c>
      <c r="B119">
        <f t="shared" si="63"/>
        <v>2.4934008600201217E-4</v>
      </c>
      <c r="C119">
        <f t="shared" si="64"/>
        <v>3.3687004561404029E-4</v>
      </c>
      <c r="D119">
        <f t="shared" si="65"/>
        <v>1.2788687637659718E-3</v>
      </c>
      <c r="E119">
        <f t="shared" si="66"/>
        <v>2.3112021951698924E-2</v>
      </c>
      <c r="F119">
        <f t="shared" si="67"/>
        <v>2.5388150196723872E-2</v>
      </c>
      <c r="G119">
        <f t="shared" si="68"/>
        <v>1.7102156673767219E-2</v>
      </c>
      <c r="H119">
        <f t="shared" si="69"/>
        <v>9.3571653386252771E-2</v>
      </c>
      <c r="I119">
        <f t="shared" si="70"/>
        <v>8.3105679395666848E-2</v>
      </c>
      <c r="J119">
        <f t="shared" si="71"/>
        <v>4.3424201710838967E-2</v>
      </c>
      <c r="K119">
        <f t="shared" si="72"/>
        <v>0.58752177457593302</v>
      </c>
      <c r="L119">
        <f t="shared" si="73"/>
        <v>0.68126885521879665</v>
      </c>
      <c r="M119">
        <f t="shared" si="74"/>
        <v>0.57851510053291222</v>
      </c>
      <c r="N119">
        <f t="shared" si="75"/>
        <v>0.39059736985012783</v>
      </c>
      <c r="O119">
        <f t="shared" si="76"/>
        <v>0.78138703745155325</v>
      </c>
      <c r="P119">
        <f t="shared" si="77"/>
        <v>0.44079842040521122</v>
      </c>
      <c r="Q119">
        <f t="shared" si="78"/>
        <v>0.49957075338418844</v>
      </c>
      <c r="R119">
        <f t="shared" si="79"/>
        <v>0.63282090127287371</v>
      </c>
      <c r="S119">
        <f t="shared" si="80"/>
        <v>0.58266448498179801</v>
      </c>
      <c r="T119">
        <f t="shared" si="81"/>
        <v>0.32952002437688338</v>
      </c>
      <c r="U119">
        <f t="shared" si="82"/>
        <v>0.54722279241818605</v>
      </c>
      <c r="V119">
        <f t="shared" si="83"/>
        <v>0.15916095174672434</v>
      </c>
      <c r="W119">
        <f t="shared" si="84"/>
        <v>0.23380622836874951</v>
      </c>
      <c r="X119">
        <f t="shared" si="85"/>
        <v>7.2740068104997571E-2</v>
      </c>
      <c r="Y119">
        <f t="shared" si="86"/>
        <v>5.3134495012573897E-2</v>
      </c>
      <c r="Z119">
        <f t="shared" si="87"/>
        <v>3.9085466484877441E-3</v>
      </c>
      <c r="AA119">
        <f t="shared" si="88"/>
        <v>2.1541288059716699E-2</v>
      </c>
      <c r="AB119">
        <f t="shared" si="89"/>
        <v>3.256875619021548E-2</v>
      </c>
      <c r="AC119">
        <f t="shared" si="90"/>
        <v>0.10976872949942386</v>
      </c>
      <c r="AD119">
        <f>AD84</f>
        <v>0.46845560299630962</v>
      </c>
      <c r="AE119">
        <f>AE84</f>
        <v>0.84886654043939624</v>
      </c>
      <c r="AF119">
        <f>AF84</f>
        <v>0.20616984153881815</v>
      </c>
    </row>
    <row r="120" spans="1:35" x14ac:dyDescent="0.25">
      <c r="A120" t="s">
        <v>78</v>
      </c>
      <c r="B120">
        <f t="shared" si="63"/>
        <v>1.3207336557222545E-4</v>
      </c>
      <c r="C120">
        <f t="shared" si="64"/>
        <v>1.3828560944005092E-4</v>
      </c>
      <c r="D120">
        <f t="shared" si="65"/>
        <v>9.7824119265194488E-4</v>
      </c>
      <c r="E120">
        <f t="shared" si="66"/>
        <v>2.281935937784009E-2</v>
      </c>
      <c r="F120">
        <f t="shared" si="67"/>
        <v>3.1418783358038084E-2</v>
      </c>
      <c r="G120">
        <f t="shared" si="68"/>
        <v>1.7464527627094054E-2</v>
      </c>
      <c r="H120">
        <f t="shared" si="69"/>
        <v>0.14019501287431821</v>
      </c>
      <c r="I120">
        <f t="shared" si="70"/>
        <v>0.11729797631101679</v>
      </c>
      <c r="J120">
        <f t="shared" si="71"/>
        <v>5.7832103787388719E-2</v>
      </c>
      <c r="K120">
        <f t="shared" si="72"/>
        <v>0.93020132131545685</v>
      </c>
      <c r="L120">
        <f t="shared" si="73"/>
        <v>0.77050828948633598</v>
      </c>
      <c r="M120">
        <f t="shared" si="74"/>
        <v>0.90865666493142994</v>
      </c>
      <c r="N120">
        <f t="shared" si="75"/>
        <v>0.69436969617977151</v>
      </c>
      <c r="O120">
        <f t="shared" si="76"/>
        <v>0.60396594434384021</v>
      </c>
      <c r="P120">
        <f t="shared" si="77"/>
        <v>0.83348623989066251</v>
      </c>
      <c r="Q120">
        <f t="shared" si="78"/>
        <v>0.93802426682094975</v>
      </c>
      <c r="R120">
        <f t="shared" si="79"/>
        <v>0.84064547282754343</v>
      </c>
      <c r="S120">
        <f t="shared" si="80"/>
        <v>0.91180122806899389</v>
      </c>
      <c r="T120">
        <f t="shared" si="81"/>
        <v>0.61342326600174801</v>
      </c>
      <c r="U120">
        <f t="shared" si="82"/>
        <v>0.98329489563149242</v>
      </c>
      <c r="V120">
        <f t="shared" si="83"/>
        <v>0.26296499448060823</v>
      </c>
      <c r="W120">
        <f t="shared" si="84"/>
        <v>0.41074455823643874</v>
      </c>
      <c r="X120">
        <f t="shared" si="85"/>
        <v>0.10113648401811391</v>
      </c>
      <c r="Y120">
        <f t="shared" si="86"/>
        <v>6.2840737504573321E-2</v>
      </c>
      <c r="Z120">
        <f t="shared" si="87"/>
        <v>2.3821399740827981E-3</v>
      </c>
      <c r="AA120">
        <f t="shared" si="88"/>
        <v>1.4671170109418988E-2</v>
      </c>
      <c r="AB120">
        <f t="shared" si="89"/>
        <v>1.2822268543551268E-2</v>
      </c>
      <c r="AC120">
        <f t="shared" si="90"/>
        <v>0.17018003997724629</v>
      </c>
      <c r="AD120">
        <f>AD85</f>
        <v>0.84559845801346101</v>
      </c>
      <c r="AE120">
        <f>AE85</f>
        <v>0.64157664279026183</v>
      </c>
      <c r="AF120">
        <f>AF85</f>
        <v>0.35779029638233878</v>
      </c>
      <c r="AG120">
        <f>AG85</f>
        <v>0.53279318998236125</v>
      </c>
    </row>
    <row r="121" spans="1:35" x14ac:dyDescent="0.25">
      <c r="A121" t="s">
        <v>79</v>
      </c>
      <c r="B121">
        <f t="shared" si="63"/>
        <v>2.9411132969892512E-4</v>
      </c>
      <c r="C121">
        <f t="shared" si="64"/>
        <v>3.9861245278462648E-4</v>
      </c>
      <c r="D121">
        <f t="shared" si="65"/>
        <v>1.6752113134221452E-3</v>
      </c>
      <c r="E121">
        <f t="shared" si="66"/>
        <v>3.8342121196120571E-2</v>
      </c>
      <c r="F121">
        <f t="shared" si="67"/>
        <v>3.9635713128776229E-2</v>
      </c>
      <c r="G121">
        <f t="shared" si="68"/>
        <v>2.7183030686647347E-2</v>
      </c>
      <c r="H121">
        <f t="shared" si="69"/>
        <v>0.16107926579047829</v>
      </c>
      <c r="I121">
        <f t="shared" si="70"/>
        <v>0.14776669027160183</v>
      </c>
      <c r="J121">
        <f t="shared" si="71"/>
        <v>7.0409603483859537E-2</v>
      </c>
      <c r="K121">
        <f t="shared" si="72"/>
        <v>0.92289816832342964</v>
      </c>
      <c r="L121">
        <f t="shared" si="73"/>
        <v>0.95221139119128406</v>
      </c>
      <c r="M121">
        <f t="shared" si="74"/>
        <v>0.93045651664470375</v>
      </c>
      <c r="N121">
        <f t="shared" si="75"/>
        <v>0.6289997274042779</v>
      </c>
      <c r="O121">
        <f t="shared" si="76"/>
        <v>0.82256120383932696</v>
      </c>
      <c r="P121">
        <f t="shared" si="77"/>
        <v>0.73450161248419232</v>
      </c>
      <c r="Q121">
        <f t="shared" si="78"/>
        <v>0.81538317247436809</v>
      </c>
      <c r="R121">
        <f t="shared" si="79"/>
        <v>0.98981309648219062</v>
      </c>
      <c r="S121">
        <f t="shared" si="80"/>
        <v>0.93065184946693968</v>
      </c>
      <c r="T121">
        <f t="shared" si="81"/>
        <v>0.56567213846013553</v>
      </c>
      <c r="U121">
        <f t="shared" si="82"/>
        <v>0.87753659414080465</v>
      </c>
      <c r="V121">
        <f t="shared" si="83"/>
        <v>0.27175905504560588</v>
      </c>
      <c r="W121">
        <f t="shared" si="84"/>
        <v>0.4005153205349824</v>
      </c>
      <c r="X121">
        <f t="shared" si="85"/>
        <v>0.12690638382490399</v>
      </c>
      <c r="Y121">
        <f t="shared" si="86"/>
        <v>9.4582063247778236E-2</v>
      </c>
      <c r="Z121">
        <f t="shared" si="87"/>
        <v>5.6209522512688098E-3</v>
      </c>
      <c r="AA121">
        <f t="shared" si="88"/>
        <v>3.6973319899296475E-2</v>
      </c>
      <c r="AB121">
        <f t="shared" si="89"/>
        <v>3.3866933009363713E-2</v>
      </c>
      <c r="AC121">
        <f t="shared" si="90"/>
        <v>0.1878800293956342</v>
      </c>
      <c r="AD121">
        <f>AD86</f>
        <v>0.74907330192523613</v>
      </c>
      <c r="AE121">
        <f>AE86</f>
        <v>0.80886117522841705</v>
      </c>
      <c r="AF121">
        <f>AF86</f>
        <v>0.35847684880289693</v>
      </c>
      <c r="AG121">
        <f>AG86</f>
        <v>0.68487153836231351</v>
      </c>
      <c r="AH121">
        <f>AH86</f>
        <v>0.86267798589574984</v>
      </c>
    </row>
    <row r="123" spans="1:35" x14ac:dyDescent="0.2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25">
      <c r="A124" t="s">
        <v>51</v>
      </c>
      <c r="B124" t="str">
        <f t="shared" ref="B124:B156" si="91">IF(B54&gt;((_xlfn.RANK.EQ(B54,$B$89:$AH$121,1)/COUNT($B89:$AH121))*0.05),"-","+")</f>
        <v>-</v>
      </c>
    </row>
    <row r="125" spans="1:35" x14ac:dyDescent="0.25">
      <c r="A125" t="s">
        <v>52</v>
      </c>
      <c r="B125" t="str">
        <f t="shared" si="91"/>
        <v>-</v>
      </c>
      <c r="C125" t="str">
        <f t="shared" ref="C125:C156" si="92">IF(C55&gt;((_xlfn.RANK.EQ(C55,$B$89:$AH$121,1)/COUNT($B90:$AH122))*0.05),"-","+")</f>
        <v>-</v>
      </c>
    </row>
    <row r="126" spans="1:35" x14ac:dyDescent="0.25">
      <c r="A126" t="s">
        <v>53</v>
      </c>
      <c r="B126" t="str">
        <f t="shared" si="91"/>
        <v>+</v>
      </c>
      <c r="C126" t="str">
        <f t="shared" si="92"/>
        <v>+</v>
      </c>
      <c r="D126" t="str">
        <f t="shared" ref="D126:D156" si="93">IF(D56&gt;((_xlfn.RANK.EQ(D56,$B$89:$AH$121,1)/COUNT($B91:$AH123))*0.05),"-","+")</f>
        <v>-</v>
      </c>
    </row>
    <row r="127" spans="1:35" x14ac:dyDescent="0.25">
      <c r="A127" t="s">
        <v>54</v>
      </c>
      <c r="B127" t="str">
        <f t="shared" si="91"/>
        <v>-</v>
      </c>
      <c r="C127" t="str">
        <f t="shared" si="92"/>
        <v>-</v>
      </c>
      <c r="D127" t="str">
        <f t="shared" si="93"/>
        <v>-</v>
      </c>
      <c r="E127" t="str">
        <f t="shared" ref="E127:E156" si="94">IF(E57&gt;((_xlfn.RANK.EQ(E57,$B$89:$AH$121,1)/COUNT($B92:$AH124))*0.05),"-","+")</f>
        <v>-</v>
      </c>
    </row>
    <row r="128" spans="1:35" x14ac:dyDescent="0.25">
      <c r="A128" t="s">
        <v>55</v>
      </c>
      <c r="B128" t="str">
        <f t="shared" si="91"/>
        <v>+</v>
      </c>
      <c r="C128" t="str">
        <f t="shared" si="92"/>
        <v>-</v>
      </c>
      <c r="D128" t="str">
        <f t="shared" si="93"/>
        <v>-</v>
      </c>
      <c r="E128" t="str">
        <f t="shared" si="94"/>
        <v>-</v>
      </c>
      <c r="F128" t="str">
        <f t="shared" ref="F128:F156" si="95">IF(F58&gt;((_xlfn.RANK.EQ(F58,$B$89:$AH$121,1)/COUNT($B93:$AH125))*0.05),"-","+")</f>
        <v>-</v>
      </c>
    </row>
    <row r="129" spans="1:22" x14ac:dyDescent="0.25">
      <c r="A129" t="s">
        <v>56</v>
      </c>
      <c r="B129" t="str">
        <f t="shared" si="91"/>
        <v>+</v>
      </c>
      <c r="C129" t="str">
        <f t="shared" si="92"/>
        <v>+</v>
      </c>
      <c r="D129" t="str">
        <f t="shared" si="93"/>
        <v>-</v>
      </c>
      <c r="E129" t="str">
        <f t="shared" si="94"/>
        <v>-</v>
      </c>
      <c r="F129" t="str">
        <f t="shared" si="95"/>
        <v>-</v>
      </c>
      <c r="G129" t="str">
        <f t="shared" ref="G129:G156" si="96">IF(G59&gt;((_xlfn.RANK.EQ(G59,$B$89:$AH$121,1)/COUNT($B94:$AH126))*0.05),"-","+")</f>
        <v>-</v>
      </c>
    </row>
    <row r="130" spans="1:22" x14ac:dyDescent="0.25">
      <c r="A130" t="s">
        <v>57</v>
      </c>
      <c r="B130" t="str">
        <f t="shared" si="91"/>
        <v>+</v>
      </c>
      <c r="C130" t="str">
        <f t="shared" si="92"/>
        <v>+</v>
      </c>
      <c r="D130" t="str">
        <f t="shared" si="93"/>
        <v>+</v>
      </c>
      <c r="E130" t="str">
        <f t="shared" si="94"/>
        <v>-</v>
      </c>
      <c r="F130" t="str">
        <f t="shared" si="95"/>
        <v>-</v>
      </c>
      <c r="G130" t="str">
        <f t="shared" si="96"/>
        <v>-</v>
      </c>
      <c r="H130" t="str">
        <f t="shared" ref="H130:H156" si="97">IF(H60&gt;((_xlfn.RANK.EQ(H60,$B$89:$AH$121,1)/COUNT($B95:$AH127))*0.05),"-","+")</f>
        <v>-</v>
      </c>
    </row>
    <row r="131" spans="1:22" x14ac:dyDescent="0.25">
      <c r="A131" t="s">
        <v>58</v>
      </c>
      <c r="B131" t="str">
        <f t="shared" si="91"/>
        <v>+</v>
      </c>
      <c r="C131" t="str">
        <f t="shared" si="92"/>
        <v>-</v>
      </c>
      <c r="D131" t="str">
        <f t="shared" si="93"/>
        <v>-</v>
      </c>
      <c r="E131" t="str">
        <f t="shared" si="94"/>
        <v>-</v>
      </c>
      <c r="F131" t="str">
        <f t="shared" si="95"/>
        <v>-</v>
      </c>
      <c r="G131" t="str">
        <f t="shared" si="96"/>
        <v>-</v>
      </c>
      <c r="H131" t="str">
        <f t="shared" si="97"/>
        <v>-</v>
      </c>
      <c r="I131" t="str">
        <f t="shared" ref="I131:I156" si="98">IF(I61&gt;((_xlfn.RANK.EQ(I61,$B$89:$AH$121,1)/COUNT($B96:$AH128))*0.05),"-","+")</f>
        <v>-</v>
      </c>
    </row>
    <row r="132" spans="1:22" x14ac:dyDescent="0.25">
      <c r="A132" t="s">
        <v>59</v>
      </c>
      <c r="B132" t="str">
        <f t="shared" si="91"/>
        <v>+</v>
      </c>
      <c r="C132" t="str">
        <f t="shared" si="92"/>
        <v>+</v>
      </c>
      <c r="D132" t="str">
        <f t="shared" si="93"/>
        <v>+</v>
      </c>
      <c r="E132" t="str">
        <f t="shared" si="94"/>
        <v>-</v>
      </c>
      <c r="F132" t="str">
        <f t="shared" si="95"/>
        <v>-</v>
      </c>
      <c r="G132" t="str">
        <f t="shared" si="96"/>
        <v>-</v>
      </c>
      <c r="H132" t="str">
        <f t="shared" si="97"/>
        <v>-</v>
      </c>
      <c r="I132" t="str">
        <f t="shared" si="98"/>
        <v>-</v>
      </c>
      <c r="J132" t="str">
        <f t="shared" ref="J132:J156" si="99">IF(J62&gt;((_xlfn.RANK.EQ(J62,$B$89:$AH$121,1)/COUNT($B97:$AH129))*0.05),"-","+")</f>
        <v>-</v>
      </c>
    </row>
    <row r="133" spans="1:22" x14ac:dyDescent="0.25">
      <c r="A133" t="s">
        <v>60</v>
      </c>
      <c r="B133" t="str">
        <f t="shared" si="91"/>
        <v>+</v>
      </c>
      <c r="C133" t="str">
        <f t="shared" si="92"/>
        <v>+</v>
      </c>
      <c r="D133" t="str">
        <f t="shared" si="93"/>
        <v>+</v>
      </c>
      <c r="E133" t="str">
        <f t="shared" si="94"/>
        <v>-</v>
      </c>
      <c r="F133" t="str">
        <f t="shared" si="95"/>
        <v>-</v>
      </c>
      <c r="G133" t="str">
        <f t="shared" si="96"/>
        <v>-</v>
      </c>
      <c r="H133" t="str">
        <f t="shared" si="97"/>
        <v>-</v>
      </c>
      <c r="I133" t="str">
        <f t="shared" si="98"/>
        <v>-</v>
      </c>
      <c r="J133" t="str">
        <f t="shared" si="99"/>
        <v>-</v>
      </c>
      <c r="K133" t="str">
        <f t="shared" ref="K133:K156" si="100">IF(K63&gt;((_xlfn.RANK.EQ(K63,$B$89:$AH$121,1)/COUNT($B98:$AH130))*0.05),"-","+")</f>
        <v>-</v>
      </c>
    </row>
    <row r="134" spans="1:22" x14ac:dyDescent="0.25">
      <c r="A134" t="s">
        <v>61</v>
      </c>
      <c r="B134" t="str">
        <f t="shared" si="91"/>
        <v>+</v>
      </c>
      <c r="C134" t="str">
        <f t="shared" si="92"/>
        <v>+</v>
      </c>
      <c r="D134" t="str">
        <f t="shared" si="93"/>
        <v>+</v>
      </c>
      <c r="E134" t="str">
        <f t="shared" si="94"/>
        <v>-</v>
      </c>
      <c r="F134" t="str">
        <f t="shared" si="95"/>
        <v>-</v>
      </c>
      <c r="G134" t="str">
        <f t="shared" si="96"/>
        <v>-</v>
      </c>
      <c r="H134" t="str">
        <f t="shared" si="97"/>
        <v>-</v>
      </c>
      <c r="I134" t="str">
        <f t="shared" si="98"/>
        <v>-</v>
      </c>
      <c r="J134" t="str">
        <f t="shared" si="99"/>
        <v>-</v>
      </c>
      <c r="K134" t="str">
        <f t="shared" si="100"/>
        <v>-</v>
      </c>
      <c r="L134" t="str">
        <f t="shared" ref="L134:L156" si="101">IF(L64&gt;((_xlfn.RANK.EQ(L64,$B$89:$AH$121,1)/COUNT($B99:$AH131))*0.05),"-","+")</f>
        <v>-</v>
      </c>
    </row>
    <row r="135" spans="1:22" x14ac:dyDescent="0.25">
      <c r="A135" t="s">
        <v>62</v>
      </c>
      <c r="B135" t="str">
        <f t="shared" si="91"/>
        <v>+</v>
      </c>
      <c r="C135" t="str">
        <f t="shared" si="92"/>
        <v>+</v>
      </c>
      <c r="D135" t="str">
        <f t="shared" si="93"/>
        <v>+</v>
      </c>
      <c r="E135" t="str">
        <f t="shared" si="94"/>
        <v>-</v>
      </c>
      <c r="F135" t="str">
        <f t="shared" si="95"/>
        <v>-</v>
      </c>
      <c r="G135" t="str">
        <f t="shared" si="96"/>
        <v>-</v>
      </c>
      <c r="H135" t="str">
        <f t="shared" si="97"/>
        <v>-</v>
      </c>
      <c r="I135" t="str">
        <f t="shared" si="98"/>
        <v>-</v>
      </c>
      <c r="J135" t="str">
        <f t="shared" si="99"/>
        <v>-</v>
      </c>
      <c r="K135" t="str">
        <f t="shared" si="100"/>
        <v>-</v>
      </c>
      <c r="L135" t="str">
        <f t="shared" si="101"/>
        <v>-</v>
      </c>
      <c r="M135" t="str">
        <f t="shared" ref="M135:M156" si="102">IF(M65&gt;((_xlfn.RANK.EQ(M65,$B$89:$AH$121,1)/COUNT($B100:$AH132))*0.05),"-","+")</f>
        <v>-</v>
      </c>
    </row>
    <row r="136" spans="1:22" x14ac:dyDescent="0.25">
      <c r="A136" t="s">
        <v>63</v>
      </c>
      <c r="B136" t="str">
        <f t="shared" si="91"/>
        <v>+</v>
      </c>
      <c r="C136" t="str">
        <f t="shared" si="92"/>
        <v>+</v>
      </c>
      <c r="D136" t="str">
        <f t="shared" si="93"/>
        <v>+</v>
      </c>
      <c r="E136" t="str">
        <f t="shared" si="94"/>
        <v>+</v>
      </c>
      <c r="F136" t="str">
        <f t="shared" si="95"/>
        <v>-</v>
      </c>
      <c r="G136" t="str">
        <f t="shared" si="96"/>
        <v>+</v>
      </c>
      <c r="H136" t="str">
        <f t="shared" si="97"/>
        <v>-</v>
      </c>
      <c r="I136" t="str">
        <f t="shared" si="98"/>
        <v>-</v>
      </c>
      <c r="J136" t="str">
        <f t="shared" si="99"/>
        <v>-</v>
      </c>
      <c r="K136" t="str">
        <f t="shared" si="100"/>
        <v>-</v>
      </c>
      <c r="L136" t="str">
        <f t="shared" si="101"/>
        <v>-</v>
      </c>
      <c r="M136" t="str">
        <f t="shared" si="102"/>
        <v>-</v>
      </c>
      <c r="N136" t="str">
        <f t="shared" ref="N136:N156" si="103">IF(N66&gt;((_xlfn.RANK.EQ(N66,$B$89:$AH$121,1)/COUNT($B101:$AH133))*0.05),"-","+")</f>
        <v>-</v>
      </c>
    </row>
    <row r="137" spans="1:22" x14ac:dyDescent="0.25">
      <c r="A137" t="s">
        <v>64</v>
      </c>
      <c r="B137" t="str">
        <f t="shared" si="91"/>
        <v>+</v>
      </c>
      <c r="C137" t="str">
        <f t="shared" si="92"/>
        <v>+</v>
      </c>
      <c r="D137" t="str">
        <f t="shared" si="93"/>
        <v>+</v>
      </c>
      <c r="E137" t="str">
        <f t="shared" si="94"/>
        <v>-</v>
      </c>
      <c r="F137" t="str">
        <f t="shared" si="95"/>
        <v>-</v>
      </c>
      <c r="G137" t="str">
        <f t="shared" si="96"/>
        <v>-</v>
      </c>
      <c r="H137" t="str">
        <f t="shared" si="97"/>
        <v>-</v>
      </c>
      <c r="I137" t="str">
        <f t="shared" si="98"/>
        <v>-</v>
      </c>
      <c r="J137" t="str">
        <f t="shared" si="99"/>
        <v>-</v>
      </c>
      <c r="K137" t="str">
        <f t="shared" si="100"/>
        <v>-</v>
      </c>
      <c r="L137" t="str">
        <f t="shared" si="101"/>
        <v>-</v>
      </c>
      <c r="M137" t="str">
        <f t="shared" si="102"/>
        <v>-</v>
      </c>
      <c r="N137" t="str">
        <f t="shared" si="103"/>
        <v>-</v>
      </c>
      <c r="O137" t="str">
        <f t="shared" ref="O137:O156" si="104">IF(O67&gt;((_xlfn.RANK.EQ(O67,$B$89:$AH$121,1)/COUNT($B102:$AH134))*0.05),"-","+")</f>
        <v>-</v>
      </c>
    </row>
    <row r="138" spans="1:22" x14ac:dyDescent="0.25">
      <c r="A138" t="s">
        <v>65</v>
      </c>
      <c r="B138" t="str">
        <f t="shared" si="91"/>
        <v>+</v>
      </c>
      <c r="C138" t="str">
        <f t="shared" si="92"/>
        <v>+</v>
      </c>
      <c r="D138" t="str">
        <f t="shared" si="93"/>
        <v>+</v>
      </c>
      <c r="E138" t="str">
        <f t="shared" si="94"/>
        <v>-</v>
      </c>
      <c r="F138" t="str">
        <f t="shared" si="95"/>
        <v>-</v>
      </c>
      <c r="G138" t="str">
        <f t="shared" si="96"/>
        <v>-</v>
      </c>
      <c r="H138" t="str">
        <f t="shared" si="97"/>
        <v>-</v>
      </c>
      <c r="I138" t="str">
        <f t="shared" si="98"/>
        <v>-</v>
      </c>
      <c r="J138" t="str">
        <f t="shared" si="99"/>
        <v>-</v>
      </c>
      <c r="K138" t="str">
        <f t="shared" si="100"/>
        <v>-</v>
      </c>
      <c r="L138" t="str">
        <f t="shared" si="101"/>
        <v>-</v>
      </c>
      <c r="M138" t="str">
        <f t="shared" si="102"/>
        <v>-</v>
      </c>
      <c r="N138" t="str">
        <f t="shared" si="103"/>
        <v>-</v>
      </c>
      <c r="O138" t="str">
        <f t="shared" si="104"/>
        <v>-</v>
      </c>
      <c r="P138" t="str">
        <f t="shared" ref="P138:P156" si="105">IF(P68&gt;((_xlfn.RANK.EQ(P68,$B$89:$AH$121,1)/COUNT($B103:$AH135))*0.05),"-","+")</f>
        <v>-</v>
      </c>
    </row>
    <row r="139" spans="1:22" x14ac:dyDescent="0.25">
      <c r="A139" t="s">
        <v>66</v>
      </c>
      <c r="B139" t="str">
        <f t="shared" si="91"/>
        <v>+</v>
      </c>
      <c r="C139" t="str">
        <f t="shared" si="92"/>
        <v>+</v>
      </c>
      <c r="D139" t="str">
        <f t="shared" si="93"/>
        <v>+</v>
      </c>
      <c r="E139" t="str">
        <f t="shared" si="94"/>
        <v>-</v>
      </c>
      <c r="F139" t="str">
        <f t="shared" si="95"/>
        <v>-</v>
      </c>
      <c r="G139" t="str">
        <f t="shared" si="96"/>
        <v>-</v>
      </c>
      <c r="H139" t="str">
        <f t="shared" si="97"/>
        <v>-</v>
      </c>
      <c r="I139" t="str">
        <f t="shared" si="98"/>
        <v>-</v>
      </c>
      <c r="J139" t="str">
        <f t="shared" si="99"/>
        <v>-</v>
      </c>
      <c r="K139" t="str">
        <f t="shared" si="100"/>
        <v>-</v>
      </c>
      <c r="L139" t="str">
        <f t="shared" si="101"/>
        <v>-</v>
      </c>
      <c r="M139" t="str">
        <f t="shared" si="102"/>
        <v>-</v>
      </c>
      <c r="N139" t="str">
        <f t="shared" si="103"/>
        <v>-</v>
      </c>
      <c r="O139" t="str">
        <f t="shared" si="104"/>
        <v>-</v>
      </c>
      <c r="P139" t="str">
        <f t="shared" si="105"/>
        <v>-</v>
      </c>
      <c r="Q139" t="str">
        <f t="shared" ref="Q139:Q156" si="106">IF(Q69&gt;((_xlfn.RANK.EQ(Q69,$B$89:$AH$121,1)/COUNT($B104:$AH136))*0.05),"-","+")</f>
        <v>-</v>
      </c>
    </row>
    <row r="140" spans="1:22" x14ac:dyDescent="0.25">
      <c r="A140" t="s">
        <v>67</v>
      </c>
      <c r="B140" t="str">
        <f t="shared" si="91"/>
        <v>+</v>
      </c>
      <c r="C140" t="str">
        <f t="shared" si="92"/>
        <v>+</v>
      </c>
      <c r="D140" t="str">
        <f t="shared" si="93"/>
        <v>+</v>
      </c>
      <c r="E140" t="str">
        <f t="shared" si="94"/>
        <v>-</v>
      </c>
      <c r="F140" t="str">
        <f t="shared" si="95"/>
        <v>-</v>
      </c>
      <c r="G140" t="str">
        <f t="shared" si="96"/>
        <v>-</v>
      </c>
      <c r="H140" t="str">
        <f t="shared" si="97"/>
        <v>-</v>
      </c>
      <c r="I140" t="str">
        <f t="shared" si="98"/>
        <v>-</v>
      </c>
      <c r="J140" t="str">
        <f t="shared" si="99"/>
        <v>-</v>
      </c>
      <c r="K140" t="str">
        <f t="shared" si="100"/>
        <v>-</v>
      </c>
      <c r="L140" t="str">
        <f t="shared" si="101"/>
        <v>-</v>
      </c>
      <c r="M140" t="str">
        <f t="shared" si="102"/>
        <v>-</v>
      </c>
      <c r="N140" t="str">
        <f t="shared" si="103"/>
        <v>-</v>
      </c>
      <c r="O140" t="str">
        <f t="shared" si="104"/>
        <v>-</v>
      </c>
      <c r="P140" t="str">
        <f t="shared" si="105"/>
        <v>-</v>
      </c>
      <c r="Q140" t="str">
        <f t="shared" si="106"/>
        <v>-</v>
      </c>
      <c r="R140" t="str">
        <f t="shared" ref="R140:R156" si="107">IF(R70&gt;((_xlfn.RANK.EQ(R70,$B$89:$AH$121,1)/COUNT($B105:$AH137))*0.05),"-","+")</f>
        <v>-</v>
      </c>
    </row>
    <row r="141" spans="1:22" x14ac:dyDescent="0.25">
      <c r="A141" t="s">
        <v>81</v>
      </c>
      <c r="B141" t="str">
        <f t="shared" si="91"/>
        <v>+</v>
      </c>
      <c r="C141" t="str">
        <f t="shared" si="92"/>
        <v>+</v>
      </c>
      <c r="D141" t="str">
        <f t="shared" si="93"/>
        <v>+</v>
      </c>
      <c r="E141" t="str">
        <f t="shared" si="94"/>
        <v>-</v>
      </c>
      <c r="F141" t="str">
        <f t="shared" si="95"/>
        <v>-</v>
      </c>
      <c r="G141" t="str">
        <f t="shared" si="96"/>
        <v>-</v>
      </c>
      <c r="H141" t="str">
        <f t="shared" si="97"/>
        <v>-</v>
      </c>
      <c r="I141" t="str">
        <f t="shared" si="98"/>
        <v>-</v>
      </c>
      <c r="J141" t="str">
        <f t="shared" si="99"/>
        <v>-</v>
      </c>
      <c r="K141" t="str">
        <f t="shared" si="100"/>
        <v>-</v>
      </c>
      <c r="L141" t="str">
        <f t="shared" si="101"/>
        <v>-</v>
      </c>
      <c r="M141" t="str">
        <f t="shared" si="102"/>
        <v>-</v>
      </c>
      <c r="N141" t="str">
        <f t="shared" si="103"/>
        <v>-</v>
      </c>
      <c r="O141" t="str">
        <f t="shared" si="104"/>
        <v>-</v>
      </c>
      <c r="P141" t="str">
        <f t="shared" si="105"/>
        <v>-</v>
      </c>
      <c r="Q141" t="str">
        <f t="shared" si="106"/>
        <v>-</v>
      </c>
      <c r="R141" t="str">
        <f t="shared" si="107"/>
        <v>-</v>
      </c>
      <c r="S141" t="str">
        <f t="shared" ref="S141:S156" si="108">IF(S71&gt;((_xlfn.RANK.EQ(S71,$B$89:$AH$121,1)/COUNT($B106:$AH138))*0.05),"-","+")</f>
        <v>-</v>
      </c>
    </row>
    <row r="142" spans="1:22" x14ac:dyDescent="0.25">
      <c r="A142" t="s">
        <v>82</v>
      </c>
      <c r="B142" t="str">
        <f t="shared" si="91"/>
        <v>+</v>
      </c>
      <c r="C142" t="str">
        <f t="shared" si="92"/>
        <v>+</v>
      </c>
      <c r="D142" t="str">
        <f t="shared" si="93"/>
        <v>+</v>
      </c>
      <c r="E142" t="str">
        <f t="shared" si="94"/>
        <v>-</v>
      </c>
      <c r="F142" t="str">
        <f t="shared" si="95"/>
        <v>-</v>
      </c>
      <c r="G142" t="str">
        <f t="shared" si="96"/>
        <v>-</v>
      </c>
      <c r="H142" t="str">
        <f t="shared" si="97"/>
        <v>-</v>
      </c>
      <c r="I142" t="str">
        <f t="shared" si="98"/>
        <v>-</v>
      </c>
      <c r="J142" t="str">
        <f t="shared" si="99"/>
        <v>-</v>
      </c>
      <c r="K142" t="str">
        <f t="shared" si="100"/>
        <v>-</v>
      </c>
      <c r="L142" t="str">
        <f t="shared" si="101"/>
        <v>-</v>
      </c>
      <c r="M142" t="str">
        <f t="shared" si="102"/>
        <v>-</v>
      </c>
      <c r="N142" t="str">
        <f t="shared" si="103"/>
        <v>-</v>
      </c>
      <c r="O142" t="str">
        <f t="shared" si="104"/>
        <v>-</v>
      </c>
      <c r="P142" t="str">
        <f t="shared" si="105"/>
        <v>-</v>
      </c>
      <c r="Q142" t="str">
        <f t="shared" si="106"/>
        <v>-</v>
      </c>
      <c r="R142" t="str">
        <f t="shared" si="107"/>
        <v>-</v>
      </c>
      <c r="S142" t="str">
        <f t="shared" si="108"/>
        <v>-</v>
      </c>
      <c r="T142" t="str">
        <f t="shared" ref="T142:T156" si="109">IF(T72&gt;((_xlfn.RANK.EQ(T72,$B$89:$AH$121,1)/COUNT($B107:$AH139))*0.05),"-","+")</f>
        <v>-</v>
      </c>
    </row>
    <row r="143" spans="1:22" x14ac:dyDescent="0.25">
      <c r="A143" t="s">
        <v>83</v>
      </c>
      <c r="B143" t="str">
        <f t="shared" si="91"/>
        <v>+</v>
      </c>
      <c r="C143" t="str">
        <f t="shared" si="92"/>
        <v>+</v>
      </c>
      <c r="D143" t="str">
        <f t="shared" si="93"/>
        <v>+</v>
      </c>
      <c r="E143" t="str">
        <f t="shared" si="94"/>
        <v>-</v>
      </c>
      <c r="F143" t="str">
        <f t="shared" si="95"/>
        <v>-</v>
      </c>
      <c r="G143" t="str">
        <f t="shared" si="96"/>
        <v>-</v>
      </c>
      <c r="H143" t="str">
        <f t="shared" si="97"/>
        <v>-</v>
      </c>
      <c r="I143" t="str">
        <f t="shared" si="98"/>
        <v>-</v>
      </c>
      <c r="J143" t="str">
        <f t="shared" si="99"/>
        <v>-</v>
      </c>
      <c r="K143" t="str">
        <f t="shared" si="100"/>
        <v>-</v>
      </c>
      <c r="L143" t="str">
        <f t="shared" si="101"/>
        <v>-</v>
      </c>
      <c r="M143" t="str">
        <f t="shared" si="102"/>
        <v>-</v>
      </c>
      <c r="N143" t="str">
        <f t="shared" si="103"/>
        <v>-</v>
      </c>
      <c r="O143" t="str">
        <f t="shared" si="104"/>
        <v>-</v>
      </c>
      <c r="P143" t="str">
        <f t="shared" si="105"/>
        <v>-</v>
      </c>
      <c r="Q143" t="str">
        <f t="shared" si="106"/>
        <v>-</v>
      </c>
      <c r="R143" t="str">
        <f t="shared" si="107"/>
        <v>-</v>
      </c>
      <c r="S143" t="str">
        <f t="shared" si="108"/>
        <v>-</v>
      </c>
      <c r="T143" t="str">
        <f t="shared" si="109"/>
        <v>-</v>
      </c>
      <c r="U143" t="str">
        <f t="shared" ref="U143:U156" si="110">IF(U73&gt;((_xlfn.RANK.EQ(U73,$B$89:$AH$121,1)/COUNT($B108:$AH140))*0.05),"-","+")</f>
        <v>-</v>
      </c>
    </row>
    <row r="144" spans="1:22" x14ac:dyDescent="0.25">
      <c r="A144" t="s">
        <v>84</v>
      </c>
      <c r="B144" t="str">
        <f t="shared" si="91"/>
        <v>+</v>
      </c>
      <c r="C144" t="str">
        <f t="shared" si="92"/>
        <v>+</v>
      </c>
      <c r="D144" t="str">
        <f t="shared" si="93"/>
        <v>+</v>
      </c>
      <c r="E144" t="str">
        <f t="shared" si="94"/>
        <v>-</v>
      </c>
      <c r="F144" t="str">
        <f t="shared" si="95"/>
        <v>-</v>
      </c>
      <c r="G144" t="str">
        <f t="shared" si="96"/>
        <v>-</v>
      </c>
      <c r="H144" t="str">
        <f t="shared" si="97"/>
        <v>-</v>
      </c>
      <c r="I144" t="str">
        <f t="shared" si="98"/>
        <v>-</v>
      </c>
      <c r="J144" t="str">
        <f t="shared" si="99"/>
        <v>-</v>
      </c>
      <c r="K144" t="str">
        <f t="shared" si="100"/>
        <v>-</v>
      </c>
      <c r="L144" t="str">
        <f t="shared" si="101"/>
        <v>-</v>
      </c>
      <c r="M144" t="str">
        <f t="shared" si="102"/>
        <v>-</v>
      </c>
      <c r="N144" t="str">
        <f t="shared" si="103"/>
        <v>-</v>
      </c>
      <c r="O144" t="str">
        <f t="shared" si="104"/>
        <v>-</v>
      </c>
      <c r="P144" t="str">
        <f t="shared" si="105"/>
        <v>-</v>
      </c>
      <c r="Q144" t="str">
        <f t="shared" si="106"/>
        <v>-</v>
      </c>
      <c r="R144" t="str">
        <f t="shared" si="107"/>
        <v>-</v>
      </c>
      <c r="S144" t="str">
        <f t="shared" si="108"/>
        <v>-</v>
      </c>
      <c r="T144" t="str">
        <f t="shared" si="109"/>
        <v>-</v>
      </c>
      <c r="U144" t="str">
        <f t="shared" si="110"/>
        <v>-</v>
      </c>
      <c r="V144" t="str">
        <f t="shared" ref="V144:V156" si="111">IF(V74&gt;((_xlfn.RANK.EQ(V74,$B$89:$AH$121,1)/COUNT($B109:$AH141))*0.05),"-","+")</f>
        <v>-</v>
      </c>
    </row>
    <row r="145" spans="1:34" x14ac:dyDescent="0.25">
      <c r="A145" t="s">
        <v>68</v>
      </c>
      <c r="B145" t="str">
        <f t="shared" si="91"/>
        <v>+</v>
      </c>
      <c r="C145" t="str">
        <f t="shared" si="92"/>
        <v>+</v>
      </c>
      <c r="D145" t="str">
        <f t="shared" si="93"/>
        <v>+</v>
      </c>
      <c r="E145" t="str">
        <f t="shared" si="94"/>
        <v>-</v>
      </c>
      <c r="F145" t="str">
        <f t="shared" si="95"/>
        <v>-</v>
      </c>
      <c r="G145" t="str">
        <f t="shared" si="96"/>
        <v>-</v>
      </c>
      <c r="H145" t="str">
        <f t="shared" si="97"/>
        <v>-</v>
      </c>
      <c r="I145" t="str">
        <f t="shared" si="98"/>
        <v>-</v>
      </c>
      <c r="J145" t="str">
        <f t="shared" si="99"/>
        <v>-</v>
      </c>
      <c r="K145" t="str">
        <f t="shared" si="100"/>
        <v>-</v>
      </c>
      <c r="L145" t="str">
        <f t="shared" si="101"/>
        <v>-</v>
      </c>
      <c r="M145" t="str">
        <f t="shared" si="102"/>
        <v>-</v>
      </c>
      <c r="N145" t="str">
        <f t="shared" si="103"/>
        <v>-</v>
      </c>
      <c r="O145" t="str">
        <f t="shared" si="104"/>
        <v>-</v>
      </c>
      <c r="P145" t="str">
        <f t="shared" si="105"/>
        <v>-</v>
      </c>
      <c r="Q145" t="str">
        <f t="shared" si="106"/>
        <v>-</v>
      </c>
      <c r="R145" t="str">
        <f t="shared" si="107"/>
        <v>-</v>
      </c>
      <c r="S145" t="str">
        <f t="shared" si="108"/>
        <v>-</v>
      </c>
      <c r="T145" t="str">
        <f t="shared" si="109"/>
        <v>-</v>
      </c>
      <c r="U145" t="str">
        <f t="shared" si="110"/>
        <v>-</v>
      </c>
      <c r="V145" t="str">
        <f t="shared" si="111"/>
        <v>-</v>
      </c>
      <c r="W145" t="str">
        <f t="shared" ref="W145:W156" si="112">IF(W75&gt;((_xlfn.RANK.EQ(W75,$B$89:$AH$121,1)/COUNT($B110:$AH142))*0.05),"-","+")</f>
        <v>-</v>
      </c>
    </row>
    <row r="146" spans="1:34" x14ac:dyDescent="0.25">
      <c r="A146" t="s">
        <v>69</v>
      </c>
      <c r="B146" t="str">
        <f t="shared" si="91"/>
        <v>+</v>
      </c>
      <c r="C146" t="str">
        <f t="shared" si="92"/>
        <v>+</v>
      </c>
      <c r="D146" t="str">
        <f t="shared" si="93"/>
        <v>+</v>
      </c>
      <c r="E146" t="str">
        <f t="shared" si="94"/>
        <v>-</v>
      </c>
      <c r="F146" t="str">
        <f t="shared" si="95"/>
        <v>-</v>
      </c>
      <c r="G146" t="str">
        <f t="shared" si="96"/>
        <v>-</v>
      </c>
      <c r="H146" t="str">
        <f t="shared" si="97"/>
        <v>-</v>
      </c>
      <c r="I146" t="str">
        <f t="shared" si="98"/>
        <v>-</v>
      </c>
      <c r="J146" t="str">
        <f t="shared" si="99"/>
        <v>-</v>
      </c>
      <c r="K146" t="str">
        <f t="shared" si="100"/>
        <v>-</v>
      </c>
      <c r="L146" t="str">
        <f t="shared" si="101"/>
        <v>-</v>
      </c>
      <c r="M146" t="str">
        <f t="shared" si="102"/>
        <v>-</v>
      </c>
      <c r="N146" t="str">
        <f t="shared" si="103"/>
        <v>-</v>
      </c>
      <c r="O146" t="str">
        <f t="shared" si="104"/>
        <v>+</v>
      </c>
      <c r="P146" t="str">
        <f t="shared" si="105"/>
        <v>-</v>
      </c>
      <c r="Q146" t="str">
        <f t="shared" si="106"/>
        <v>-</v>
      </c>
      <c r="R146" t="str">
        <f t="shared" si="107"/>
        <v>-</v>
      </c>
      <c r="S146" t="str">
        <f t="shared" si="108"/>
        <v>-</v>
      </c>
      <c r="T146" t="str">
        <f t="shared" si="109"/>
        <v>-</v>
      </c>
      <c r="U146" t="str">
        <f t="shared" si="110"/>
        <v>-</v>
      </c>
      <c r="V146" t="str">
        <f t="shared" si="111"/>
        <v>-</v>
      </c>
      <c r="W146" t="str">
        <f t="shared" si="112"/>
        <v>-</v>
      </c>
      <c r="X146" t="str">
        <f t="shared" ref="X146:X156" si="113">IF(X76&gt;((_xlfn.RANK.EQ(X76,$B$89:$AH$121,1)/COUNT($B111:$AH143))*0.05),"-","+")</f>
        <v>-</v>
      </c>
    </row>
    <row r="147" spans="1:34" x14ac:dyDescent="0.25">
      <c r="A147" t="s">
        <v>70</v>
      </c>
      <c r="B147" t="str">
        <f t="shared" si="91"/>
        <v>+</v>
      </c>
      <c r="C147" t="str">
        <f t="shared" si="92"/>
        <v>-</v>
      </c>
      <c r="D147" t="str">
        <f t="shared" si="93"/>
        <v>-</v>
      </c>
      <c r="E147" t="str">
        <f t="shared" si="94"/>
        <v>-</v>
      </c>
      <c r="F147" t="str">
        <f t="shared" si="95"/>
        <v>-</v>
      </c>
      <c r="G147" t="str">
        <f t="shared" si="96"/>
        <v>-</v>
      </c>
      <c r="H147" t="str">
        <f t="shared" si="97"/>
        <v>-</v>
      </c>
      <c r="I147" t="str">
        <f t="shared" si="98"/>
        <v>-</v>
      </c>
      <c r="J147" t="str">
        <f t="shared" si="99"/>
        <v>-</v>
      </c>
      <c r="K147" t="str">
        <f t="shared" si="100"/>
        <v>+</v>
      </c>
      <c r="L147" t="str">
        <f t="shared" si="101"/>
        <v>+</v>
      </c>
      <c r="M147" t="str">
        <f t="shared" si="102"/>
        <v>+</v>
      </c>
      <c r="N147" t="str">
        <f t="shared" si="103"/>
        <v>+</v>
      </c>
      <c r="O147" t="str">
        <f t="shared" si="104"/>
        <v>+</v>
      </c>
      <c r="P147" t="str">
        <f t="shared" si="105"/>
        <v>+</v>
      </c>
      <c r="Q147" t="str">
        <f t="shared" si="106"/>
        <v>+</v>
      </c>
      <c r="R147" t="str">
        <f t="shared" si="107"/>
        <v>+</v>
      </c>
      <c r="S147" t="str">
        <f t="shared" si="108"/>
        <v>+</v>
      </c>
      <c r="T147" t="str">
        <f t="shared" si="109"/>
        <v>+</v>
      </c>
      <c r="U147" t="str">
        <f t="shared" si="110"/>
        <v>+</v>
      </c>
      <c r="V147" t="str">
        <f t="shared" si="111"/>
        <v>-</v>
      </c>
      <c r="W147" t="str">
        <f t="shared" si="112"/>
        <v>+</v>
      </c>
      <c r="X147" t="str">
        <f t="shared" si="113"/>
        <v>-</v>
      </c>
      <c r="Y147" t="str">
        <f t="shared" ref="Y147:Y156" si="114">IF(Y77&gt;((_xlfn.RANK.EQ(Y77,$B$89:$AH$121,1)/COUNT($B112:$AH144))*0.05),"-","+")</f>
        <v>-</v>
      </c>
    </row>
    <row r="148" spans="1:34" x14ac:dyDescent="0.25">
      <c r="A148" t="s">
        <v>71</v>
      </c>
      <c r="B148" t="str">
        <f t="shared" si="91"/>
        <v>+</v>
      </c>
      <c r="C148" t="str">
        <f t="shared" si="92"/>
        <v>+</v>
      </c>
      <c r="D148" t="str">
        <f t="shared" si="93"/>
        <v>+</v>
      </c>
      <c r="E148" t="str">
        <f t="shared" si="94"/>
        <v>-</v>
      </c>
      <c r="F148" t="str">
        <f t="shared" si="95"/>
        <v>-</v>
      </c>
      <c r="G148" t="str">
        <f t="shared" si="96"/>
        <v>-</v>
      </c>
      <c r="H148" t="str">
        <f t="shared" si="97"/>
        <v>-</v>
      </c>
      <c r="I148" t="str">
        <f t="shared" si="98"/>
        <v>-</v>
      </c>
      <c r="J148" t="str">
        <f t="shared" si="99"/>
        <v>-</v>
      </c>
      <c r="K148" t="str">
        <f t="shared" si="100"/>
        <v>+</v>
      </c>
      <c r="L148" t="str">
        <f t="shared" si="101"/>
        <v>+</v>
      </c>
      <c r="M148" t="str">
        <f t="shared" si="102"/>
        <v>+</v>
      </c>
      <c r="N148" t="str">
        <f t="shared" si="103"/>
        <v>-</v>
      </c>
      <c r="O148" t="str">
        <f t="shared" si="104"/>
        <v>+</v>
      </c>
      <c r="P148" t="str">
        <f t="shared" si="105"/>
        <v>+</v>
      </c>
      <c r="Q148" t="str">
        <f t="shared" si="106"/>
        <v>+</v>
      </c>
      <c r="R148" t="str">
        <f t="shared" si="107"/>
        <v>+</v>
      </c>
      <c r="S148" t="str">
        <f t="shared" si="108"/>
        <v>+</v>
      </c>
      <c r="T148" t="str">
        <f t="shared" si="109"/>
        <v>-</v>
      </c>
      <c r="U148" t="str">
        <f t="shared" si="110"/>
        <v>+</v>
      </c>
      <c r="V148" t="str">
        <f t="shared" si="111"/>
        <v>-</v>
      </c>
      <c r="W148" t="str">
        <f t="shared" si="112"/>
        <v>-</v>
      </c>
      <c r="X148" t="str">
        <f t="shared" si="113"/>
        <v>-</v>
      </c>
      <c r="Y148" t="str">
        <f t="shared" si="114"/>
        <v>-</v>
      </c>
      <c r="Z148" t="str">
        <f t="shared" ref="Z148:Z156" si="115">IF(Z78&gt;((_xlfn.RANK.EQ(Z78,$B$89:$AH$121,1)/COUNT($B113:$AH145))*0.05),"-","+")</f>
        <v>-</v>
      </c>
    </row>
    <row r="149" spans="1:34" x14ac:dyDescent="0.25">
      <c r="A149" t="s">
        <v>72</v>
      </c>
      <c r="B149" t="str">
        <f t="shared" si="91"/>
        <v>+</v>
      </c>
      <c r="C149" t="str">
        <f t="shared" si="92"/>
        <v>+</v>
      </c>
      <c r="D149" t="str">
        <f t="shared" si="93"/>
        <v>+</v>
      </c>
      <c r="E149" t="str">
        <f t="shared" si="94"/>
        <v>-</v>
      </c>
      <c r="F149" t="str">
        <f t="shared" si="95"/>
        <v>-</v>
      </c>
      <c r="G149" t="str">
        <f t="shared" si="96"/>
        <v>-</v>
      </c>
      <c r="H149" t="str">
        <f t="shared" si="97"/>
        <v>-</v>
      </c>
      <c r="I149" t="str">
        <f t="shared" si="98"/>
        <v>-</v>
      </c>
      <c r="J149" t="str">
        <f t="shared" si="99"/>
        <v>-</v>
      </c>
      <c r="K149" t="str">
        <f t="shared" si="100"/>
        <v>+</v>
      </c>
      <c r="L149" t="str">
        <f t="shared" si="101"/>
        <v>+</v>
      </c>
      <c r="M149" t="str">
        <f t="shared" si="102"/>
        <v>+</v>
      </c>
      <c r="N149" t="str">
        <f t="shared" si="103"/>
        <v>-</v>
      </c>
      <c r="O149" t="str">
        <f t="shared" si="104"/>
        <v>+</v>
      </c>
      <c r="P149" t="str">
        <f t="shared" si="105"/>
        <v>+</v>
      </c>
      <c r="Q149" t="str">
        <f t="shared" si="106"/>
        <v>+</v>
      </c>
      <c r="R149" t="str">
        <f t="shared" si="107"/>
        <v>+</v>
      </c>
      <c r="S149" t="str">
        <f t="shared" si="108"/>
        <v>+</v>
      </c>
      <c r="T149" t="str">
        <f t="shared" si="109"/>
        <v>-</v>
      </c>
      <c r="U149" t="str">
        <f t="shared" si="110"/>
        <v>+</v>
      </c>
      <c r="V149" t="str">
        <f t="shared" si="111"/>
        <v>-</v>
      </c>
      <c r="W149" t="str">
        <f t="shared" si="112"/>
        <v>-</v>
      </c>
      <c r="X149" t="str">
        <f t="shared" si="113"/>
        <v>-</v>
      </c>
      <c r="Y149" t="str">
        <f t="shared" si="114"/>
        <v>-</v>
      </c>
      <c r="Z149" t="str">
        <f t="shared" si="115"/>
        <v>-</v>
      </c>
      <c r="AA149" t="str">
        <f t="shared" ref="AA149:AA156" si="116">IF(AA79&gt;((_xlfn.RANK.EQ(AA79,$B$89:$AH$121,1)/COUNT($B114:$AH146))*0.05),"-","+")</f>
        <v>-</v>
      </c>
    </row>
    <row r="150" spans="1:34" x14ac:dyDescent="0.25">
      <c r="A150" t="s">
        <v>73</v>
      </c>
      <c r="B150" t="str">
        <f t="shared" si="91"/>
        <v>+</v>
      </c>
      <c r="C150" t="str">
        <f t="shared" si="92"/>
        <v>+</v>
      </c>
      <c r="D150" t="str">
        <f t="shared" si="93"/>
        <v>+</v>
      </c>
      <c r="E150" t="str">
        <f t="shared" si="94"/>
        <v>-</v>
      </c>
      <c r="F150" t="str">
        <f t="shared" si="95"/>
        <v>-</v>
      </c>
      <c r="G150" t="str">
        <f t="shared" si="96"/>
        <v>-</v>
      </c>
      <c r="H150" t="str">
        <f t="shared" si="97"/>
        <v>-</v>
      </c>
      <c r="I150" t="str">
        <f t="shared" si="98"/>
        <v>-</v>
      </c>
      <c r="J150" t="str">
        <f t="shared" si="99"/>
        <v>-</v>
      </c>
      <c r="K150" t="str">
        <f t="shared" si="100"/>
        <v>-</v>
      </c>
      <c r="L150" t="str">
        <f t="shared" si="101"/>
        <v>-</v>
      </c>
      <c r="M150" t="str">
        <f t="shared" si="102"/>
        <v>-</v>
      </c>
      <c r="N150" t="str">
        <f t="shared" si="103"/>
        <v>-</v>
      </c>
      <c r="O150" t="str">
        <f t="shared" si="104"/>
        <v>-</v>
      </c>
      <c r="P150" t="str">
        <f t="shared" si="105"/>
        <v>-</v>
      </c>
      <c r="Q150" t="str">
        <f t="shared" si="106"/>
        <v>-</v>
      </c>
      <c r="R150" t="str">
        <f t="shared" si="107"/>
        <v>-</v>
      </c>
      <c r="S150" t="str">
        <f t="shared" si="108"/>
        <v>-</v>
      </c>
      <c r="T150" t="str">
        <f t="shared" si="109"/>
        <v>-</v>
      </c>
      <c r="U150" t="str">
        <f t="shared" si="110"/>
        <v>-</v>
      </c>
      <c r="V150" t="str">
        <f t="shared" si="111"/>
        <v>-</v>
      </c>
      <c r="W150" t="str">
        <f t="shared" si="112"/>
        <v>-</v>
      </c>
      <c r="X150" t="str">
        <f t="shared" si="113"/>
        <v>-</v>
      </c>
      <c r="Y150" t="str">
        <f t="shared" si="114"/>
        <v>-</v>
      </c>
      <c r="Z150" t="str">
        <f t="shared" si="115"/>
        <v>-</v>
      </c>
      <c r="AA150" t="str">
        <f t="shared" si="116"/>
        <v>-</v>
      </c>
      <c r="AB150" t="str">
        <f t="shared" ref="AB150:AB156" si="117">IF(AB80&gt;((_xlfn.RANK.EQ(AB80,$B$89:$AH$121,1)/COUNT($B115:$AH147))*0.05),"-","+")</f>
        <v>-</v>
      </c>
    </row>
    <row r="151" spans="1:34" x14ac:dyDescent="0.25">
      <c r="A151" t="s">
        <v>74</v>
      </c>
      <c r="B151" t="str">
        <f t="shared" si="91"/>
        <v>+</v>
      </c>
      <c r="C151" t="str">
        <f t="shared" si="92"/>
        <v>+</v>
      </c>
      <c r="D151" t="str">
        <f t="shared" si="93"/>
        <v>+</v>
      </c>
      <c r="E151" t="str">
        <f t="shared" si="94"/>
        <v>+</v>
      </c>
      <c r="F151" t="str">
        <f t="shared" si="95"/>
        <v>+</v>
      </c>
      <c r="G151" t="str">
        <f t="shared" si="96"/>
        <v>+</v>
      </c>
      <c r="H151" t="str">
        <f t="shared" si="97"/>
        <v>-</v>
      </c>
      <c r="I151" t="str">
        <f t="shared" si="98"/>
        <v>-</v>
      </c>
      <c r="J151" t="str">
        <f t="shared" si="99"/>
        <v>-</v>
      </c>
      <c r="K151" t="str">
        <f t="shared" si="100"/>
        <v>-</v>
      </c>
      <c r="L151" t="str">
        <f t="shared" si="101"/>
        <v>-</v>
      </c>
      <c r="M151" t="str">
        <f t="shared" si="102"/>
        <v>-</v>
      </c>
      <c r="N151" t="str">
        <f t="shared" si="103"/>
        <v>-</v>
      </c>
      <c r="O151" t="str">
        <f t="shared" si="104"/>
        <v>-</v>
      </c>
      <c r="P151" t="str">
        <f t="shared" si="105"/>
        <v>-</v>
      </c>
      <c r="Q151" t="str">
        <f t="shared" si="106"/>
        <v>-</v>
      </c>
      <c r="R151" t="str">
        <f t="shared" si="107"/>
        <v>-</v>
      </c>
      <c r="S151" t="str">
        <f t="shared" si="108"/>
        <v>-</v>
      </c>
      <c r="T151" t="str">
        <f t="shared" si="109"/>
        <v>-</v>
      </c>
      <c r="U151" t="str">
        <f t="shared" si="110"/>
        <v>-</v>
      </c>
      <c r="V151" t="str">
        <f t="shared" si="111"/>
        <v>-</v>
      </c>
      <c r="W151" t="str">
        <f t="shared" si="112"/>
        <v>-</v>
      </c>
      <c r="X151" t="str">
        <f t="shared" si="113"/>
        <v>-</v>
      </c>
      <c r="Y151" t="str">
        <f t="shared" si="114"/>
        <v>-</v>
      </c>
      <c r="Z151" t="str">
        <f t="shared" si="115"/>
        <v>+</v>
      </c>
      <c r="AA151" t="str">
        <f t="shared" si="116"/>
        <v>+</v>
      </c>
      <c r="AB151" t="str">
        <f t="shared" si="117"/>
        <v>+</v>
      </c>
      <c r="AC151" t="str">
        <f t="shared" ref="AC151:AC156" si="118">IF(AC81&gt;((_xlfn.RANK.EQ(AC81,$B$89:$AH$121,1)/COUNT($B116:$AH148))*0.05),"-","+")</f>
        <v>-</v>
      </c>
    </row>
    <row r="152" spans="1:34" x14ac:dyDescent="0.25">
      <c r="A152" t="s">
        <v>75</v>
      </c>
      <c r="B152" t="str">
        <f t="shared" si="91"/>
        <v>+</v>
      </c>
      <c r="C152" t="str">
        <f t="shared" si="92"/>
        <v>+</v>
      </c>
      <c r="D152" t="str">
        <f t="shared" si="93"/>
        <v>+</v>
      </c>
      <c r="E152" t="str">
        <f t="shared" si="94"/>
        <v>+</v>
      </c>
      <c r="F152" t="str">
        <f t="shared" si="95"/>
        <v>+</v>
      </c>
      <c r="G152" t="str">
        <f t="shared" si="96"/>
        <v>+</v>
      </c>
      <c r="H152" t="str">
        <f t="shared" si="97"/>
        <v>-</v>
      </c>
      <c r="I152" t="str">
        <f t="shared" si="98"/>
        <v>-</v>
      </c>
      <c r="J152" t="str">
        <f t="shared" si="99"/>
        <v>+</v>
      </c>
      <c r="K152" t="str">
        <f t="shared" si="100"/>
        <v>-</v>
      </c>
      <c r="L152" t="str">
        <f t="shared" si="101"/>
        <v>-</v>
      </c>
      <c r="M152" t="str">
        <f t="shared" si="102"/>
        <v>-</v>
      </c>
      <c r="N152" t="str">
        <f t="shared" si="103"/>
        <v>-</v>
      </c>
      <c r="O152" t="str">
        <f t="shared" si="104"/>
        <v>-</v>
      </c>
      <c r="P152" t="str">
        <f t="shared" si="105"/>
        <v>-</v>
      </c>
      <c r="Q152" t="str">
        <f t="shared" si="106"/>
        <v>-</v>
      </c>
      <c r="R152" t="str">
        <f t="shared" si="107"/>
        <v>-</v>
      </c>
      <c r="S152" t="str">
        <f t="shared" si="108"/>
        <v>-</v>
      </c>
      <c r="T152" t="str">
        <f t="shared" si="109"/>
        <v>-</v>
      </c>
      <c r="U152" t="str">
        <f t="shared" si="110"/>
        <v>-</v>
      </c>
      <c r="V152" t="str">
        <f t="shared" si="111"/>
        <v>-</v>
      </c>
      <c r="W152" t="str">
        <f t="shared" si="112"/>
        <v>-</v>
      </c>
      <c r="X152" t="str">
        <f t="shared" si="113"/>
        <v>-</v>
      </c>
      <c r="Y152" t="str">
        <f t="shared" si="114"/>
        <v>+</v>
      </c>
      <c r="Z152" t="str">
        <f t="shared" si="115"/>
        <v>+</v>
      </c>
      <c r="AA152" t="str">
        <f t="shared" si="116"/>
        <v>+</v>
      </c>
      <c r="AB152" t="str">
        <f t="shared" si="117"/>
        <v>+</v>
      </c>
      <c r="AC152" t="str">
        <f t="shared" si="118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76</v>
      </c>
      <c r="B153" t="str">
        <f t="shared" si="91"/>
        <v>+</v>
      </c>
      <c r="C153" t="str">
        <f t="shared" si="92"/>
        <v>+</v>
      </c>
      <c r="D153" t="str">
        <f t="shared" si="93"/>
        <v>+</v>
      </c>
      <c r="E153" t="str">
        <f t="shared" si="94"/>
        <v>-</v>
      </c>
      <c r="F153" t="str">
        <f t="shared" si="95"/>
        <v>-</v>
      </c>
      <c r="G153" t="str">
        <f t="shared" si="96"/>
        <v>+</v>
      </c>
      <c r="H153" t="str">
        <f t="shared" si="97"/>
        <v>-</v>
      </c>
      <c r="I153" t="str">
        <f t="shared" si="98"/>
        <v>-</v>
      </c>
      <c r="J153" t="str">
        <f t="shared" si="99"/>
        <v>-</v>
      </c>
      <c r="K153" t="str">
        <f t="shared" si="100"/>
        <v>-</v>
      </c>
      <c r="L153" t="str">
        <f t="shared" si="101"/>
        <v>-</v>
      </c>
      <c r="M153" t="str">
        <f t="shared" si="102"/>
        <v>-</v>
      </c>
      <c r="N153" t="str">
        <f t="shared" si="103"/>
        <v>-</v>
      </c>
      <c r="O153" t="str">
        <f t="shared" si="104"/>
        <v>-</v>
      </c>
      <c r="P153" t="str">
        <f t="shared" si="105"/>
        <v>-</v>
      </c>
      <c r="Q153" t="str">
        <f t="shared" si="106"/>
        <v>-</v>
      </c>
      <c r="R153" t="str">
        <f t="shared" si="107"/>
        <v>-</v>
      </c>
      <c r="S153" t="str">
        <f t="shared" si="108"/>
        <v>-</v>
      </c>
      <c r="T153" t="str">
        <f t="shared" si="109"/>
        <v>-</v>
      </c>
      <c r="U153" t="str">
        <f t="shared" si="110"/>
        <v>-</v>
      </c>
      <c r="V153" t="str">
        <f t="shared" si="111"/>
        <v>-</v>
      </c>
      <c r="W153" t="str">
        <f t="shared" si="112"/>
        <v>-</v>
      </c>
      <c r="X153" t="str">
        <f t="shared" si="113"/>
        <v>-</v>
      </c>
      <c r="Y153" t="str">
        <f t="shared" si="114"/>
        <v>-</v>
      </c>
      <c r="Z153" t="str">
        <f t="shared" si="115"/>
        <v>+</v>
      </c>
      <c r="AA153" t="str">
        <f t="shared" si="116"/>
        <v>-</v>
      </c>
      <c r="AB153" t="str">
        <f t="shared" si="117"/>
        <v>-</v>
      </c>
      <c r="AC153" t="str">
        <f t="shared" si="118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77</v>
      </c>
      <c r="B154" t="str">
        <f t="shared" si="91"/>
        <v>+</v>
      </c>
      <c r="C154" t="str">
        <f t="shared" si="92"/>
        <v>+</v>
      </c>
      <c r="D154" t="str">
        <f t="shared" si="93"/>
        <v>+</v>
      </c>
      <c r="E154" t="str">
        <f t="shared" si="94"/>
        <v>+</v>
      </c>
      <c r="F154" t="str">
        <f t="shared" si="95"/>
        <v>+</v>
      </c>
      <c r="G154" t="str">
        <f t="shared" si="96"/>
        <v>+</v>
      </c>
      <c r="H154" t="str">
        <f t="shared" si="97"/>
        <v>+</v>
      </c>
      <c r="I154" t="str">
        <f t="shared" si="98"/>
        <v>+</v>
      </c>
      <c r="J154" t="str">
        <f t="shared" si="99"/>
        <v>+</v>
      </c>
      <c r="K154" t="str">
        <f t="shared" si="100"/>
        <v>-</v>
      </c>
      <c r="L154" t="str">
        <f t="shared" si="101"/>
        <v>-</v>
      </c>
      <c r="M154" t="str">
        <f t="shared" si="102"/>
        <v>-</v>
      </c>
      <c r="N154" t="str">
        <f t="shared" si="103"/>
        <v>-</v>
      </c>
      <c r="O154" t="str">
        <f t="shared" si="104"/>
        <v>-</v>
      </c>
      <c r="P154" t="str">
        <f t="shared" si="105"/>
        <v>-</v>
      </c>
      <c r="Q154" t="str">
        <f t="shared" si="106"/>
        <v>-</v>
      </c>
      <c r="R154" t="str">
        <f t="shared" si="107"/>
        <v>-</v>
      </c>
      <c r="S154" t="str">
        <f t="shared" si="108"/>
        <v>-</v>
      </c>
      <c r="T154" t="str">
        <f t="shared" si="109"/>
        <v>-</v>
      </c>
      <c r="U154" t="str">
        <f t="shared" si="110"/>
        <v>-</v>
      </c>
      <c r="V154" t="str">
        <f t="shared" si="111"/>
        <v>-</v>
      </c>
      <c r="W154" t="str">
        <f t="shared" si="112"/>
        <v>-</v>
      </c>
      <c r="X154" t="str">
        <f t="shared" si="113"/>
        <v>+</v>
      </c>
      <c r="Y154" t="str">
        <f t="shared" si="114"/>
        <v>+</v>
      </c>
      <c r="Z154" t="str">
        <f t="shared" si="115"/>
        <v>+</v>
      </c>
      <c r="AA154" t="str">
        <f t="shared" si="116"/>
        <v>+</v>
      </c>
      <c r="AB154" t="str">
        <f t="shared" si="117"/>
        <v>+</v>
      </c>
      <c r="AC154" t="str">
        <f t="shared" si="118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78</v>
      </c>
      <c r="B155" t="str">
        <f t="shared" si="91"/>
        <v>+</v>
      </c>
      <c r="C155" t="str">
        <f t="shared" si="92"/>
        <v>+</v>
      </c>
      <c r="D155" t="str">
        <f t="shared" si="93"/>
        <v>+</v>
      </c>
      <c r="E155" t="str">
        <f t="shared" si="94"/>
        <v>+</v>
      </c>
      <c r="F155" t="str">
        <f t="shared" si="95"/>
        <v>+</v>
      </c>
      <c r="G155" t="str">
        <f t="shared" si="96"/>
        <v>+</v>
      </c>
      <c r="H155" t="str">
        <f t="shared" si="97"/>
        <v>+</v>
      </c>
      <c r="I155" t="str">
        <f t="shared" si="98"/>
        <v>+</v>
      </c>
      <c r="J155" t="str">
        <f t="shared" si="99"/>
        <v>+</v>
      </c>
      <c r="K155" t="str">
        <f t="shared" si="100"/>
        <v>-</v>
      </c>
      <c r="L155" t="str">
        <f t="shared" si="101"/>
        <v>-</v>
      </c>
      <c r="M155" t="str">
        <f t="shared" si="102"/>
        <v>-</v>
      </c>
      <c r="N155" t="str">
        <f t="shared" si="103"/>
        <v>-</v>
      </c>
      <c r="O155" t="str">
        <f t="shared" si="104"/>
        <v>-</v>
      </c>
      <c r="P155" t="str">
        <f t="shared" si="105"/>
        <v>-</v>
      </c>
      <c r="Q155" t="str">
        <f t="shared" si="106"/>
        <v>-</v>
      </c>
      <c r="R155" t="str">
        <f t="shared" si="107"/>
        <v>-</v>
      </c>
      <c r="S155" t="str">
        <f t="shared" si="108"/>
        <v>-</v>
      </c>
      <c r="T155" t="str">
        <f t="shared" si="109"/>
        <v>-</v>
      </c>
      <c r="U155" t="str">
        <f t="shared" si="110"/>
        <v>-</v>
      </c>
      <c r="V155" t="str">
        <f t="shared" si="111"/>
        <v>-</v>
      </c>
      <c r="W155" t="str">
        <f t="shared" si="112"/>
        <v>-</v>
      </c>
      <c r="X155" t="str">
        <f t="shared" si="113"/>
        <v>+</v>
      </c>
      <c r="Y155" t="str">
        <f t="shared" si="114"/>
        <v>+</v>
      </c>
      <c r="Z155" t="str">
        <f t="shared" si="115"/>
        <v>+</v>
      </c>
      <c r="AA155" t="str">
        <f t="shared" si="116"/>
        <v>+</v>
      </c>
      <c r="AB155" t="str">
        <f t="shared" si="117"/>
        <v>+</v>
      </c>
      <c r="AC155" t="str">
        <f t="shared" si="118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25">
      <c r="A156" t="s">
        <v>79</v>
      </c>
      <c r="B156" t="str">
        <f t="shared" si="91"/>
        <v>+</v>
      </c>
      <c r="C156" t="str">
        <f t="shared" si="92"/>
        <v>+</v>
      </c>
      <c r="D156" t="str">
        <f t="shared" si="93"/>
        <v>+</v>
      </c>
      <c r="E156" t="str">
        <f t="shared" si="94"/>
        <v>+</v>
      </c>
      <c r="F156" t="str">
        <f t="shared" si="95"/>
        <v>+</v>
      </c>
      <c r="G156" t="str">
        <f t="shared" si="96"/>
        <v>+</v>
      </c>
      <c r="H156" t="str">
        <f t="shared" si="97"/>
        <v>+</v>
      </c>
      <c r="I156" t="str">
        <f t="shared" si="98"/>
        <v>+</v>
      </c>
      <c r="J156" t="str">
        <f t="shared" si="99"/>
        <v>+</v>
      </c>
      <c r="K156" t="str">
        <f t="shared" si="100"/>
        <v>-</v>
      </c>
      <c r="L156" t="str">
        <f t="shared" si="101"/>
        <v>-</v>
      </c>
      <c r="M156" t="str">
        <f t="shared" si="102"/>
        <v>-</v>
      </c>
      <c r="N156" t="str">
        <f t="shared" si="103"/>
        <v>+</v>
      </c>
      <c r="O156" t="str">
        <f t="shared" si="104"/>
        <v>-</v>
      </c>
      <c r="P156" t="str">
        <f t="shared" si="105"/>
        <v>-</v>
      </c>
      <c r="Q156" t="str">
        <f t="shared" si="106"/>
        <v>-</v>
      </c>
      <c r="R156" t="str">
        <f t="shared" si="107"/>
        <v>-</v>
      </c>
      <c r="S156" t="str">
        <f t="shared" si="108"/>
        <v>-</v>
      </c>
      <c r="T156" t="str">
        <f t="shared" si="109"/>
        <v>+</v>
      </c>
      <c r="U156" t="str">
        <f t="shared" si="110"/>
        <v>-</v>
      </c>
      <c r="V156" t="str">
        <f t="shared" si="111"/>
        <v>+</v>
      </c>
      <c r="W156" t="str">
        <f t="shared" si="112"/>
        <v>+</v>
      </c>
      <c r="X156" t="str">
        <f t="shared" si="113"/>
        <v>+</v>
      </c>
      <c r="Y156" t="str">
        <f t="shared" si="114"/>
        <v>+</v>
      </c>
      <c r="Z156" t="str">
        <f t="shared" si="115"/>
        <v>+</v>
      </c>
      <c r="AA156" t="str">
        <f t="shared" si="116"/>
        <v>+</v>
      </c>
      <c r="AB156" t="str">
        <f t="shared" si="117"/>
        <v>+</v>
      </c>
      <c r="AC156" t="str">
        <f t="shared" si="118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+</v>
      </c>
      <c r="AH156" t="str">
        <f>IF(AH86&gt;((_xlfn.RANK.EQ(AH86,$B$89:$AH$121,1)/COUNT($B121:$AH153))*0.05),"-","+")</f>
        <v>-</v>
      </c>
    </row>
  </sheetData>
  <sortState xmlns:xlrd2="http://schemas.microsoft.com/office/spreadsheetml/2017/richdata2" ref="AJ3:AO8">
    <sortCondition ref="AK3:AK8"/>
  </sortState>
  <mergeCells count="2">
    <mergeCell ref="D1:H1"/>
    <mergeCell ref="AK1:AL1"/>
  </mergeCells>
  <conditionalFormatting sqref="B53:B86">
    <cfRule type="cellIs" dxfId="499" priority="151" operator="lessThan">
      <formula>0.05</formula>
    </cfRule>
    <cfRule type="cellIs" dxfId="498" priority="150" operator="lessThan">
      <formula>0.05/(COUNT($B$53:$AI$86)-COUNT($B$53:$B$86))</formula>
    </cfRule>
  </conditionalFormatting>
  <conditionalFormatting sqref="B54:B86">
    <cfRule type="expression" dxfId="497" priority="33">
      <formula>$B124="+"</formula>
    </cfRule>
  </conditionalFormatting>
  <conditionalFormatting sqref="B42:G42">
    <cfRule type="cellIs" dxfId="496" priority="124" operator="lessThan">
      <formula>0.05</formula>
    </cfRule>
    <cfRule type="cellIs" dxfId="495" priority="112" operator="lessThan">
      <formula>0.05/(COUNT($B$42:$G$47)-COUNT($B$42:$G$42))</formula>
    </cfRule>
  </conditionalFormatting>
  <conditionalFormatting sqref="C54:C86">
    <cfRule type="cellIs" dxfId="494" priority="101" operator="lessThan">
      <formula>0.05</formula>
    </cfRule>
    <cfRule type="cellIs" dxfId="493" priority="100" operator="lessThan">
      <formula>0.05/(COUNT($B$53:$AI$86)-COUNT($B$53:$B$86))</formula>
    </cfRule>
  </conditionalFormatting>
  <conditionalFormatting sqref="C55:C86">
    <cfRule type="expression" dxfId="492" priority="32">
      <formula>$C125="+"</formula>
    </cfRule>
  </conditionalFormatting>
  <conditionalFormatting sqref="C43:G43">
    <cfRule type="cellIs" dxfId="491" priority="111" operator="lessThan">
      <formula>0.05</formula>
    </cfRule>
    <cfRule type="cellIs" dxfId="490" priority="110" operator="lessThan">
      <formula>0.05/(COUNT($B$42:$G$47)-COUNT($B$42:$G$42))</formula>
    </cfRule>
  </conditionalFormatting>
  <conditionalFormatting sqref="D55:D86">
    <cfRule type="cellIs" dxfId="489" priority="99" operator="lessThan">
      <formula>0.05</formula>
    </cfRule>
    <cfRule type="cellIs" dxfId="488" priority="98" operator="lessThan">
      <formula>0.05/(COUNT($B$53:$AI$86)-COUNT($B$53:$B$86))</formula>
    </cfRule>
  </conditionalFormatting>
  <conditionalFormatting sqref="D56:D86">
    <cfRule type="expression" dxfId="487" priority="31">
      <formula>$D126="+"</formula>
    </cfRule>
  </conditionalFormatting>
  <conditionalFormatting sqref="D44:G44">
    <cfRule type="cellIs" dxfId="486" priority="109" operator="lessThan">
      <formula>0.05</formula>
    </cfRule>
    <cfRule type="cellIs" dxfId="485" priority="108" operator="lessThan">
      <formula>0.05/(COUNT($B$42:$G$47)-COUNT($B$42:$G$42))</formula>
    </cfRule>
  </conditionalFormatting>
  <conditionalFormatting sqref="E56:E86">
    <cfRule type="cellIs" dxfId="484" priority="97" operator="lessThan">
      <formula>0.05</formula>
    </cfRule>
    <cfRule type="cellIs" dxfId="483" priority="96" operator="lessThan">
      <formula>0.05/(COUNT($B$53:$AI$86)-COUNT($B$53:$B$86))</formula>
    </cfRule>
  </conditionalFormatting>
  <conditionalFormatting sqref="E57:E86">
    <cfRule type="expression" dxfId="482" priority="30">
      <formula>$E127="+"</formula>
    </cfRule>
  </conditionalFormatting>
  <conditionalFormatting sqref="E45:G45">
    <cfRule type="cellIs" dxfId="481" priority="107" operator="lessThan">
      <formula>0.05</formula>
    </cfRule>
    <cfRule type="cellIs" dxfId="480" priority="106" operator="lessThan">
      <formula>0.05/(COUNT($B$42:$G$47)-COUNT($B$42:$G$42))</formula>
    </cfRule>
  </conditionalFormatting>
  <conditionalFormatting sqref="F57:F86">
    <cfRule type="cellIs" dxfId="479" priority="95" operator="lessThan">
      <formula>0.05</formula>
    </cfRule>
    <cfRule type="cellIs" dxfId="478" priority="94" operator="lessThan">
      <formula>0.05/(COUNT($B$53:$AI$86)-COUNT($B$53:$B$86))</formula>
    </cfRule>
  </conditionalFormatting>
  <conditionalFormatting sqref="F58:F86">
    <cfRule type="expression" dxfId="477" priority="29">
      <formula>$F128="+"</formula>
    </cfRule>
  </conditionalFormatting>
  <conditionalFormatting sqref="F46:G46">
    <cfRule type="cellIs" dxfId="476" priority="105" operator="lessThan">
      <formula>0.05</formula>
    </cfRule>
    <cfRule type="cellIs" dxfId="475" priority="104" operator="lessThan">
      <formula>0.05/(COUNT($B$42:$G$47)-COUNT($B$42:$G$42))</formula>
    </cfRule>
  </conditionalFormatting>
  <conditionalFormatting sqref="G47">
    <cfRule type="cellIs" dxfId="474" priority="103" operator="lessThan">
      <formula>0.05</formula>
    </cfRule>
    <cfRule type="cellIs" dxfId="473" priority="102" operator="lessThan">
      <formula>0.05/(COUNT($B$42:$G$47)-COUNT($B$42:$G$42))</formula>
    </cfRule>
  </conditionalFormatting>
  <conditionalFormatting sqref="G58:G86">
    <cfRule type="cellIs" dxfId="472" priority="93" operator="lessThan">
      <formula>0.05</formula>
    </cfRule>
    <cfRule type="cellIs" dxfId="471" priority="92" operator="lessThan">
      <formula>0.05/(COUNT($B$53:$AI$86)-COUNT($B$53:$B$86))</formula>
    </cfRule>
  </conditionalFormatting>
  <conditionalFormatting sqref="G59:G86">
    <cfRule type="expression" dxfId="470" priority="28">
      <formula>$G129="+"</formula>
    </cfRule>
  </conditionalFormatting>
  <conditionalFormatting sqref="H59:H86">
    <cfRule type="cellIs" dxfId="469" priority="91" operator="lessThan">
      <formula>0.05</formula>
    </cfRule>
    <cfRule type="cellIs" dxfId="468" priority="90" operator="lessThan">
      <formula>0.05/(COUNT($B$53:$AI$86)-COUNT($B$53:$B$86))</formula>
    </cfRule>
  </conditionalFormatting>
  <conditionalFormatting sqref="H60:H86">
    <cfRule type="expression" dxfId="467" priority="27">
      <formula>$H130="+"</formula>
    </cfRule>
  </conditionalFormatting>
  <conditionalFormatting sqref="I60:I86">
    <cfRule type="cellIs" dxfId="466" priority="89" operator="lessThan">
      <formula>0.05</formula>
    </cfRule>
    <cfRule type="cellIs" dxfId="465" priority="88" operator="lessThan">
      <formula>0.05/(COUNT($B$53:$AI$86)-COUNT($B$53:$B$86))</formula>
    </cfRule>
  </conditionalFormatting>
  <conditionalFormatting sqref="I61:I86">
    <cfRule type="expression" dxfId="464" priority="26">
      <formula>$I131="+"</formula>
    </cfRule>
  </conditionalFormatting>
  <conditionalFormatting sqref="J2:J37">
    <cfRule type="colorScale" priority="125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463" priority="87" operator="lessThan">
      <formula>0.05</formula>
    </cfRule>
    <cfRule type="cellIs" dxfId="462" priority="86" operator="lessThan">
      <formula>0.05/(COUNT($B$53:$AI$86)-COUNT($B$53:$B$86))</formula>
    </cfRule>
  </conditionalFormatting>
  <conditionalFormatting sqref="J62:J86">
    <cfRule type="expression" dxfId="461" priority="25">
      <formula>$J132="+"</formula>
    </cfRule>
  </conditionalFormatting>
  <conditionalFormatting sqref="K62:K86">
    <cfRule type="cellIs" dxfId="460" priority="85" operator="lessThan">
      <formula>0.05</formula>
    </cfRule>
    <cfRule type="cellIs" dxfId="459" priority="84" operator="lessThan">
      <formula>0.05/(COUNT($B$53:$AI$86)-COUNT($B$53:$B$86))</formula>
    </cfRule>
  </conditionalFormatting>
  <conditionalFormatting sqref="K63:K86">
    <cfRule type="expression" dxfId="458" priority="24">
      <formula>$K133="+"</formula>
    </cfRule>
  </conditionalFormatting>
  <conditionalFormatting sqref="L63:L86">
    <cfRule type="cellIs" dxfId="457" priority="83" operator="lessThan">
      <formula>0.05</formula>
    </cfRule>
    <cfRule type="cellIs" dxfId="456" priority="82" operator="lessThan">
      <formula>0.05/(COUNT($B$53:$AI$86)-COUNT($B$53:$B$86))</formula>
    </cfRule>
  </conditionalFormatting>
  <conditionalFormatting sqref="L64:L86">
    <cfRule type="expression" dxfId="455" priority="23">
      <formula>$L134="+"</formula>
    </cfRule>
  </conditionalFormatting>
  <conditionalFormatting sqref="M64:M86">
    <cfRule type="cellIs" dxfId="454" priority="81" operator="lessThan">
      <formula>0.05</formula>
    </cfRule>
    <cfRule type="cellIs" dxfId="453" priority="80" operator="lessThan">
      <formula>0.05/(COUNT($B$53:$AI$86)-COUNT($B$53:$B$86))</formula>
    </cfRule>
  </conditionalFormatting>
  <conditionalFormatting sqref="M65:M86">
    <cfRule type="expression" dxfId="452" priority="22">
      <formula>$M135="+"</formula>
    </cfRule>
  </conditionalFormatting>
  <conditionalFormatting sqref="N65:N86">
    <cfRule type="cellIs" dxfId="451" priority="79" operator="lessThan">
      <formula>0.05</formula>
    </cfRule>
    <cfRule type="cellIs" dxfId="450" priority="78" operator="lessThan">
      <formula>0.05/(COUNT($B$53:$AI$86)-COUNT($B$53:$B$86))</formula>
    </cfRule>
  </conditionalFormatting>
  <conditionalFormatting sqref="N66:N86">
    <cfRule type="expression" dxfId="449" priority="21">
      <formula>$N136="+"</formula>
    </cfRule>
  </conditionalFormatting>
  <conditionalFormatting sqref="O66:O86">
    <cfRule type="cellIs" dxfId="448" priority="76" operator="lessThan">
      <formula>0.05/(COUNT($B$53:$AI$86)-COUNT($B$53:$B$86))</formula>
    </cfRule>
    <cfRule type="cellIs" dxfId="447" priority="77" operator="lessThan">
      <formula>0.05</formula>
    </cfRule>
  </conditionalFormatting>
  <conditionalFormatting sqref="O67:O86">
    <cfRule type="expression" dxfId="446" priority="20">
      <formula>$O137="+"</formula>
    </cfRule>
  </conditionalFormatting>
  <conditionalFormatting sqref="P2:P37">
    <cfRule type="colorScale" priority="127">
      <colorScale>
        <cfvo type="min"/>
        <cfvo type="max"/>
        <color rgb="FFFCFCFF"/>
        <color rgb="FF63BE7B"/>
      </colorScale>
    </cfRule>
  </conditionalFormatting>
  <conditionalFormatting sqref="P67:P86">
    <cfRule type="cellIs" dxfId="445" priority="74" operator="lessThan">
      <formula>0.05/(COUNT($B$53:$AI$86)-COUNT($B$53:$B$86))</formula>
    </cfRule>
    <cfRule type="cellIs" dxfId="444" priority="75" operator="lessThan">
      <formula>0.05</formula>
    </cfRule>
  </conditionalFormatting>
  <conditionalFormatting sqref="P68:P86">
    <cfRule type="expression" dxfId="443" priority="19">
      <formula>$P138="+"</formula>
    </cfRule>
  </conditionalFormatting>
  <conditionalFormatting sqref="Q68:Q86">
    <cfRule type="cellIs" dxfId="442" priority="73" operator="lessThan">
      <formula>0.05</formula>
    </cfRule>
    <cfRule type="cellIs" dxfId="441" priority="72" operator="lessThan">
      <formula>0.05/(COUNT($B$53:$AI$86)-COUNT($B$53:$B$86))</formula>
    </cfRule>
  </conditionalFormatting>
  <conditionalFormatting sqref="Q69:Q86">
    <cfRule type="expression" dxfId="440" priority="18">
      <formula>$Q139="+"</formula>
    </cfRule>
  </conditionalFormatting>
  <conditionalFormatting sqref="R69:R86">
    <cfRule type="cellIs" dxfId="439" priority="71" operator="lessThan">
      <formula>0.05</formula>
    </cfRule>
    <cfRule type="cellIs" dxfId="438" priority="70" operator="lessThan">
      <formula>0.05/(COUNT($B$53:$AI$86)-COUNT($B$53:$B$86))</formula>
    </cfRule>
  </conditionalFormatting>
  <conditionalFormatting sqref="R70:R86">
    <cfRule type="expression" dxfId="437" priority="17">
      <formula>$R140="+"</formula>
    </cfRule>
  </conditionalFormatting>
  <conditionalFormatting sqref="S70:S86">
    <cfRule type="cellIs" dxfId="436" priority="68" operator="lessThan">
      <formula>0.05/(COUNT($B$53:$AI$86)-COUNT($B$53:$B$86))</formula>
    </cfRule>
    <cfRule type="cellIs" dxfId="435" priority="69" operator="lessThan">
      <formula>0.05</formula>
    </cfRule>
  </conditionalFormatting>
  <conditionalFormatting sqref="S71:S86">
    <cfRule type="expression" dxfId="434" priority="16">
      <formula>$S141="+"</formula>
    </cfRule>
  </conditionalFormatting>
  <conditionalFormatting sqref="T2:T37">
    <cfRule type="colorScale" priority="126">
      <colorScale>
        <cfvo type="min"/>
        <cfvo type="max"/>
        <color rgb="FFFCFCFF"/>
        <color rgb="FF63BE7B"/>
      </colorScale>
    </cfRule>
  </conditionalFormatting>
  <conditionalFormatting sqref="T71:T86">
    <cfRule type="cellIs" dxfId="433" priority="66" operator="lessThan">
      <formula>0.05/(COUNT($B$53:$AI$86)-COUNT($B$53:$B$86))</formula>
    </cfRule>
    <cfRule type="cellIs" dxfId="432" priority="67" operator="lessThan">
      <formula>0.05</formula>
    </cfRule>
  </conditionalFormatting>
  <conditionalFormatting sqref="T72:T86">
    <cfRule type="expression" dxfId="431" priority="15">
      <formula>$T142="+"</formula>
    </cfRule>
  </conditionalFormatting>
  <conditionalFormatting sqref="U72:U86">
    <cfRule type="cellIs" dxfId="430" priority="65" operator="lessThan">
      <formula>0.05</formula>
    </cfRule>
    <cfRule type="cellIs" dxfId="429" priority="64" operator="lessThan">
      <formula>0.05/(COUNT($B$53:$AI$86)-COUNT($B$53:$B$86))</formula>
    </cfRule>
  </conditionalFormatting>
  <conditionalFormatting sqref="U73:U86">
    <cfRule type="expression" dxfId="428" priority="14">
      <formula>$U143="+"</formula>
    </cfRule>
  </conditionalFormatting>
  <conditionalFormatting sqref="V73:V86">
    <cfRule type="cellIs" dxfId="427" priority="63" operator="lessThan">
      <formula>0.05</formula>
    </cfRule>
    <cfRule type="cellIs" dxfId="426" priority="62" operator="lessThan">
      <formula>0.05/(COUNT($B$53:$AI$86)-COUNT($B$53:$B$86))</formula>
    </cfRule>
  </conditionalFormatting>
  <conditionalFormatting sqref="V74:V86">
    <cfRule type="expression" dxfId="425" priority="13">
      <formula>$V144="+"</formula>
    </cfRule>
  </conditionalFormatting>
  <conditionalFormatting sqref="W74:W86">
    <cfRule type="cellIs" dxfId="424" priority="60" operator="lessThan">
      <formula>0.05/(COUNT($B$53:$AI$86)-COUNT($B$53:$B$86))</formula>
    </cfRule>
    <cfRule type="cellIs" dxfId="423" priority="61" operator="lessThan">
      <formula>0.05</formula>
    </cfRule>
  </conditionalFormatting>
  <conditionalFormatting sqref="W75:W86">
    <cfRule type="expression" dxfId="422" priority="12">
      <formula>$W145="+"</formula>
    </cfRule>
  </conditionalFormatting>
  <conditionalFormatting sqref="X75:X86">
    <cfRule type="cellIs" dxfId="421" priority="58" operator="lessThan">
      <formula>0.05/(COUNT($B$53:$AI$86)-COUNT($B$53:$B$86))</formula>
    </cfRule>
    <cfRule type="cellIs" dxfId="420" priority="59" operator="lessThan">
      <formula>0.05</formula>
    </cfRule>
  </conditionalFormatting>
  <conditionalFormatting sqref="X76:X86">
    <cfRule type="expression" dxfId="419" priority="11">
      <formula>$X146="+"</formula>
    </cfRule>
  </conditionalFormatting>
  <conditionalFormatting sqref="Y76:Y86">
    <cfRule type="cellIs" dxfId="418" priority="57" operator="lessThan">
      <formula>0.05</formula>
    </cfRule>
    <cfRule type="cellIs" dxfId="417" priority="56" operator="lessThan">
      <formula>0.05/(COUNT($B$53:$AI$86)-COUNT($B$53:$B$86))</formula>
    </cfRule>
  </conditionalFormatting>
  <conditionalFormatting sqref="Y77:Y86">
    <cfRule type="expression" dxfId="416" priority="10">
      <formula>$Y147="+"</formula>
    </cfRule>
  </conditionalFormatting>
  <conditionalFormatting sqref="Z77:Z86">
    <cfRule type="cellIs" dxfId="415" priority="54" operator="lessThan">
      <formula>0.05/(COUNT($B$53:$AI$86)-COUNT($B$53:$B$86))</formula>
    </cfRule>
    <cfRule type="cellIs" dxfId="414" priority="55" operator="lessThan">
      <formula>0.05</formula>
    </cfRule>
  </conditionalFormatting>
  <conditionalFormatting sqref="Z78:Z86">
    <cfRule type="expression" dxfId="413" priority="9">
      <formula>$Z148="+"</formula>
    </cfRule>
  </conditionalFormatting>
  <conditionalFormatting sqref="AA78:AA86">
    <cfRule type="cellIs" dxfId="412" priority="53" operator="lessThan">
      <formula>0.05</formula>
    </cfRule>
    <cfRule type="cellIs" dxfId="411" priority="52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410" priority="51" operator="lessThan">
      <formula>0.05</formula>
    </cfRule>
    <cfRule type="cellIs" dxfId="409" priority="50" operator="lessThan">
      <formula>0.05/(COUNT($B$53:$AI$86)-COUNT($B$53:$B$86))</formula>
    </cfRule>
  </conditionalFormatting>
  <conditionalFormatting sqref="AB80:AB86">
    <cfRule type="expression" dxfId="408" priority="7">
      <formula>$AB150="+"</formula>
    </cfRule>
  </conditionalFormatting>
  <conditionalFormatting sqref="AC80:AC86">
    <cfRule type="cellIs" dxfId="407" priority="49" operator="lessThan">
      <formula>0.05</formula>
    </cfRule>
    <cfRule type="cellIs" dxfId="406" priority="48" operator="lessThan">
      <formula>0.05/(COUNT($B$53:$AI$86)-COUNT($B$53:$B$86))</formula>
    </cfRule>
  </conditionalFormatting>
  <conditionalFormatting sqref="AC81:AC86">
    <cfRule type="expression" dxfId="405" priority="6">
      <formula>$AC151="+"</formula>
    </cfRule>
  </conditionalFormatting>
  <conditionalFormatting sqref="AD81:AD86">
    <cfRule type="cellIs" dxfId="404" priority="47" operator="lessThan">
      <formula>0.05</formula>
    </cfRule>
    <cfRule type="cellIs" dxfId="403" priority="46" operator="lessThan">
      <formula>0.05/(COUNT($B$53:$AI$86)-COUNT($B$53:$B$86))</formula>
    </cfRule>
  </conditionalFormatting>
  <conditionalFormatting sqref="AD82:AD86">
    <cfRule type="expression" dxfId="402" priority="5">
      <formula>$AD152="+"</formula>
    </cfRule>
  </conditionalFormatting>
  <conditionalFormatting sqref="AE82:AE86">
    <cfRule type="cellIs" dxfId="401" priority="44" operator="lessThan">
      <formula>0.05/(COUNT($B$53:$AI$86)-COUNT($B$53:$B$86))</formula>
    </cfRule>
    <cfRule type="cellIs" dxfId="400" priority="45" operator="lessThan">
      <formula>0.05</formula>
    </cfRule>
  </conditionalFormatting>
  <conditionalFormatting sqref="AE83:AE86">
    <cfRule type="expression" dxfId="399" priority="4">
      <formula>$AE153="+"</formula>
    </cfRule>
  </conditionalFormatting>
  <conditionalFormatting sqref="AF83:AF86">
    <cfRule type="cellIs" dxfId="398" priority="42" operator="lessThan">
      <formula>0.05/(COUNT($B$53:$AI$86)-COUNT($B$53:$B$86))</formula>
    </cfRule>
    <cfRule type="cellIs" dxfId="397" priority="43" operator="lessThan">
      <formula>0.05</formula>
    </cfRule>
  </conditionalFormatting>
  <conditionalFormatting sqref="AF84:AF86">
    <cfRule type="expression" dxfId="396" priority="3">
      <formula>$AF154="+"</formula>
    </cfRule>
  </conditionalFormatting>
  <conditionalFormatting sqref="AG84:AG86">
    <cfRule type="cellIs" dxfId="395" priority="40" operator="lessThan">
      <formula>0.05/(COUNT($B$53:$AI$86)-COUNT($B$53:$B$86))</formula>
    </cfRule>
    <cfRule type="cellIs" dxfId="394" priority="41" operator="lessThan">
      <formula>0.05</formula>
    </cfRule>
  </conditionalFormatting>
  <conditionalFormatting sqref="AG85:AG86">
    <cfRule type="expression" dxfId="393" priority="2">
      <formula>$AG155="+"</formula>
    </cfRule>
  </conditionalFormatting>
  <conditionalFormatting sqref="AH85:AH86">
    <cfRule type="cellIs" dxfId="392" priority="38" operator="lessThan">
      <formula>0.05/(COUNT($B$53:$AI$86)-COUNT($B$53:$B$86))</formula>
    </cfRule>
    <cfRule type="cellIs" dxfId="391" priority="39" operator="lessThan">
      <formula>0.05</formula>
    </cfRule>
  </conditionalFormatting>
  <conditionalFormatting sqref="AH86">
    <cfRule type="expression" dxfId="390" priority="1">
      <formula>$AH$156="+"</formula>
    </cfRule>
  </conditionalFormatting>
  <conditionalFormatting sqref="AI86">
    <cfRule type="cellIs" dxfId="389" priority="36" operator="lessThan">
      <formula>0.05/(COUNT($B$53:$AI$86)-COUNT($B$53:$B$86))</formula>
    </cfRule>
    <cfRule type="cellIs" dxfId="388" priority="37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workbookViewId="0">
      <selection activeCell="A4" sqref="A4"/>
    </sheetView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[2]!ExtractUnique('F1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IF(D4=0,"",AVERAGE(IF('F1 Analysis'!$A$2:$A$37=A4,'F1 Analysis'!$D$2:$H$37,"")))</f>
        <v>0.72536107531503924</v>
      </c>
      <c r="F4" s="9">
        <f t="array" ref="F4">IF(D4&lt;2,"",VAR(IF('F1 Analysis'!$A$2:$A$37=A4,'F1 Analysis'!$D$2:$H$37,"")))</f>
        <v>5.6736629878964915E-3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IF(D5=0,"",AVERAGE(IF('F1 Analysis'!$A$2:$A$37=A5,'F1 Analysis'!$D$2:$H$37,"")))</f>
        <v>0.83510574280728211</v>
      </c>
      <c r="F5" s="11">
        <f t="array" ref="F5">IF(D5&lt;2,"",VAR(IF('F1 Analysis'!$A$2:$A$37=A5,'F1 Analysis'!$D$2:$H$37,"")))</f>
        <v>2.6393855847941972E-3</v>
      </c>
      <c r="H5" t="s">
        <v>26</v>
      </c>
      <c r="I5">
        <f>DEVSQ(E4:E9)*D4</f>
        <v>2.0029796405435549</v>
      </c>
      <c r="J5">
        <f>COUNT(E4:E9)-1</f>
        <v>5</v>
      </c>
      <c r="K5">
        <f t="shared" ref="K5:K13" si="1">I5/J5</f>
        <v>0.40059592810871097</v>
      </c>
      <c r="L5">
        <f>K5/K12</f>
        <v>200.74533702378787</v>
      </c>
      <c r="M5">
        <f>_xlfn.F.DIST.RT(L5,J5,J12)</f>
        <v>4.8000188943717473E-63</v>
      </c>
      <c r="N5">
        <f>I5/(I5+I12)</f>
        <v>0.8745345892301204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IF(D6=0,"",AVERAGE(IF('F1 Analysis'!$A$2:$A$37=A6,'F1 Analysis'!$D$2:$H$37,"")))</f>
        <v>0.86004601631317956</v>
      </c>
      <c r="F6" s="11">
        <f t="array" ref="F6">IF(D6&lt;2,"",VAR(IF('F1 Analysis'!$A$2:$A$37=A6,'F1 Analysis'!$D$2:$H$37,"")))</f>
        <v>1.3083082667629279E-3</v>
      </c>
      <c r="H6" t="s">
        <v>27</v>
      </c>
      <c r="I6">
        <f>DEVSQ(E10:E11)*D10</f>
        <v>4.0391558507664516E-2</v>
      </c>
      <c r="J6">
        <f>COUNT(E10:E11)-1</f>
        <v>1</v>
      </c>
      <c r="K6">
        <f t="shared" si="1"/>
        <v>4.0391558507664516E-2</v>
      </c>
      <c r="L6">
        <f>K6/K12</f>
        <v>20.240887279654906</v>
      </c>
      <c r="M6">
        <f>_xlfn.F.DIST.RT(L6,J6,J12)</f>
        <v>1.3963711961863566E-5</v>
      </c>
      <c r="N6">
        <f>I6/(I6+I12)</f>
        <v>0.12323902783836345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IF(D7=0,"",AVERAGE(IF('F1 Analysis'!$A$2:$A$37=A7,'F1 Analysis'!$D$2:$H$37,"")))</f>
        <v>0.5616903635739855</v>
      </c>
      <c r="F7" s="11">
        <f t="array" ref="F7">IF(D7&lt;2,"",VAR(IF('F1 Analysis'!$A$2:$A$37=A7,'F1 Analysis'!$D$2:$H$37,"")))</f>
        <v>0.16439865998144074</v>
      </c>
      <c r="H7" t="s">
        <v>28</v>
      </c>
      <c r="I7">
        <f>DEVSQ(E12:E14)*D12</f>
        <v>0.88019901097043907</v>
      </c>
      <c r="J7">
        <f>COUNT(E12:E14)-1</f>
        <v>2</v>
      </c>
      <c r="K7">
        <f t="shared" si="1"/>
        <v>0.44009950548521953</v>
      </c>
      <c r="L7">
        <f>K7/K12</f>
        <v>220.54124206838546</v>
      </c>
      <c r="M7">
        <f>_xlfn.F.DIST.RT(L7,J7,J12)</f>
        <v>1.4536788516442284E-44</v>
      </c>
      <c r="N7">
        <f>I7/(I7+I12)</f>
        <v>0.75388085628224344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IF(D8=0,"",AVERAGE(IF('F1 Analysis'!$A$2:$A$37=A8,'F1 Analysis'!$D$2:$H$37,"")))</f>
        <v>0.79781070737509874</v>
      </c>
      <c r="F8" s="11">
        <f t="array" ref="F8">IF(D8&lt;2,"",VAR(IF('F1 Analysis'!$A$2:$A$37=A8,'F1 Analysis'!$D$2:$H$37,"")))</f>
        <v>1.7540205880763186E-3</v>
      </c>
      <c r="H8" t="s">
        <v>29</v>
      </c>
      <c r="I8">
        <f>DEVSQ(E15:E26)*D15-I5-I6</f>
        <v>7.2384236864666218E-2</v>
      </c>
      <c r="J8">
        <f>J6*J5</f>
        <v>5</v>
      </c>
      <c r="K8">
        <f t="shared" si="1"/>
        <v>1.4476847372933244E-2</v>
      </c>
      <c r="L8">
        <f>K8/K12</f>
        <v>7.2545909756046454</v>
      </c>
      <c r="M8">
        <f>_xlfn.F.DIST.RT(L8,J8,J12)</f>
        <v>4.3556943803341621E-6</v>
      </c>
      <c r="N8">
        <f>I8/(I8+I12)</f>
        <v>0.20121129596264914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IF(D9=0,"",AVERAGE(IF('F1 Analysis'!$A$2:$A$37=A9,'F1 Analysis'!$D$2:$H$37,"")))</f>
        <v>0.86129997326734176</v>
      </c>
      <c r="F9" s="11">
        <f t="array" ref="F9">IF(D9&lt;2,"",VAR(IF('F1 Analysis'!$A$2:$A$37=A9,'F1 Analysis'!$D$2:$H$37,"")))</f>
        <v>2.2040449746775232E-3</v>
      </c>
      <c r="H9" t="s">
        <v>30</v>
      </c>
      <c r="I9">
        <f>DEVSQ(E27:E44)*D27-I5-I7</f>
        <v>3.8612869338726279</v>
      </c>
      <c r="J9">
        <f>J7*J5</f>
        <v>10</v>
      </c>
      <c r="K9">
        <f t="shared" si="1"/>
        <v>0.3861286933872628</v>
      </c>
      <c r="L9">
        <f>K9/K12</f>
        <v>193.49556310903347</v>
      </c>
      <c r="M9">
        <f>_xlfn.F.DIST.RT(L9,J9,J12)</f>
        <v>3.1808090582764977E-78</v>
      </c>
      <c r="N9">
        <f>I9/(I9+I12)</f>
        <v>0.93073445250754228</v>
      </c>
    </row>
    <row r="10" spans="1:14" x14ac:dyDescent="0.25">
      <c r="A10" s="10"/>
      <c r="B10" t="str">
        <f t="array" ref="B10:B11">[2]!ExtractUnique('F1 Analysis'!B2:B37)</f>
        <v>BoW</v>
      </c>
      <c r="C10" s="11"/>
      <c r="D10" s="10">
        <f>SUMIF($B$51:$B$86,B10,$D$51:$D$86)</f>
        <v>90</v>
      </c>
      <c r="E10">
        <f t="array" ref="E10">IF(D10=0,"",AVERAGE(IF('F1 Analysis'!$B$2:$B$37=B10,'F1 Analysis'!$D$2:$H$37,"")))</f>
        <v>0.75857240832708772</v>
      </c>
      <c r="F10" s="11">
        <f t="array" ref="F10">IF(D10&lt;2,"",VAR(IF('F1 Analysis'!$B$2:$B$37=B10,'F1 Analysis'!$D$2:$H$37,"")))</f>
        <v>4.0349673774868922E-2</v>
      </c>
      <c r="H10" t="s">
        <v>31</v>
      </c>
      <c r="I10">
        <f>DEVSQ(E45:E50)*D45-I6-I7</f>
        <v>7.0823210402563008E-3</v>
      </c>
      <c r="J10">
        <f>J7*J6</f>
        <v>2</v>
      </c>
      <c r="K10">
        <f t="shared" si="1"/>
        <v>3.5411605201281504E-3</v>
      </c>
      <c r="L10">
        <f>K10/K12</f>
        <v>1.774534917078703</v>
      </c>
      <c r="M10">
        <f>_xlfn.F.DIST.RT(L10,J10,J12)</f>
        <v>0.17324996621691946</v>
      </c>
      <c r="N10">
        <f>I10/(I10+I12)</f>
        <v>2.4053488362525757E-2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IF(D11=0,"",AVERAGE(IF('F1 Analysis'!$B$2:$B$37=B11,'F1 Analysis'!$D$2:$H$37,"")))</f>
        <v>0.78853221789022099</v>
      </c>
      <c r="F11" s="11">
        <f t="array" ref="F11">IF(D11&lt;2,"",VAR(IF('F1 Analysis'!$B$2:$B$37=B11,'F1 Analysis'!$D$2:$H$37,"")))</f>
        <v>3.9694736013465591E-2</v>
      </c>
      <c r="H11" t="s">
        <v>32</v>
      </c>
      <c r="I11">
        <f>DEVSQ(E51:E86)*D51-I10-I9-I8-I7-I6-I5</f>
        <v>1.2662153065563508E-2</v>
      </c>
      <c r="J11">
        <f>J7*J6*J5</f>
        <v>10</v>
      </c>
      <c r="K11">
        <f t="shared" si="1"/>
        <v>1.2662153065563508E-3</v>
      </c>
      <c r="L11">
        <f>K11/K12</f>
        <v>0.63452172282278929</v>
      </c>
      <c r="M11">
        <f>_xlfn.F.DIST.RT(L11,J11,J12)</f>
        <v>0.78238296955587849</v>
      </c>
      <c r="N11">
        <f>I11/(I11+I12)</f>
        <v>4.2204317138972831E-2</v>
      </c>
    </row>
    <row r="12" spans="1:14" x14ac:dyDescent="0.25">
      <c r="A12" s="10"/>
      <c r="C12" s="11" t="str">
        <f t="array" ref="C12:C14">[2]!ExtractUnique('F1 Analysis'!C2:C37)</f>
        <v>/</v>
      </c>
      <c r="D12" s="10">
        <f>SUMIF($C$51:$C$86,C12,$D$51:$D$86)</f>
        <v>60</v>
      </c>
      <c r="E12">
        <f t="array" ref="E12">IF(D12=0,"",AVERAGE(IF('F1 Analysis'!$C$2:$C$37=C12,'F1 Analysis'!$D$2:$H$37,"")))</f>
        <v>0.82003607730502615</v>
      </c>
      <c r="F12" s="11">
        <f t="array" ref="F12">IF(D12&lt;2,"",VAR(IF('F1 Analysis'!$C$2:$C$37=C12,'F1 Analysis'!$D$2:$H$37,"")))</f>
        <v>5.155468952676579E-3</v>
      </c>
      <c r="H12" t="s">
        <v>34</v>
      </c>
      <c r="I12">
        <f>I13-I11-I10-I9-I8-I7-I6-I5</f>
        <v>0.28735817480442272</v>
      </c>
      <c r="J12">
        <f>D87-(J5+1)*(J6+1)*(J7+1)</f>
        <v>144</v>
      </c>
      <c r="K12">
        <f t="shared" si="1"/>
        <v>1.9955428805862687E-3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IF(D13=0,"",AVERAGE(IF('F1 Analysis'!$C$2:$C$37=C13,'F1 Analysis'!$D$2:$H$37,"")))</f>
        <v>0.82590432301034533</v>
      </c>
      <c r="F13" s="11">
        <f t="array" ref="F13">IF(D13&lt;2,"",VAR(IF('F1 Analysis'!$C$2:$C$37=C13,'F1 Analysis'!$D$2:$H$37,"")))</f>
        <v>4.4216714553018547E-3</v>
      </c>
      <c r="H13" s="16" t="s">
        <v>33</v>
      </c>
      <c r="I13" s="16">
        <f>F87*J13</f>
        <v>7.1643440296691949</v>
      </c>
      <c r="J13" s="16">
        <f>D87-1</f>
        <v>179</v>
      </c>
      <c r="K13" s="16">
        <f t="shared" si="1"/>
        <v>4.0024268322174275E-2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IF(D14=0,"",AVERAGE(IF('F1 Analysis'!$C$2:$C$37=C14,'F1 Analysis'!$D$2:$H$37,"")))</f>
        <v>0.67471653901059137</v>
      </c>
      <c r="F14" s="14">
        <f t="array" ref="F14">IF(D14&lt;2,"",VAR(IF('F1 Analysis'!$C$2:$C$37=C14,'F1 Analysis'!$D$2:$H$37,"")))</f>
        <v>9.6933792112342113E-2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IF(D15=0,"",AVERAGE(IF('F1 Analysis'!$A$2:$A$37=A15,IF('F1 Analysis'!$B$2:$B$37=B15,'F1 Analysis'!$D$2:$H$37,""))))</f>
        <v>0.67275039000867098</v>
      </c>
      <c r="F15" s="9">
        <f t="array" ref="F15">IF(D15&lt;2,"",VAR(IF('F1 Analysis'!$A$2:$A$37=A15,IF('F1 Analysis'!$B$2:$B$37=B15,'F1 Analysis'!$D$2:$H$37,""))))</f>
        <v>3.133574160727222E-3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IF(D16=0,"",AVERAGE(IF('F1 Analysis'!$A$2:$A$37=A16,IF('F1 Analysis'!$B$2:$B$37=B16,'F1 Analysis'!$D$2:$H$37,""))))</f>
        <v>0.77797176062140749</v>
      </c>
      <c r="F16" s="11">
        <f t="array" ref="F16">IF(D16&lt;2,"",VAR(IF('F1 Analysis'!$A$2:$A$37=A16,IF('F1 Analysis'!$B$2:$B$37=B16,'F1 Analysis'!$D$2:$H$37,""))))</f>
        <v>2.6878330104746317E-3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IF(D17=0,"",AVERAGE(IF('F1 Analysis'!$A$2:$A$37=A17,IF('F1 Analysis'!$B$2:$B$37=B17,'F1 Analysis'!$D$2:$H$37,""))))</f>
        <v>0.80631080094834828</v>
      </c>
      <c r="F17" s="11">
        <f t="array" ref="F17">IF(D17&lt;2,"",VAR(IF('F1 Analysis'!$A$2:$A$37=A17,IF('F1 Analysis'!$B$2:$B$37=B17,'F1 Analysis'!$D$2:$H$37,""))))</f>
        <v>2.5140983522593773E-3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IF(D18=0,"",AVERAGE(IF('F1 Analysis'!$A$2:$A$37=A18,IF('F1 Analysis'!$B$2:$B$37=B18,'F1 Analysis'!$D$2:$H$37,""))))</f>
        <v>0.86390068466621583</v>
      </c>
      <c r="F18" s="11">
        <f t="array" ref="F18">IF(D18&lt;2,"",VAR(IF('F1 Analysis'!$A$2:$A$37=A18,IF('F1 Analysis'!$B$2:$B$37=B18,'F1 Analysis'!$D$2:$H$37,""))))</f>
        <v>1.1764531948299417E-3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IF(D19=0,"",AVERAGE(IF('F1 Analysis'!$A$2:$A$37=A19,IF('F1 Analysis'!$B$2:$B$37=B19,'F1 Analysis'!$D$2:$H$37,""))))</f>
        <v>0.85829186737453156</v>
      </c>
      <c r="F19" s="11">
        <f t="array" ref="F19">IF(D19&lt;2,"",VAR(IF('F1 Analysis'!$A$2:$A$37=A19,IF('F1 Analysis'!$B$2:$B$37=B19,'F1 Analysis'!$D$2:$H$37,""))))</f>
        <v>1.544475036911836E-3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IF(D20=0,"",AVERAGE(IF('F1 Analysis'!$A$2:$A$37=A20,IF('F1 Analysis'!$B$2:$B$37=B20,'F1 Analysis'!$D$2:$H$37,""))))</f>
        <v>0.86180016525182768</v>
      </c>
      <c r="F20" s="11">
        <f t="array" ref="F20">IF(D20&lt;2,"",VAR(IF('F1 Analysis'!$A$2:$A$37=A20,IF('F1 Analysis'!$B$2:$B$37=B20,'F1 Analysis'!$D$2:$H$37,""))))</f>
        <v>1.158998433170743E-3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IF(D21=0,"",AVERAGE(IF('F1 Analysis'!$A$2:$A$37=A21,IF('F1 Analysis'!$B$2:$B$37=B21,'F1 Analysis'!$D$2:$H$37,""))))</f>
        <v>0.56924948842454737</v>
      </c>
      <c r="F21" s="11">
        <f t="array" ref="F21">IF(D21&lt;2,"",VAR(IF('F1 Analysis'!$A$2:$A$37=A21,IF('F1 Analysis'!$B$2:$B$37=B21,'F1 Analysis'!$D$2:$H$37,""))))</f>
        <v>0.17448685800636435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IF(D22=0,"",AVERAGE(IF('F1 Analysis'!$A$2:$A$37=A22,IF('F1 Analysis'!$B$2:$B$37=B22,'F1 Analysis'!$D$2:$H$37,""))))</f>
        <v>0.55413123872342351</v>
      </c>
      <c r="F22" s="11">
        <f t="array" ref="F22">IF(D22&lt;2,"",VAR(IF('F1 Analysis'!$A$2:$A$37=A22,IF('F1 Analysis'!$B$2:$B$37=B22,'F1 Analysis'!$D$2:$H$37,""))))</f>
        <v>0.16593077973696355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IF(D23=0,"",AVERAGE(IF('F1 Analysis'!$A$2:$A$37=A23,IF('F1 Analysis'!$B$2:$B$37=B23,'F1 Analysis'!$D$2:$H$37,""))))</f>
        <v>0.7906473971851995</v>
      </c>
      <c r="F23" s="11">
        <f t="array" ref="F23">IF(D23&lt;2,"",VAR(IF('F1 Analysis'!$A$2:$A$37=A23,IF('F1 Analysis'!$B$2:$B$37=B23,'F1 Analysis'!$D$2:$H$37,""))))</f>
        <v>2.3586460470304328E-3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IF(D24=0,"",AVERAGE(IF('F1 Analysis'!$A$2:$A$37=A24,IF('F1 Analysis'!$B$2:$B$37=B24,'F1 Analysis'!$D$2:$H$37,""))))</f>
        <v>0.80497401756499798</v>
      </c>
      <c r="F24" s="11">
        <f t="array" ref="F24">IF(D24&lt;2,"",VAR(IF('F1 Analysis'!$A$2:$A$37=A24,IF('F1 Analysis'!$B$2:$B$37=B24,'F1 Analysis'!$D$2:$H$37,""))))</f>
        <v>1.1647258578204121E-3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IF(D25=0,"",AVERAGE(IF('F1 Analysis'!$A$2:$A$37=A25,IF('F1 Analysis'!$B$2:$B$37=B25,'F1 Analysis'!$D$2:$H$37,""))))</f>
        <v>0.85418450602122875</v>
      </c>
      <c r="F25" s="11">
        <f t="array" ref="F25">IF(D25&lt;2,"",VAR(IF('F1 Analysis'!$A$2:$A$37=A25,IF('F1 Analysis'!$B$2:$B$37=B25,'F1 Analysis'!$D$2:$H$37,""))))</f>
        <v>2.1831428149768884E-3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IF(D26=0,"",AVERAGE(IF('F1 Analysis'!$A$2:$A$37=A26,IF('F1 Analysis'!$B$2:$B$37=B26,'F1 Analysis'!$D$2:$H$37,""))))</f>
        <v>0.86841544051345487</v>
      </c>
      <c r="F26" s="14">
        <f t="array" ref="F26">IF(D26&lt;2,"",VAR(IF('F1 Analysis'!$A$2:$A$37=A26,IF('F1 Analysis'!$B$2:$B$37=B26,'F1 Analysis'!$D$2:$H$37,""))))</f>
        <v>2.2738863308611793E-3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IF(D27=0,"",AVERAGE(IF('F1 Analysis'!$A$2:$A$37=A27,IF('F1 Analysis'!$C$2:$C$37=C27,'F1 Analysis'!$D$2:$H$37,""))))</f>
        <v>0.71947355473446595</v>
      </c>
      <c r="F27" s="9">
        <f t="array" ref="F27">IF(D27&lt;2,"",VAR(IF('F1 Analysis'!$A$2:$A$37=A27,IF('F1 Analysis'!$C$2:$C$37=C27,'F1 Analysis'!$D$2:$H$37,""))))</f>
        <v>7.6859669082200493E-3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IF(D28=0,"",AVERAGE(IF('F1 Analysis'!$A$2:$A$37=A28,IF('F1 Analysis'!$C$2:$C$37=C28,'F1 Analysis'!$D$2:$H$37,""))))</f>
        <v>0.72579785656647933</v>
      </c>
      <c r="F28" s="11">
        <f t="array" ref="F28">IF(D28&lt;2,"",VAR(IF('F1 Analysis'!$A$2:$A$37=A28,IF('F1 Analysis'!$C$2:$C$37=C28,'F1 Analysis'!$D$2:$H$37,""))))</f>
        <v>5.1636854544476534E-3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IF(D29=0,"",AVERAGE(IF('F1 Analysis'!$A$2:$A$37=A29,IF('F1 Analysis'!$C$2:$C$37=C29,'F1 Analysis'!$D$2:$H$37,""))))</f>
        <v>0.73081181464417255</v>
      </c>
      <c r="F29" s="11">
        <f t="array" ref="F29">IF(D29&lt;2,"",VAR(IF('F1 Analysis'!$A$2:$A$37=A29,IF('F1 Analysis'!$C$2:$C$37=C29,'F1 Analysis'!$D$2:$H$37,""))))</f>
        <v>5.3604125586849414E-3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IF(D30=0,"",AVERAGE(IF('F1 Analysis'!$A$2:$A$37=A30,IF('F1 Analysis'!$C$2:$C$37=C30,'F1 Analysis'!$D$2:$H$37,""))))</f>
        <v>0.83813024560093896</v>
      </c>
      <c r="F30" s="11">
        <f t="array" ref="F30">IF(D30&lt;2,"",VAR(IF('F1 Analysis'!$A$2:$A$37=A30,IF('F1 Analysis'!$C$2:$C$37=C30,'F1 Analysis'!$D$2:$H$37,""))))</f>
        <v>2.5037586842204468E-3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IF(D31=0,"",AVERAGE(IF('F1 Analysis'!$A$2:$A$37=A31,IF('F1 Analysis'!$C$2:$C$37=C31,'F1 Analysis'!$D$2:$H$37,""))))</f>
        <v>0.84176061930356083</v>
      </c>
      <c r="F31" s="11">
        <f t="array" ref="F31">IF(D31&lt;2,"",VAR(IF('F1 Analysis'!$A$2:$A$37=A31,IF('F1 Analysis'!$C$2:$C$37=C31,'F1 Analysis'!$D$2:$H$37,""))))</f>
        <v>2.0603525456860958E-3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IF(D32=0,"",AVERAGE(IF('F1 Analysis'!$A$2:$A$37=A32,IF('F1 Analysis'!$C$2:$C$37=C32,'F1 Analysis'!$D$2:$H$37,""))))</f>
        <v>0.82542636351734655</v>
      </c>
      <c r="F32" s="11">
        <f t="array" ref="F32">IF(D32&lt;2,"",VAR(IF('F1 Analysis'!$A$2:$A$37=A32,IF('F1 Analysis'!$C$2:$C$37=C32,'F1 Analysis'!$D$2:$H$37,""))))</f>
        <v>3.7771030080214329E-3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IF(D33=0,"",AVERAGE(IF('F1 Analysis'!$A$2:$A$37=A33,IF('F1 Analysis'!$C$2:$C$37=C33,'F1 Analysis'!$D$2:$H$37,""))))</f>
        <v>0.85324539631872409</v>
      </c>
      <c r="F33" s="11">
        <f t="array" ref="F33">IF(D33&lt;2,"",VAR(IF('F1 Analysis'!$A$2:$A$37=A33,IF('F1 Analysis'!$C$2:$C$37=C33,'F1 Analysis'!$D$2:$H$37,""))))</f>
        <v>1.8394274604896868E-3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IF(D34=0,"",AVERAGE(IF('F1 Analysis'!$A$2:$A$37=A34,IF('F1 Analysis'!$C$2:$C$37=C34,'F1 Analysis'!$D$2:$H$37,""))))</f>
        <v>0.8681841036804675</v>
      </c>
      <c r="F34" s="11">
        <f t="array" ref="F34">IF(D34&lt;2,"",VAR(IF('F1 Analysis'!$A$2:$A$37=A34,IF('F1 Analysis'!$C$2:$C$37=C34,'F1 Analysis'!$D$2:$H$37,""))))</f>
        <v>1.0440748767047991E-3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IF(D35=0,"",AVERAGE(IF('F1 Analysis'!$A$2:$A$37=A35,IF('F1 Analysis'!$C$2:$C$37=C35,'F1 Analysis'!$D$2:$H$37,""))))</f>
        <v>0.85870854894034743</v>
      </c>
      <c r="F35" s="11">
        <f t="array" ref="F35">IF(D35&lt;2,"",VAR(IF('F1 Analysis'!$A$2:$A$37=A35,IF('F1 Analysis'!$C$2:$C$37=C35,'F1 Analysis'!$D$2:$H$37,""))))</f>
        <v>1.2051957253971814E-3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IF(D36=0,"",AVERAGE(IF('F1 Analysis'!$A$2:$A$37=A36,IF('F1 Analysis'!$C$2:$C$37=C36,'F1 Analysis'!$D$2:$H$37,""))))</f>
        <v>0.83646218570407727</v>
      </c>
      <c r="F36" s="11">
        <f t="array" ref="F36">IF(D36&lt;2,"",VAR(IF('F1 Analysis'!$A$2:$A$37=A36,IF('F1 Analysis'!$C$2:$C$37=C36,'F1 Analysis'!$D$2:$H$37,""))))</f>
        <v>2.0291014638044117E-3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IF(D37=0,"",AVERAGE(IF('F1 Analysis'!$A$2:$A$37=A37,IF('F1 Analysis'!$C$2:$C$37=C37,'F1 Analysis'!$D$2:$H$37,""))))</f>
        <v>0.84860890501787911</v>
      </c>
      <c r="F37" s="11">
        <f t="array" ref="F37">IF(D37&lt;2,"",VAR(IF('F1 Analysis'!$A$2:$A$37=A37,IF('F1 Analysis'!$C$2:$C$37=C37,'F1 Analysis'!$D$2:$H$37,""))))</f>
        <v>1.7911715954403848E-3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IF(D38=0,"",AVERAGE(IF('F1 Analysis'!$A$2:$A$37=A38,IF('F1 Analysis'!$C$2:$C$37=C38,'F1 Analysis'!$D$2:$H$37,""))))</f>
        <v>0</v>
      </c>
      <c r="F38" s="11">
        <f t="array" ref="F38">IF(D38&lt;2,"",VAR(IF('F1 Analysis'!$A$2:$A$37=A38,IF('F1 Analysis'!$C$2:$C$37=C38,'F1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IF(D39=0,"",AVERAGE(IF('F1 Analysis'!$A$2:$A$37=A39,IF('F1 Analysis'!$C$2:$C$37=C39,'F1 Analysis'!$D$2:$H$37,""))))</f>
        <v>0.80552787351695765</v>
      </c>
      <c r="F39" s="11">
        <f t="array" ref="F39">IF(D39&lt;2,"",VAR(IF('F1 Analysis'!$A$2:$A$37=A39,IF('F1 Analysis'!$C$2:$C$37=C39,'F1 Analysis'!$D$2:$H$37,""))))</f>
        <v>1.2087397091868832E-3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IF(D40=0,"",AVERAGE(IF('F1 Analysis'!$A$2:$A$37=A40,IF('F1 Analysis'!$C$2:$C$37=C40,'F1 Analysis'!$D$2:$H$37,""))))</f>
        <v>0.80441985393093096</v>
      </c>
      <c r="F40" s="11">
        <f t="array" ref="F40">IF(D40&lt;2,"",VAR(IF('F1 Analysis'!$A$2:$A$37=A40,IF('F1 Analysis'!$C$2:$C$37=C40,'F1 Analysis'!$D$2:$H$37,""))))</f>
        <v>8.4035635042254678E-4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IF(D41=0,"",AVERAGE(IF('F1 Analysis'!$A$2:$A$37=A41,IF('F1 Analysis'!$C$2:$C$37=C41,'F1 Analysis'!$D$2:$H$37,""))))</f>
        <v>0.78348439467740727</v>
      </c>
      <c r="F41" s="11">
        <f t="array" ref="F41">IF(D41&lt;2,"",VAR(IF('F1 Analysis'!$A$2:$A$37=A41,IF('F1 Analysis'!$C$2:$C$37=C41,'F1 Analysis'!$D$2:$H$37,""))))</f>
        <v>3.2599939386703087E-3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IF(D42=0,"",AVERAGE(IF('F1 Analysis'!$A$2:$A$37=A42,IF('F1 Analysis'!$C$2:$C$37=C42,'F1 Analysis'!$D$2:$H$37,""))))</f>
        <v>0.86737720795499507</v>
      </c>
      <c r="F42" s="11">
        <f t="array" ref="F42">IF(D42&lt;2,"",VAR(IF('F1 Analysis'!$A$2:$A$37=A42,IF('F1 Analysis'!$C$2:$C$37=C42,'F1 Analysis'!$D$2:$H$37,""))))</f>
        <v>2.6804506783586809E-3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IF(D43=0,"",AVERAGE(IF('F1 Analysis'!$A$2:$A$37=A43,IF('F1 Analysis'!$C$2:$C$37=C43,'F1 Analysis'!$D$2:$H$37,""))))</f>
        <v>0.86665459956275581</v>
      </c>
      <c r="F43" s="11">
        <f t="array" ref="F43">IF(D43&lt;2,"",VAR(IF('F1 Analysis'!$A$2:$A$37=A43,IF('F1 Analysis'!$C$2:$C$37=C43,'F1 Analysis'!$D$2:$H$37,""))))</f>
        <v>1.7557919349575346E-3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IF(D44=0,"",AVERAGE(IF('F1 Analysis'!$A$2:$A$37=A44,IF('F1 Analysis'!$C$2:$C$37=C44,'F1 Analysis'!$D$2:$H$37,""))))</f>
        <v>0.8498681122842745</v>
      </c>
      <c r="F44" s="14">
        <f t="array" ref="F44">IF(D44&lt;2,"",VAR(IF('F1 Analysis'!$A$2:$A$37=A44,IF('F1 Analysis'!$C$2:$C$37=C44,'F1 Analysis'!$D$2:$H$37,""))))</f>
        <v>2.4475775831463227E-3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IF(D45=0,"",AVERAGE(IF('F1 Analysis'!$B$2:$B$37=B45,IF('F1 Analysis'!$C$2:$C$37=C45,'F1 Analysis'!$D$2:$H$37,""))))</f>
        <v>0.80429707112730464</v>
      </c>
      <c r="F45" s="9">
        <f t="array" ref="F45">IF(D45&lt;2,"",VAR(IF('F1 Analysis'!$B$2:$B$37=B45,IF('F1 Analysis'!$C$2:$C$37=C45,'F1 Analysis'!$D$2:$H$37,""))))</f>
        <v>7.2130184619720109E-3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IF(D46=0,"",AVERAGE(IF('F1 Analysis'!$B$2:$B$37=B46,IF('F1 Analysis'!$C$2:$C$37=C46,'F1 Analysis'!$D$2:$H$37,""))))</f>
        <v>0.8189581942831462</v>
      </c>
      <c r="F46" s="11">
        <f t="array" ref="F46">IF(D46&lt;2,"",VAR(IF('F1 Analysis'!$B$2:$B$37=B46,IF('F1 Analysis'!$C$2:$C$37=C46,'F1 Analysis'!$D$2:$H$37,""))))</f>
        <v>5.9419018088115762E-3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IF(D47=0,"",AVERAGE(IF('F1 Analysis'!$B$2:$B$37=B47,IF('F1 Analysis'!$C$2:$C$37=C47,'F1 Analysis'!$D$2:$H$37,""))))</f>
        <v>0.65246195957081232</v>
      </c>
      <c r="F47" s="11">
        <f t="array" ref="F47">IF(D47&lt;2,"",VAR(IF('F1 Analysis'!$B$2:$B$37=B47,IF('F1 Analysis'!$C$2:$C$37=C47,'F1 Analysis'!$D$2:$H$37,""))))</f>
        <v>9.309413172555589E-2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IF(D48=0,"",AVERAGE(IF('F1 Analysis'!$B$2:$B$37=B48,IF('F1 Analysis'!$C$2:$C$37=C48,'F1 Analysis'!$D$2:$H$37,""))))</f>
        <v>0.83577508348274809</v>
      </c>
      <c r="F48" s="11">
        <f t="array" ref="F48">IF(D48&lt;2,"",VAR(IF('F1 Analysis'!$B$2:$B$37=B48,IF('F1 Analysis'!$C$2:$C$37=C48,'F1 Analysis'!$D$2:$H$37,""))))</f>
        <v>2.7631777201030218E-3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IF(D49=0,"",AVERAGE(IF('F1 Analysis'!$B$2:$B$37=B49,IF('F1 Analysis'!$C$2:$C$37=C49,'F1 Analysis'!$D$2:$H$37,""))))</f>
        <v>0.83285045173754513</v>
      </c>
      <c r="F49" s="11">
        <f t="array" ref="F49">IF(D49&lt;2,"",VAR(IF('F1 Analysis'!$B$2:$B$37=B49,IF('F1 Analysis'!$C$2:$C$37=C49,'F1 Analysis'!$D$2:$H$37,""))))</f>
        <v>2.9540876258477263E-3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IF(D50=0,"",AVERAGE(IF('F1 Analysis'!$B$2:$B$37=B50,IF('F1 Analysis'!$C$2:$C$37=C50,'F1 Analysis'!$D$2:$H$37,""))))</f>
        <v>0.69697111845037041</v>
      </c>
      <c r="F50" s="14">
        <f t="array" ref="F50">IF(D50&lt;2,"",VAR(IF('F1 Analysis'!$B$2:$B$37=B50,IF('F1 Analysis'!$C$2:$C$37=C50,'F1 Analysis'!$D$2:$H$37,""))))</f>
        <v>0.10309130814567537</v>
      </c>
    </row>
    <row r="51" spans="1:6" x14ac:dyDescent="0.25">
      <c r="A51" s="7" t="str">
        <f>'F1 Analysis'!A2</f>
        <v>kNN</v>
      </c>
      <c r="B51" s="8" t="str">
        <f>'F1 Analysis'!B2</f>
        <v>BoW</v>
      </c>
      <c r="C51" s="9" t="str">
        <f>'F1 Analysis'!C2</f>
        <v>/</v>
      </c>
      <c r="D51" s="7">
        <f>COUNT('F1 Analysis'!D2:H2)</f>
        <v>5</v>
      </c>
      <c r="E51" s="8">
        <f>AVERAGE('F1 Analysis'!D2:H2)</f>
        <v>0.6499308033204485</v>
      </c>
      <c r="F51" s="9">
        <f>_xlfn.VAR.S('F1 Analysis'!D2:H2)</f>
        <v>3.3647117739482946E-3</v>
      </c>
    </row>
    <row r="52" spans="1:6" x14ac:dyDescent="0.25">
      <c r="A52" s="10" t="str">
        <f>'F1 Analysis'!A3</f>
        <v>kNN</v>
      </c>
      <c r="B52" t="str">
        <f>'F1 Analysis'!B3</f>
        <v>BoW</v>
      </c>
      <c r="C52" s="11" t="str">
        <f>'F1 Analysis'!C3</f>
        <v>Chi^2</v>
      </c>
      <c r="D52" s="10">
        <f>COUNT('F1 Analysis'!D3:H3)</f>
        <v>5</v>
      </c>
      <c r="E52">
        <f>AVERAGE('F1 Analysis'!D3:H3)</f>
        <v>0.68145708281393291</v>
      </c>
      <c r="F52" s="11">
        <f>_xlfn.VAR.S('F1 Analysis'!D3:H3)</f>
        <v>2.1017928665552923E-3</v>
      </c>
    </row>
    <row r="53" spans="1:6" x14ac:dyDescent="0.25">
      <c r="A53" s="10" t="str">
        <f>'F1 Analysis'!A4</f>
        <v>kNN</v>
      </c>
      <c r="B53" t="str">
        <f>'F1 Analysis'!B4</f>
        <v>BoW</v>
      </c>
      <c r="C53" s="11" t="str">
        <f>'F1 Analysis'!C4</f>
        <v>Chi^2 + PCA</v>
      </c>
      <c r="D53" s="10">
        <f>COUNT('F1 Analysis'!D4:H4)</f>
        <v>5</v>
      </c>
      <c r="E53">
        <f>AVERAGE('F1 Analysis'!D4:H4)</f>
        <v>0.68686328389163143</v>
      </c>
      <c r="F53" s="11">
        <f>_xlfn.VAR.S('F1 Analysis'!D4:H4)</f>
        <v>4.5063626595689306E-3</v>
      </c>
    </row>
    <row r="54" spans="1:6" x14ac:dyDescent="0.25">
      <c r="A54" s="10" t="str">
        <f>'F1 Analysis'!A5</f>
        <v>kNN</v>
      </c>
      <c r="B54" t="str">
        <f>'F1 Analysis'!B5</f>
        <v>Tf-Idf</v>
      </c>
      <c r="C54" s="11" t="str">
        <f>'F1 Analysis'!C5</f>
        <v>/</v>
      </c>
      <c r="D54" s="10">
        <f>COUNT('F1 Analysis'!D5:H5)</f>
        <v>5</v>
      </c>
      <c r="E54">
        <f>AVERAGE('F1 Analysis'!D5:H5)</f>
        <v>0.78901630614848339</v>
      </c>
      <c r="F54" s="11">
        <f>_xlfn.VAR.S('F1 Analysis'!D5:H5)</f>
        <v>1.8382280839670708E-3</v>
      </c>
    </row>
    <row r="55" spans="1:6" x14ac:dyDescent="0.25">
      <c r="A55" s="10" t="str">
        <f>'F1 Analysis'!A6</f>
        <v>kNN</v>
      </c>
      <c r="B55" t="str">
        <f>'F1 Analysis'!B6</f>
        <v>Tf-Idf</v>
      </c>
      <c r="C55" s="11" t="str">
        <f>'F1 Analysis'!C6</f>
        <v>Chi^2</v>
      </c>
      <c r="D55" s="10">
        <f>COUNT('F1 Analysis'!D6:H6)</f>
        <v>5</v>
      </c>
      <c r="E55">
        <f>AVERAGE('F1 Analysis'!D6:H6)</f>
        <v>0.77013863031902585</v>
      </c>
      <c r="F55" s="11">
        <f>_xlfn.VAR.S('F1 Analysis'!D6:H6)</f>
        <v>4.6012388635156484E-3</v>
      </c>
    </row>
    <row r="56" spans="1:6" x14ac:dyDescent="0.25">
      <c r="A56" s="10" t="str">
        <f>'F1 Analysis'!A7</f>
        <v>kNN</v>
      </c>
      <c r="B56" t="str">
        <f>'F1 Analysis'!B7</f>
        <v>Tf-Idf</v>
      </c>
      <c r="C56" s="11" t="str">
        <f>'F1 Analysis'!C7</f>
        <v>Chi^2 + PCA</v>
      </c>
      <c r="D56" s="10">
        <f>COUNT('F1 Analysis'!D7:H7)</f>
        <v>5</v>
      </c>
      <c r="E56">
        <f>AVERAGE('F1 Analysis'!D7:H7)</f>
        <v>0.77476034539671357</v>
      </c>
      <c r="F56" s="11">
        <f>_xlfn.VAR.S('F1 Analysis'!D7:H7)</f>
        <v>2.725882209204571E-3</v>
      </c>
    </row>
    <row r="57" spans="1:6" x14ac:dyDescent="0.25">
      <c r="A57" s="10" t="str">
        <f>'F1 Analysis'!A8</f>
        <v>SVM</v>
      </c>
      <c r="B57" t="str">
        <f>'F1 Analysis'!B8</f>
        <v>BoW</v>
      </c>
      <c r="C57" s="11" t="str">
        <f>'F1 Analysis'!C8</f>
        <v>/</v>
      </c>
      <c r="D57" s="10">
        <f>COUNT('F1 Analysis'!D8:H8)</f>
        <v>5</v>
      </c>
      <c r="E57">
        <f>AVERAGE('F1 Analysis'!D8:H8)</f>
        <v>0.81410587942555801</v>
      </c>
      <c r="F57" s="11">
        <f>_xlfn.VAR.S('F1 Analysis'!D8:H8)</f>
        <v>2.5737280531353234E-3</v>
      </c>
    </row>
    <row r="58" spans="1:6" x14ac:dyDescent="0.25">
      <c r="A58" s="10" t="str">
        <f>'F1 Analysis'!A9</f>
        <v>SVM</v>
      </c>
      <c r="B58" t="str">
        <f>'F1 Analysis'!B9</f>
        <v>BoW</v>
      </c>
      <c r="C58" s="11" t="str">
        <f>'F1 Analysis'!C9</f>
        <v>Chi^2</v>
      </c>
      <c r="D58" s="10">
        <f>COUNT('F1 Analysis'!D9:H9)</f>
        <v>5</v>
      </c>
      <c r="E58">
        <f>AVERAGE('F1 Analysis'!D9:H9)</f>
        <v>0.81656971711209891</v>
      </c>
      <c r="F58" s="11">
        <f>_xlfn.VAR.S('F1 Analysis'!D9:H9)</f>
        <v>1.7080121399543134E-3</v>
      </c>
    </row>
    <row r="59" spans="1:6" x14ac:dyDescent="0.25">
      <c r="A59" s="10" t="str">
        <f>'F1 Analysis'!A10</f>
        <v>SVM</v>
      </c>
      <c r="B59" t="str">
        <f>'F1 Analysis'!B10</f>
        <v>BoW</v>
      </c>
      <c r="C59" s="11" t="str">
        <f>'F1 Analysis'!C10</f>
        <v>Chi^2 + PCA</v>
      </c>
      <c r="D59" s="10">
        <f>COUNT('F1 Analysis'!D10:H10)</f>
        <v>5</v>
      </c>
      <c r="E59">
        <f>AVERAGE('F1 Analysis'!D10:H10)</f>
        <v>0.78825680630738837</v>
      </c>
      <c r="F59" s="11">
        <f>_xlfn.VAR.S('F1 Analysis'!D10:H10)</f>
        <v>3.9026598750475225E-3</v>
      </c>
    </row>
    <row r="60" spans="1:6" x14ac:dyDescent="0.25">
      <c r="A60" s="10" t="str">
        <f>'F1 Analysis'!A11</f>
        <v>SVM</v>
      </c>
      <c r="B60" t="str">
        <f>'F1 Analysis'!B11</f>
        <v>Tf-Idf</v>
      </c>
      <c r="C60" s="11" t="str">
        <f>'F1 Analysis'!C11</f>
        <v>/</v>
      </c>
      <c r="D60" s="10">
        <f>COUNT('F1 Analysis'!D11:H11)</f>
        <v>5</v>
      </c>
      <c r="E60">
        <f>AVERAGE('F1 Analysis'!D11:H11)</f>
        <v>0.86215461177632002</v>
      </c>
      <c r="F60" s="11">
        <f>_xlfn.VAR.S('F1 Analysis'!D11:H11)</f>
        <v>1.6168035610386931E-3</v>
      </c>
    </row>
    <row r="61" spans="1:6" x14ac:dyDescent="0.25">
      <c r="A61" s="10" t="str">
        <f>'F1 Analysis'!A12</f>
        <v>SVM</v>
      </c>
      <c r="B61" t="str">
        <f>'F1 Analysis'!B12</f>
        <v>Tf-Idf</v>
      </c>
      <c r="C61" s="11" t="str">
        <f>'F1 Analysis'!C12</f>
        <v>Chi^2</v>
      </c>
      <c r="D61" s="10">
        <f>COUNT('F1 Analysis'!D12:H12)</f>
        <v>5</v>
      </c>
      <c r="E61">
        <f>AVERAGE('F1 Analysis'!D12:H12)</f>
        <v>0.86695152149502275</v>
      </c>
      <c r="F61" s="11">
        <f>_xlfn.VAR.S('F1 Analysis'!D12:H12)</f>
        <v>1.3413272047898958E-3</v>
      </c>
    </row>
    <row r="62" spans="1:6" x14ac:dyDescent="0.25">
      <c r="A62" s="10" t="str">
        <f>'F1 Analysis'!A13</f>
        <v>SVM</v>
      </c>
      <c r="B62" t="str">
        <f>'F1 Analysis'!B13</f>
        <v>Tf-Idf</v>
      </c>
      <c r="C62" s="11" t="str">
        <f>'F1 Analysis'!C13</f>
        <v>Chi^2 + PCA</v>
      </c>
      <c r="D62" s="10">
        <f>COUNT('F1 Analysis'!D13:H13)</f>
        <v>5</v>
      </c>
      <c r="E62">
        <f>AVERAGE('F1 Analysis'!D13:H13)</f>
        <v>0.86259592072730462</v>
      </c>
      <c r="F62" s="11">
        <f>_xlfn.VAR.S('F1 Analysis'!D13:H13)</f>
        <v>1.1418819350398127E-3</v>
      </c>
    </row>
    <row r="63" spans="1:6" x14ac:dyDescent="0.25">
      <c r="A63" s="10" t="str">
        <f>'F1 Analysis'!A14</f>
        <v>LR</v>
      </c>
      <c r="B63" t="str">
        <f>'F1 Analysis'!B14</f>
        <v>BoW</v>
      </c>
      <c r="C63" s="11" t="str">
        <f>'F1 Analysis'!C14</f>
        <v>/</v>
      </c>
      <c r="D63" s="10">
        <f>COUNT('F1 Analysis'!D14:H14)</f>
        <v>5</v>
      </c>
      <c r="E63">
        <f>AVERAGE('F1 Analysis'!D14:H14)</f>
        <v>0.84842547662645929</v>
      </c>
      <c r="F63" s="11">
        <f>_xlfn.VAR.S('F1 Analysis'!D14:H14)</f>
        <v>2.6563593638129265E-3</v>
      </c>
    </row>
    <row r="64" spans="1:6" x14ac:dyDescent="0.25">
      <c r="A64" s="10" t="str">
        <f>'F1 Analysis'!A15</f>
        <v>LR</v>
      </c>
      <c r="B64" t="str">
        <f>'F1 Analysis'!B15</f>
        <v>BoW</v>
      </c>
      <c r="C64" s="11" t="str">
        <f>'F1 Analysis'!C15</f>
        <v>Chi^2</v>
      </c>
      <c r="D64" s="10">
        <f>COUNT('F1 Analysis'!D15:H15)</f>
        <v>5</v>
      </c>
      <c r="E64">
        <f>AVERAGE('F1 Analysis'!D15:H15)</f>
        <v>0.87159841400596216</v>
      </c>
      <c r="F64" s="11">
        <f>_xlfn.VAR.S('F1 Analysis'!D15:H15)</f>
        <v>9.7907912853095898E-4</v>
      </c>
    </row>
    <row r="65" spans="1:6" x14ac:dyDescent="0.25">
      <c r="A65" s="10" t="str">
        <f>'F1 Analysis'!A16</f>
        <v>LR</v>
      </c>
      <c r="B65" t="str">
        <f>'F1 Analysis'!B16</f>
        <v>BoW</v>
      </c>
      <c r="C65" s="11" t="str">
        <f>'F1 Analysis'!C16</f>
        <v>Chi^2 + PCA</v>
      </c>
      <c r="D65" s="10">
        <f>COUNT('F1 Analysis'!D16:H16)</f>
        <v>5</v>
      </c>
      <c r="E65">
        <f>AVERAGE('F1 Analysis'!D16:H16)</f>
        <v>0.85485171149117356</v>
      </c>
      <c r="F65" s="11">
        <f>_xlfn.VAR.S('F1 Analysis'!D16:H16)</f>
        <v>1.4124184841601845E-3</v>
      </c>
    </row>
    <row r="66" spans="1:6" x14ac:dyDescent="0.25">
      <c r="A66" s="10" t="str">
        <f>'F1 Analysis'!A17</f>
        <v>LR</v>
      </c>
      <c r="B66" t="str">
        <f>'F1 Analysis'!B17</f>
        <v>Tf-Idf</v>
      </c>
      <c r="C66" s="11" t="str">
        <f>'F1 Analysis'!C17</f>
        <v>/</v>
      </c>
      <c r="D66" s="10">
        <f>COUNT('F1 Analysis'!D17:H17)</f>
        <v>5</v>
      </c>
      <c r="E66">
        <f>AVERAGE('F1 Analysis'!D17:H17)</f>
        <v>0.85806531601098901</v>
      </c>
      <c r="F66" s="11">
        <f>_xlfn.VAR.S('F1 Analysis'!D17:H17)</f>
        <v>1.4242733576891634E-3</v>
      </c>
    </row>
    <row r="67" spans="1:6" x14ac:dyDescent="0.25">
      <c r="A67" s="10" t="str">
        <f>'F1 Analysis'!A18</f>
        <v>LR</v>
      </c>
      <c r="B67" t="str">
        <f>'F1 Analysis'!B18</f>
        <v>Tf-Idf</v>
      </c>
      <c r="C67" s="11" t="str">
        <f>'F1 Analysis'!C18</f>
        <v>Chi^2</v>
      </c>
      <c r="D67" s="10">
        <f>COUNT('F1 Analysis'!D18:H18)</f>
        <v>5</v>
      </c>
      <c r="E67">
        <f>AVERAGE('F1 Analysis'!D18:H18)</f>
        <v>0.86476979335497328</v>
      </c>
      <c r="F67" s="11">
        <f>_xlfn.VAR.S('F1 Analysis'!D18:H18)</f>
        <v>1.3409455565578945E-3</v>
      </c>
    </row>
    <row r="68" spans="1:6" x14ac:dyDescent="0.25">
      <c r="A68" s="10" t="str">
        <f>'F1 Analysis'!A19</f>
        <v>LR</v>
      </c>
      <c r="B68" t="str">
        <f>'F1 Analysis'!B19</f>
        <v>Tf-Idf</v>
      </c>
      <c r="C68" s="11" t="str">
        <f>'F1 Analysis'!C19</f>
        <v>Chi^2 + PCA</v>
      </c>
      <c r="D68" s="10">
        <f>COUNT('F1 Analysis'!D19:H19)</f>
        <v>5</v>
      </c>
      <c r="E68">
        <f>AVERAGE('F1 Analysis'!D19:H19)</f>
        <v>0.86256538638952163</v>
      </c>
      <c r="F68" s="11">
        <f>_xlfn.VAR.S('F1 Analysis'!D19:H19)</f>
        <v>1.2620839102100941E-3</v>
      </c>
    </row>
    <row r="69" spans="1:6" x14ac:dyDescent="0.25">
      <c r="A69" s="10" t="str">
        <f>'F1 Analysis'!A20</f>
        <v>MNB</v>
      </c>
      <c r="B69" t="str">
        <f>'F1 Analysis'!B20</f>
        <v>BoW</v>
      </c>
      <c r="C69" s="11" t="str">
        <f>'F1 Analysis'!C20</f>
        <v>/</v>
      </c>
      <c r="D69" s="10">
        <f>COUNT('F1 Analysis'!D20:H20)</f>
        <v>5</v>
      </c>
      <c r="E69">
        <f>AVERAGE('F1 Analysis'!D20:H20)</f>
        <v>0.84728332780257942</v>
      </c>
      <c r="F69" s="11">
        <f>_xlfn.VAR.S('F1 Analysis'!D20:H20)</f>
        <v>1.5591230397865316E-3</v>
      </c>
    </row>
    <row r="70" spans="1:6" x14ac:dyDescent="0.25">
      <c r="A70" s="10" t="str">
        <f>'F1 Analysis'!A21</f>
        <v>MNB</v>
      </c>
      <c r="B70" t="str">
        <f>'F1 Analysis'!B21</f>
        <v>BoW</v>
      </c>
      <c r="C70" s="11" t="str">
        <f>'F1 Analysis'!C21</f>
        <v>Chi^2</v>
      </c>
      <c r="D70" s="10">
        <f>COUNT('F1 Analysis'!D21:H21)</f>
        <v>5</v>
      </c>
      <c r="E70">
        <f>AVERAGE('F1 Analysis'!D21:H21)</f>
        <v>0.86046513747106257</v>
      </c>
      <c r="F70" s="11">
        <f>_xlfn.VAR.S('F1 Analysis'!D21:H21)</f>
        <v>1.4519422818873816E-3</v>
      </c>
    </row>
    <row r="71" spans="1:6" x14ac:dyDescent="0.25">
      <c r="A71" s="10" t="str">
        <f>'F1 Analysis'!A22</f>
        <v>MNB</v>
      </c>
      <c r="B71" t="str">
        <f>'F1 Analysis'!B22</f>
        <v>BoW</v>
      </c>
      <c r="C71" s="11" t="str">
        <f>'F1 Analysis'!C22</f>
        <v>Chi^2 + PCA</v>
      </c>
      <c r="D71" s="10">
        <f>COUNT('F1 Analysis'!D22:H22)</f>
        <v>5</v>
      </c>
      <c r="E71">
        <f>AVERAGE('F1 Analysis'!D22:H22)</f>
        <v>0</v>
      </c>
      <c r="F71" s="11">
        <f>_xlfn.VAR.S('F1 Analysis'!D22:H22)</f>
        <v>0</v>
      </c>
    </row>
    <row r="72" spans="1:6" x14ac:dyDescent="0.25">
      <c r="A72" s="10" t="str">
        <f>'F1 Analysis'!A23</f>
        <v>MNB</v>
      </c>
      <c r="B72" t="str">
        <f>'F1 Analysis'!B23</f>
        <v>Tf-Idf</v>
      </c>
      <c r="C72" s="11" t="str">
        <f>'F1 Analysis'!C23</f>
        <v>/</v>
      </c>
      <c r="D72" s="10">
        <f>COUNT('F1 Analysis'!D23:H23)</f>
        <v>5</v>
      </c>
      <c r="E72">
        <f>AVERAGE('F1 Analysis'!D23:H23)</f>
        <v>0.825641043605575</v>
      </c>
      <c r="F72" s="11">
        <f>_xlfn.VAR.S('F1 Analysis'!D23:H23)</f>
        <v>2.7136124629834526E-3</v>
      </c>
    </row>
    <row r="73" spans="1:6" x14ac:dyDescent="0.25">
      <c r="A73" s="10" t="str">
        <f>'F1 Analysis'!A24</f>
        <v>MNB</v>
      </c>
      <c r="B73" t="str">
        <f>'F1 Analysis'!B24</f>
        <v>Tf-Idf</v>
      </c>
      <c r="C73" s="11" t="str">
        <f>'F1 Analysis'!C24</f>
        <v>Chi^2</v>
      </c>
      <c r="D73" s="10">
        <f>COUNT('F1 Analysis'!D24:H24)</f>
        <v>5</v>
      </c>
      <c r="E73">
        <f>AVERAGE('F1 Analysis'!D24:H24)</f>
        <v>0.83675267256469554</v>
      </c>
      <c r="F73" s="11">
        <f>_xlfn.VAR.S('F1 Analysis'!D24:H24)</f>
        <v>2.226768187893685E-3</v>
      </c>
    </row>
    <row r="74" spans="1:6" x14ac:dyDescent="0.25">
      <c r="A74" s="10" t="str">
        <f>'F1 Analysis'!A25</f>
        <v>MNB</v>
      </c>
      <c r="B74" t="str">
        <f>'F1 Analysis'!B25</f>
        <v>Tf-Idf</v>
      </c>
      <c r="C74" s="11" t="str">
        <f>'F1 Analysis'!C25</f>
        <v>Chi^2 + PCA</v>
      </c>
      <c r="D74" s="10">
        <f>COUNT('F1 Analysis'!D25:H25)</f>
        <v>5</v>
      </c>
      <c r="E74">
        <f>AVERAGE('F1 Analysis'!D25:H25)</f>
        <v>0</v>
      </c>
      <c r="F74" s="11">
        <f>_xlfn.VAR.S('F1 Analysis'!D25:H25)</f>
        <v>0</v>
      </c>
    </row>
    <row r="75" spans="1:6" x14ac:dyDescent="0.25">
      <c r="A75" s="10" t="str">
        <f>'F1 Analysis'!A26</f>
        <v>RF</v>
      </c>
      <c r="B75" t="str">
        <f>'F1 Analysis'!B26</f>
        <v>BoW</v>
      </c>
      <c r="C75" s="11" t="str">
        <f>'F1 Analysis'!C26</f>
        <v>/</v>
      </c>
      <c r="D75" s="10">
        <f>COUNT('F1 Analysis'!D26:H26)</f>
        <v>5</v>
      </c>
      <c r="E75">
        <f>AVERAGE('F1 Analysis'!D26:H26)</f>
        <v>0.81142185643217568</v>
      </c>
      <c r="F75" s="11">
        <f>_xlfn.VAR.S('F1 Analysis'!D26:H26)</f>
        <v>2.0861597506706634E-3</v>
      </c>
    </row>
    <row r="76" spans="1:6" x14ac:dyDescent="0.25">
      <c r="A76" s="10" t="str">
        <f>'F1 Analysis'!A27</f>
        <v>RF</v>
      </c>
      <c r="B76" t="str">
        <f>'F1 Analysis'!B27</f>
        <v>BoW</v>
      </c>
      <c r="C76" s="11" t="str">
        <f>'F1 Analysis'!C27</f>
        <v>Chi^2</v>
      </c>
      <c r="D76" s="10">
        <f>COUNT('F1 Analysis'!D27:H27)</f>
        <v>5</v>
      </c>
      <c r="E76">
        <f>AVERAGE('F1 Analysis'!D27:H27)</f>
        <v>0.81030368852588208</v>
      </c>
      <c r="F76" s="11">
        <f>_xlfn.VAR.S('F1 Analysis'!D27:H27)</f>
        <v>1.2963979350611677E-3</v>
      </c>
    </row>
    <row r="77" spans="1:6" x14ac:dyDescent="0.25">
      <c r="A77" s="10" t="str">
        <f>'F1 Analysis'!A28</f>
        <v>RF</v>
      </c>
      <c r="B77" t="str">
        <f>'F1 Analysis'!B28</f>
        <v>BoW</v>
      </c>
      <c r="C77" s="11" t="str">
        <f>'F1 Analysis'!C28</f>
        <v>Chi^2 + PCA</v>
      </c>
      <c r="D77" s="10">
        <f>COUNT('F1 Analysis'!D28:H28)</f>
        <v>5</v>
      </c>
      <c r="E77">
        <f>AVERAGE('F1 Analysis'!D28:H28)</f>
        <v>0.7502166465975405</v>
      </c>
      <c r="F77" s="11">
        <f>_xlfn.VAR.S('F1 Analysis'!D28:H28)</f>
        <v>1.8069615546802277E-3</v>
      </c>
    </row>
    <row r="78" spans="1:6" x14ac:dyDescent="0.25">
      <c r="A78" s="10" t="str">
        <f>'F1 Analysis'!A29</f>
        <v>RF</v>
      </c>
      <c r="B78" t="str">
        <f>'F1 Analysis'!B29</f>
        <v>Tf-Idf</v>
      </c>
      <c r="C78" s="11" t="str">
        <f>'F1 Analysis'!C29</f>
        <v>/</v>
      </c>
      <c r="D78" s="10">
        <f>COUNT('F1 Analysis'!D29:H29)</f>
        <v>5</v>
      </c>
      <c r="E78">
        <f>AVERAGE('F1 Analysis'!D29:H29)</f>
        <v>0.79963389060173973</v>
      </c>
      <c r="F78" s="11">
        <f>_xlfn.VAR.S('F1 Analysis'!D29:H29)</f>
        <v>5.4665700848761933E-4</v>
      </c>
    </row>
    <row r="79" spans="1:6" x14ac:dyDescent="0.25">
      <c r="A79" s="10" t="str">
        <f>'F1 Analysis'!A30</f>
        <v>RF</v>
      </c>
      <c r="B79" t="str">
        <f>'F1 Analysis'!B30</f>
        <v>Tf-Idf</v>
      </c>
      <c r="C79" s="11" t="str">
        <f>'F1 Analysis'!C30</f>
        <v>Chi^2</v>
      </c>
      <c r="D79" s="10">
        <f>COUNT('F1 Analysis'!D30:H30)</f>
        <v>5</v>
      </c>
      <c r="E79">
        <f>AVERAGE('F1 Analysis'!D30:H30)</f>
        <v>0.79853601933597984</v>
      </c>
      <c r="F79" s="11">
        <f>_xlfn.VAR.S('F1 Analysis'!D30:H30)</f>
        <v>5.0785507953770485E-4</v>
      </c>
    </row>
    <row r="80" spans="1:6" x14ac:dyDescent="0.25">
      <c r="A80" s="10" t="str">
        <f>'F1 Analysis'!A31</f>
        <v>RF</v>
      </c>
      <c r="B80" t="str">
        <f>'F1 Analysis'!B31</f>
        <v>Tf-Idf</v>
      </c>
      <c r="C80" s="11" t="str">
        <f>'F1 Analysis'!C31</f>
        <v>Chi^2 + PCA</v>
      </c>
      <c r="D80" s="10">
        <f>COUNT('F1 Analysis'!D31:H31)</f>
        <v>5</v>
      </c>
      <c r="E80">
        <f>AVERAGE('F1 Analysis'!D31:H31)</f>
        <v>0.81675214275727404</v>
      </c>
      <c r="F80" s="11">
        <f>_xlfn.VAR.S('F1 Analysis'!D31:H31)</f>
        <v>2.7611671515642587E-3</v>
      </c>
    </row>
    <row r="81" spans="1:6" x14ac:dyDescent="0.25">
      <c r="A81" s="10" t="str">
        <f>'F1 Analysis'!A32</f>
        <v>Ensemble</v>
      </c>
      <c r="B81" t="str">
        <f>'F1 Analysis'!B32</f>
        <v>BoW</v>
      </c>
      <c r="C81" s="11" t="str">
        <f>'F1 Analysis'!C32</f>
        <v>/</v>
      </c>
      <c r="D81" s="10">
        <f>COUNT('F1 Analysis'!D32:H32)</f>
        <v>5</v>
      </c>
      <c r="E81">
        <f>AVERAGE('F1 Analysis'!D32:H32)</f>
        <v>0.85461508315660684</v>
      </c>
      <c r="F81" s="11">
        <f>_xlfn.VAR.S('F1 Analysis'!D32:H32)</f>
        <v>2.1756060030410224E-3</v>
      </c>
    </row>
    <row r="82" spans="1:6" x14ac:dyDescent="0.25">
      <c r="A82" s="10" t="str">
        <f>'F1 Analysis'!A33</f>
        <v>Ensemble</v>
      </c>
      <c r="B82" t="str">
        <f>'F1 Analysis'!B33</f>
        <v>BoW</v>
      </c>
      <c r="C82" s="11" t="str">
        <f>'F1 Analysis'!C33</f>
        <v>Chi^2</v>
      </c>
      <c r="D82" s="10">
        <f>COUNT('F1 Analysis'!D33:H33)</f>
        <v>5</v>
      </c>
      <c r="E82">
        <f>AVERAGE('F1 Analysis'!D33:H33)</f>
        <v>0.87335512576993857</v>
      </c>
      <c r="F82" s="11">
        <f>_xlfn.VAR.S('F1 Analysis'!D33:H33)</f>
        <v>2.4915560508721154E-3</v>
      </c>
    </row>
    <row r="83" spans="1:6" x14ac:dyDescent="0.25">
      <c r="A83" s="10" t="str">
        <f>'F1 Analysis'!A34</f>
        <v>Ensemble</v>
      </c>
      <c r="B83" t="str">
        <f>'F1 Analysis'!B34</f>
        <v>BoW</v>
      </c>
      <c r="C83" s="11" t="str">
        <f>'F1 Analysis'!C34</f>
        <v>Chi^2 + PCA</v>
      </c>
      <c r="D83" s="10">
        <f>COUNT('F1 Analysis'!D34:H34)</f>
        <v>5</v>
      </c>
      <c r="E83">
        <f>AVERAGE('F1 Analysis'!D34:H34)</f>
        <v>0.83458330913714085</v>
      </c>
      <c r="F83" s="11">
        <f>_xlfn.VAR.S('F1 Analysis'!D34:H34)</f>
        <v>2.033956576621079E-3</v>
      </c>
    </row>
    <row r="84" spans="1:6" x14ac:dyDescent="0.25">
      <c r="A84" s="10" t="str">
        <f>'F1 Analysis'!A35</f>
        <v>Ensemble</v>
      </c>
      <c r="B84" t="str">
        <f>'F1 Analysis'!B35</f>
        <v>Tf-Idf</v>
      </c>
      <c r="C84" s="11" t="str">
        <f>'F1 Analysis'!C35</f>
        <v>/</v>
      </c>
      <c r="D84" s="10">
        <f>COUNT('F1 Analysis'!D35:H35)</f>
        <v>5</v>
      </c>
      <c r="E84">
        <f>AVERAGE('F1 Analysis'!D35:H35)</f>
        <v>0.88013933275338307</v>
      </c>
      <c r="F84" s="11">
        <f>_xlfn.VAR.S('F1 Analysis'!D35:H35)</f>
        <v>3.4482284498419244E-3</v>
      </c>
    </row>
    <row r="85" spans="1:6" x14ac:dyDescent="0.25">
      <c r="A85" s="10" t="str">
        <f>'F1 Analysis'!A36</f>
        <v>Ensemble</v>
      </c>
      <c r="B85" t="str">
        <f>'F1 Analysis'!B36</f>
        <v>Tf-Idf</v>
      </c>
      <c r="C85" s="11" t="str">
        <f>'F1 Analysis'!C36</f>
        <v>Chi^2</v>
      </c>
      <c r="D85" s="10">
        <f>COUNT('F1 Analysis'!D36:H36)</f>
        <v>5</v>
      </c>
      <c r="E85">
        <f>AVERAGE('F1 Analysis'!D36:H36)</f>
        <v>0.8599540733555735</v>
      </c>
      <c r="F85" s="11">
        <f>_xlfn.VAR.S('F1 Analysis'!D36:H36)</f>
        <v>1.3467331741494825E-3</v>
      </c>
    </row>
    <row r="86" spans="1:6" x14ac:dyDescent="0.25">
      <c r="A86" s="12" t="str">
        <f>'F1 Analysis'!A37</f>
        <v>Ensemble</v>
      </c>
      <c r="B86" s="13" t="str">
        <f>'F1 Analysis'!B37</f>
        <v>Tf-Idf</v>
      </c>
      <c r="C86" s="14" t="str">
        <f>'F1 Analysis'!C37</f>
        <v>Chi^2 + PCA</v>
      </c>
      <c r="D86" s="12">
        <f>COUNT('F1 Analysis'!D37:H37)</f>
        <v>5</v>
      </c>
      <c r="E86" s="13">
        <f>AVERAGE('F1 Analysis'!D37:H37)</f>
        <v>0.86515291543140815</v>
      </c>
      <c r="F86" s="14">
        <f>_xlfn.VAR.S('F1 Analysis'!D37:H37)</f>
        <v>2.8890299673415814E-3</v>
      </c>
    </row>
    <row r="87" spans="1:6" x14ac:dyDescent="0.25">
      <c r="D87">
        <f>SUM(D51:D86)</f>
        <v>180</v>
      </c>
      <c r="E87">
        <f>AVERAGE('F1 Analysis'!D2:H37)</f>
        <v>0.77355231310865502</v>
      </c>
      <c r="F87">
        <f>_xlfn.VAR.S('F1 Analysis'!D2:H37)</f>
        <v>4.0024268322174275E-2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387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77C-EDF3-4ACD-972D-429B27861065}">
  <dimension ref="A1:J104"/>
  <sheetViews>
    <sheetView workbookViewId="0">
      <selection activeCell="I11" sqref="I11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7" ht="15.75" thickBot="1" x14ac:dyDescent="0.3">
      <c r="A1" t="s">
        <v>95</v>
      </c>
      <c r="E1" t="s">
        <v>19</v>
      </c>
      <c r="F1">
        <v>0.05</v>
      </c>
    </row>
    <row r="2" spans="1:7" ht="15.75" thickTop="1" x14ac:dyDescent="0.25">
      <c r="A2" s="15" t="s">
        <v>96</v>
      </c>
      <c r="B2" s="15" t="s">
        <v>97</v>
      </c>
      <c r="C2" s="15" t="s">
        <v>98</v>
      </c>
      <c r="D2" s="15" t="s">
        <v>99</v>
      </c>
      <c r="E2" s="15" t="s">
        <v>40</v>
      </c>
      <c r="F2" s="15" t="s">
        <v>94</v>
      </c>
      <c r="G2" s="15" t="s">
        <v>100</v>
      </c>
    </row>
    <row r="3" spans="1:7" x14ac:dyDescent="0.25">
      <c r="A3" s="17" t="str">
        <f>IF('F1 ANOVA'!A15="","",'F1 ANOVA'!A15)</f>
        <v>kNN</v>
      </c>
      <c r="B3" s="17" t="str">
        <f>IF('F1 ANOVA'!B15="","",'F1 ANOVA'!B15)</f>
        <v>BoW</v>
      </c>
      <c r="C3" s="17" t="str">
        <f>IF('F1 ANOVA'!C15="","",'F1 ANOVA'!C15)</f>
        <v/>
      </c>
      <c r="D3" s="18">
        <v>-1</v>
      </c>
      <c r="E3" s="17">
        <f>'F1 ANOVA'!E15</f>
        <v>0.67275039000867098</v>
      </c>
      <c r="F3" s="17">
        <f>'F1 ANOVA'!D15</f>
        <v>15</v>
      </c>
      <c r="G3" s="17"/>
    </row>
    <row r="4" spans="1:7" x14ac:dyDescent="0.25">
      <c r="A4" t="str">
        <f>IF('F1 ANOVA'!A16="","",'F1 ANOVA'!A16)</f>
        <v>kNN</v>
      </c>
      <c r="B4" t="str">
        <f>IF('F1 ANOVA'!B16="","",'F1 ANOVA'!B16)</f>
        <v>Tf-Idf</v>
      </c>
      <c r="C4" t="str">
        <f>IF('F1 ANOVA'!C16="","",'F1 ANOVA'!C16)</f>
        <v/>
      </c>
      <c r="D4" s="19">
        <v>1</v>
      </c>
      <c r="E4">
        <f>'F1 ANOVA'!E16</f>
        <v>0.77797176062140749</v>
      </c>
      <c r="F4">
        <f>'F1 ANOVA'!D16</f>
        <v>15</v>
      </c>
    </row>
    <row r="5" spans="1:7" x14ac:dyDescent="0.25">
      <c r="A5" t="str">
        <f>IF('F1 ANOVA'!A17="","",'F1 ANOVA'!A17)</f>
        <v>SVM</v>
      </c>
      <c r="B5" t="str">
        <f>IF('F1 ANOVA'!B17="","",'F1 ANOVA'!B17)</f>
        <v>BoW</v>
      </c>
      <c r="C5" t="str">
        <f>IF('F1 ANOVA'!C17="","",'F1 ANOVA'!C17)</f>
        <v/>
      </c>
      <c r="D5" s="19"/>
      <c r="E5">
        <f>'F1 ANOVA'!E17</f>
        <v>0.80631080094834828</v>
      </c>
      <c r="F5">
        <f>'F1 ANOVA'!D17</f>
        <v>15</v>
      </c>
    </row>
    <row r="6" spans="1:7" x14ac:dyDescent="0.25">
      <c r="A6" t="str">
        <f>IF('F1 ANOVA'!A18="","",'F1 ANOVA'!A18)</f>
        <v>SVM</v>
      </c>
      <c r="B6" t="str">
        <f>IF('F1 ANOVA'!B18="","",'F1 ANOVA'!B18)</f>
        <v>Tf-Idf</v>
      </c>
      <c r="C6" t="str">
        <f>IF('F1 ANOVA'!C18="","",'F1 ANOVA'!C18)</f>
        <v/>
      </c>
      <c r="D6" s="19"/>
      <c r="E6">
        <f>'F1 ANOVA'!E18</f>
        <v>0.86390068466621583</v>
      </c>
      <c r="F6">
        <f>'F1 ANOVA'!D18</f>
        <v>15</v>
      </c>
    </row>
    <row r="7" spans="1:7" x14ac:dyDescent="0.25">
      <c r="A7" t="str">
        <f>IF('F1 ANOVA'!A19="","",'F1 ANOVA'!A19)</f>
        <v>LR</v>
      </c>
      <c r="B7" t="str">
        <f>IF('F1 ANOVA'!B19="","",'F1 ANOVA'!B19)</f>
        <v>BoW</v>
      </c>
      <c r="C7" t="str">
        <f>IF('F1 ANOVA'!C19="","",'F1 ANOVA'!C19)</f>
        <v/>
      </c>
      <c r="D7" s="19"/>
      <c r="E7">
        <f>'F1 ANOVA'!E19</f>
        <v>0.85829186737453156</v>
      </c>
      <c r="F7">
        <f>'F1 ANOVA'!D19</f>
        <v>15</v>
      </c>
    </row>
    <row r="8" spans="1:7" x14ac:dyDescent="0.25">
      <c r="A8" t="str">
        <f>IF('F1 ANOVA'!A20="","",'F1 ANOVA'!A20)</f>
        <v>LR</v>
      </c>
      <c r="B8" t="str">
        <f>IF('F1 ANOVA'!B20="","",'F1 ANOVA'!B20)</f>
        <v>Tf-Idf</v>
      </c>
      <c r="C8" t="str">
        <f>IF('F1 ANOVA'!C20="","",'F1 ANOVA'!C20)</f>
        <v/>
      </c>
      <c r="D8" s="19"/>
      <c r="E8">
        <f>'F1 ANOVA'!E20</f>
        <v>0.86180016525182768</v>
      </c>
      <c r="F8">
        <f>'F1 ANOVA'!D20</f>
        <v>15</v>
      </c>
    </row>
    <row r="9" spans="1:7" x14ac:dyDescent="0.25">
      <c r="A9" t="str">
        <f>IF('F1 ANOVA'!A21="","",'F1 ANOVA'!A21)</f>
        <v>MNB</v>
      </c>
      <c r="B9" t="str">
        <f>IF('F1 ANOVA'!B21="","",'F1 ANOVA'!B21)</f>
        <v>BoW</v>
      </c>
      <c r="C9" t="str">
        <f>IF('F1 ANOVA'!C21="","",'F1 ANOVA'!C21)</f>
        <v/>
      </c>
      <c r="D9" s="19"/>
      <c r="E9">
        <f>'F1 ANOVA'!E21</f>
        <v>0.56924948842454737</v>
      </c>
      <c r="F9">
        <f>'F1 ANOVA'!D21</f>
        <v>15</v>
      </c>
    </row>
    <row r="10" spans="1:7" x14ac:dyDescent="0.25">
      <c r="A10" t="str">
        <f>IF('F1 ANOVA'!A22="","",'F1 ANOVA'!A22)</f>
        <v>MNB</v>
      </c>
      <c r="B10" t="str">
        <f>IF('F1 ANOVA'!B22="","",'F1 ANOVA'!B22)</f>
        <v>Tf-Idf</v>
      </c>
      <c r="C10" t="str">
        <f>IF('F1 ANOVA'!C22="","",'F1 ANOVA'!C22)</f>
        <v/>
      </c>
      <c r="D10" s="19"/>
      <c r="E10">
        <f>'F1 ANOVA'!E22</f>
        <v>0.55413123872342351</v>
      </c>
      <c r="F10">
        <f>'F1 ANOVA'!D22</f>
        <v>15</v>
      </c>
    </row>
    <row r="11" spans="1:7" x14ac:dyDescent="0.25">
      <c r="A11" t="str">
        <f>IF('F1 ANOVA'!A23="","",'F1 ANOVA'!A23)</f>
        <v>RF</v>
      </c>
      <c r="B11" t="str">
        <f>IF('F1 ANOVA'!B23="","",'F1 ANOVA'!B23)</f>
        <v>BoW</v>
      </c>
      <c r="C11" t="str">
        <f>IF('F1 ANOVA'!C23="","",'F1 ANOVA'!C23)</f>
        <v/>
      </c>
      <c r="D11" s="19"/>
      <c r="E11">
        <f>'F1 ANOVA'!E23</f>
        <v>0.7906473971851995</v>
      </c>
      <c r="F11">
        <f>'F1 ANOVA'!D23</f>
        <v>15</v>
      </c>
    </row>
    <row r="12" spans="1:7" x14ac:dyDescent="0.25">
      <c r="A12" t="str">
        <f>IF('F1 ANOVA'!A24="","",'F1 ANOVA'!A24)</f>
        <v>RF</v>
      </c>
      <c r="B12" t="str">
        <f>IF('F1 ANOVA'!B24="","",'F1 ANOVA'!B24)</f>
        <v>Tf-Idf</v>
      </c>
      <c r="C12" t="str">
        <f>IF('F1 ANOVA'!C24="","",'F1 ANOVA'!C24)</f>
        <v/>
      </c>
      <c r="D12" s="19"/>
      <c r="E12">
        <f>'F1 ANOVA'!E24</f>
        <v>0.80497401756499798</v>
      </c>
      <c r="F12">
        <f>'F1 ANOVA'!D24</f>
        <v>15</v>
      </c>
    </row>
    <row r="13" spans="1:7" x14ac:dyDescent="0.25">
      <c r="A13" t="str">
        <f>IF('F1 ANOVA'!A25="","",'F1 ANOVA'!A25)</f>
        <v>Ensemble</v>
      </c>
      <c r="B13" t="str">
        <f>IF('F1 ANOVA'!B25="","",'F1 ANOVA'!B25)</f>
        <v>BoW</v>
      </c>
      <c r="C13" t="str">
        <f>IF('F1 ANOVA'!C25="","",'F1 ANOVA'!C25)</f>
        <v/>
      </c>
      <c r="D13" s="19"/>
      <c r="E13">
        <f>'F1 ANOVA'!E25</f>
        <v>0.85418450602122875</v>
      </c>
      <c r="F13">
        <f>'F1 ANOVA'!D25</f>
        <v>15</v>
      </c>
    </row>
    <row r="14" spans="1:7" x14ac:dyDescent="0.25">
      <c r="A14" s="16" t="str">
        <f>IF('F1 ANOVA'!A26="","",'F1 ANOVA'!A26)</f>
        <v>Ensemble</v>
      </c>
      <c r="B14" s="16" t="str">
        <f>IF('F1 ANOVA'!B26="","",'F1 ANOVA'!B26)</f>
        <v>Tf-Idf</v>
      </c>
      <c r="C14" s="16" t="str">
        <f>IF('F1 ANOVA'!C26="","",'F1 ANOVA'!C26)</f>
        <v/>
      </c>
      <c r="D14" s="20"/>
      <c r="E14" s="16">
        <f>'F1 ANOVA'!E26</f>
        <v>0.86841544051345487</v>
      </c>
      <c r="F14" s="16">
        <f>'F1 ANOVA'!D26</f>
        <v>15</v>
      </c>
      <c r="G14" s="16"/>
    </row>
    <row r="15" spans="1:7" x14ac:dyDescent="0.25">
      <c r="D15">
        <f>SUM(D3:D14)</f>
        <v>0</v>
      </c>
      <c r="E15">
        <f>SUMPRODUCT(D3:D14,E3:E14)</f>
        <v>0.10522137061273651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5.75" thickBot="1" x14ac:dyDescent="0.3">
      <c r="A16" t="s">
        <v>44</v>
      </c>
    </row>
    <row r="17" spans="1:10" ht="15.75" thickTop="1" x14ac:dyDescent="0.2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101</v>
      </c>
    </row>
    <row r="18" spans="1:10" x14ac:dyDescent="0.25">
      <c r="A18" s="21">
        <f>SQRT('F1 ANOVA'!K12/F15)</f>
        <v>1.1534131611832969E-2</v>
      </c>
      <c r="B18" s="21">
        <f>E15/A18</f>
        <v>9.1226088060924297</v>
      </c>
      <c r="C18" s="21">
        <f>'F1 ANOVA'!J12</f>
        <v>144</v>
      </c>
      <c r="D18" s="21">
        <f>[2]!QCRIT(G15,C18,F1,2)</f>
        <v>4.4543333333333335</v>
      </c>
      <c r="E18" s="21">
        <f>A18*D18</f>
        <v>5.1376866909641328E-2</v>
      </c>
      <c r="F18" s="21">
        <f>E15-A18*D18</f>
        <v>5.3844503703095181E-2</v>
      </c>
      <c r="G18" s="21">
        <f>E15+A18*D18</f>
        <v>0.15659823752237784</v>
      </c>
      <c r="H18" s="21">
        <f>[2]!QDIST(ABS(B18),G15,C18)</f>
        <v>5.6620025001841157E-8</v>
      </c>
      <c r="I18" s="21">
        <f>ABS(E15)/(A18*SQRT(F15))</f>
        <v>2.35544746533074</v>
      </c>
      <c r="J18" s="21">
        <f>SQRT(B18^2/(B18^2+C18))</f>
        <v>0.60519296509696396</v>
      </c>
    </row>
    <row r="20" spans="1:10" ht="15.75" thickBot="1" x14ac:dyDescent="0.3">
      <c r="A20" t="s">
        <v>95</v>
      </c>
      <c r="E20" t="s">
        <v>19</v>
      </c>
      <c r="F20">
        <v>0.05</v>
      </c>
    </row>
    <row r="21" spans="1:10" ht="15.75" thickTop="1" x14ac:dyDescent="0.25">
      <c r="A21" s="15" t="s">
        <v>96</v>
      </c>
      <c r="B21" s="15" t="s">
        <v>97</v>
      </c>
      <c r="C21" s="15" t="s">
        <v>98</v>
      </c>
      <c r="D21" s="15" t="s">
        <v>99</v>
      </c>
      <c r="E21" s="15" t="s">
        <v>40</v>
      </c>
      <c r="F21" s="15" t="s">
        <v>94</v>
      </c>
      <c r="G21" s="15" t="s">
        <v>100</v>
      </c>
    </row>
    <row r="22" spans="1:10" x14ac:dyDescent="0.25">
      <c r="A22" s="17" t="str">
        <f>IF('F1 ANOVA'!A27="","",'F1 ANOVA'!A27)</f>
        <v>kNN</v>
      </c>
      <c r="B22" s="17" t="str">
        <f>IF('F1 ANOVA'!B27="","",'F1 ANOVA'!B27)</f>
        <v/>
      </c>
      <c r="C22" s="17" t="str">
        <f>IF('F1 ANOVA'!C27="","",'F1 ANOVA'!C27)</f>
        <v>/</v>
      </c>
      <c r="D22" s="18"/>
      <c r="E22" s="17">
        <f>'F1 ANOVA'!E27</f>
        <v>0.71947355473446595</v>
      </c>
      <c r="F22" s="17">
        <f>'F1 ANOVA'!D27</f>
        <v>10</v>
      </c>
      <c r="G22" s="17"/>
    </row>
    <row r="23" spans="1:10" x14ac:dyDescent="0.25">
      <c r="A23" t="str">
        <f>IF('F1 ANOVA'!A28="","",'F1 ANOVA'!A28)</f>
        <v>kNN</v>
      </c>
      <c r="B23" t="str">
        <f>IF('F1 ANOVA'!B28="","",'F1 ANOVA'!B28)</f>
        <v/>
      </c>
      <c r="C23" t="str">
        <f>IF('F1 ANOVA'!C28="","",'F1 ANOVA'!C28)</f>
        <v>Chi^2</v>
      </c>
      <c r="D23" s="19"/>
      <c r="E23">
        <f>'F1 ANOVA'!E28</f>
        <v>0.72579785656647933</v>
      </c>
      <c r="F23">
        <f>'F1 ANOVA'!D28</f>
        <v>10</v>
      </c>
    </row>
    <row r="24" spans="1:10" x14ac:dyDescent="0.25">
      <c r="A24" t="str">
        <f>IF('F1 ANOVA'!A29="","",'F1 ANOVA'!A29)</f>
        <v>kNN</v>
      </c>
      <c r="B24" t="str">
        <f>IF('F1 ANOVA'!B29="","",'F1 ANOVA'!B29)</f>
        <v/>
      </c>
      <c r="C24" t="str">
        <f>IF('F1 ANOVA'!C29="","",'F1 ANOVA'!C29)</f>
        <v>Chi^2 + PCA</v>
      </c>
      <c r="D24" s="19"/>
      <c r="E24">
        <f>'F1 ANOVA'!E29</f>
        <v>0.73081181464417255</v>
      </c>
      <c r="F24">
        <f>'F1 ANOVA'!D29</f>
        <v>10</v>
      </c>
    </row>
    <row r="25" spans="1:10" x14ac:dyDescent="0.25">
      <c r="A25" t="str">
        <f>IF('F1 ANOVA'!A30="","",'F1 ANOVA'!A30)</f>
        <v>SVM</v>
      </c>
      <c r="B25" t="str">
        <f>IF('F1 ANOVA'!B30="","",'F1 ANOVA'!B30)</f>
        <v/>
      </c>
      <c r="C25" t="str">
        <f>IF('F1 ANOVA'!C30="","",'F1 ANOVA'!C30)</f>
        <v>/</v>
      </c>
      <c r="D25" s="19"/>
      <c r="E25">
        <f>'F1 ANOVA'!E30</f>
        <v>0.83813024560093896</v>
      </c>
      <c r="F25">
        <f>'F1 ANOVA'!D30</f>
        <v>10</v>
      </c>
    </row>
    <row r="26" spans="1:10" x14ac:dyDescent="0.25">
      <c r="A26" t="str">
        <f>IF('F1 ANOVA'!A31="","",'F1 ANOVA'!A31)</f>
        <v>SVM</v>
      </c>
      <c r="B26" t="str">
        <f>IF('F1 ANOVA'!B31="","",'F1 ANOVA'!B31)</f>
        <v/>
      </c>
      <c r="C26" t="str">
        <f>IF('F1 ANOVA'!C31="","",'F1 ANOVA'!C31)</f>
        <v>Chi^2</v>
      </c>
      <c r="D26" s="19"/>
      <c r="E26">
        <f>'F1 ANOVA'!E31</f>
        <v>0.84176061930356083</v>
      </c>
      <c r="F26">
        <f>'F1 ANOVA'!D31</f>
        <v>10</v>
      </c>
    </row>
    <row r="27" spans="1:10" x14ac:dyDescent="0.25">
      <c r="A27" t="str">
        <f>IF('F1 ANOVA'!A32="","",'F1 ANOVA'!A32)</f>
        <v>SVM</v>
      </c>
      <c r="B27" t="str">
        <f>IF('F1 ANOVA'!B32="","",'F1 ANOVA'!B32)</f>
        <v/>
      </c>
      <c r="C27" t="str">
        <f>IF('F1 ANOVA'!C32="","",'F1 ANOVA'!C32)</f>
        <v>Chi^2 + PCA</v>
      </c>
      <c r="D27" s="19"/>
      <c r="E27">
        <f>'F1 ANOVA'!E32</f>
        <v>0.82542636351734655</v>
      </c>
      <c r="F27">
        <f>'F1 ANOVA'!D32</f>
        <v>10</v>
      </c>
    </row>
    <row r="28" spans="1:10" x14ac:dyDescent="0.25">
      <c r="A28" t="str">
        <f>IF('F1 ANOVA'!A33="","",'F1 ANOVA'!A33)</f>
        <v>LR</v>
      </c>
      <c r="B28" t="str">
        <f>IF('F1 ANOVA'!B33="","",'F1 ANOVA'!B33)</f>
        <v/>
      </c>
      <c r="C28" t="str">
        <f>IF('F1 ANOVA'!C33="","",'F1 ANOVA'!C33)</f>
        <v>/</v>
      </c>
      <c r="D28" s="19"/>
      <c r="E28">
        <f>'F1 ANOVA'!E33</f>
        <v>0.85324539631872409</v>
      </c>
      <c r="F28">
        <f>'F1 ANOVA'!D33</f>
        <v>10</v>
      </c>
    </row>
    <row r="29" spans="1:10" x14ac:dyDescent="0.25">
      <c r="A29" t="str">
        <f>IF('F1 ANOVA'!A34="","",'F1 ANOVA'!A34)</f>
        <v>LR</v>
      </c>
      <c r="B29" t="str">
        <f>IF('F1 ANOVA'!B34="","",'F1 ANOVA'!B34)</f>
        <v/>
      </c>
      <c r="C29" t="str">
        <f>IF('F1 ANOVA'!C34="","",'F1 ANOVA'!C34)</f>
        <v>Chi^2</v>
      </c>
      <c r="D29" s="19"/>
      <c r="E29">
        <f>'F1 ANOVA'!E34</f>
        <v>0.8681841036804675</v>
      </c>
      <c r="F29">
        <f>'F1 ANOVA'!D34</f>
        <v>10</v>
      </c>
    </row>
    <row r="30" spans="1:10" x14ac:dyDescent="0.25">
      <c r="A30" t="str">
        <f>IF('F1 ANOVA'!A35="","",'F1 ANOVA'!A35)</f>
        <v>LR</v>
      </c>
      <c r="B30" t="str">
        <f>IF('F1 ANOVA'!B35="","",'F1 ANOVA'!B35)</f>
        <v/>
      </c>
      <c r="C30" t="str">
        <f>IF('F1 ANOVA'!C35="","",'F1 ANOVA'!C35)</f>
        <v>Chi^2 + PCA</v>
      </c>
      <c r="D30" s="19"/>
      <c r="E30">
        <f>'F1 ANOVA'!E35</f>
        <v>0.85870854894034743</v>
      </c>
      <c r="F30">
        <f>'F1 ANOVA'!D35</f>
        <v>10</v>
      </c>
    </row>
    <row r="31" spans="1:10" x14ac:dyDescent="0.25">
      <c r="A31" t="str">
        <f>IF('F1 ANOVA'!A36="","",'F1 ANOVA'!A36)</f>
        <v>MNB</v>
      </c>
      <c r="B31" t="str">
        <f>IF('F1 ANOVA'!B36="","",'F1 ANOVA'!B36)</f>
        <v/>
      </c>
      <c r="C31" t="str">
        <f>IF('F1 ANOVA'!C36="","",'F1 ANOVA'!C36)</f>
        <v>/</v>
      </c>
      <c r="D31" s="19"/>
      <c r="E31">
        <f>'F1 ANOVA'!E36</f>
        <v>0.83646218570407727</v>
      </c>
      <c r="F31">
        <f>'F1 ANOVA'!D36</f>
        <v>10</v>
      </c>
    </row>
    <row r="32" spans="1:10" x14ac:dyDescent="0.25">
      <c r="A32" t="str">
        <f>IF('F1 ANOVA'!A37="","",'F1 ANOVA'!A37)</f>
        <v>MNB</v>
      </c>
      <c r="B32" t="str">
        <f>IF('F1 ANOVA'!B37="","",'F1 ANOVA'!B37)</f>
        <v/>
      </c>
      <c r="C32" t="str">
        <f>IF('F1 ANOVA'!C37="","",'F1 ANOVA'!C37)</f>
        <v>Chi^2</v>
      </c>
      <c r="D32" s="19">
        <v>-1</v>
      </c>
      <c r="E32">
        <f>'F1 ANOVA'!E37</f>
        <v>0.84860890501787911</v>
      </c>
      <c r="F32">
        <f>'F1 ANOVA'!D37</f>
        <v>10</v>
      </c>
    </row>
    <row r="33" spans="1:10" x14ac:dyDescent="0.25">
      <c r="A33" t="str">
        <f>IF('F1 ANOVA'!A38="","",'F1 ANOVA'!A38)</f>
        <v>MNB</v>
      </c>
      <c r="B33" t="str">
        <f>IF('F1 ANOVA'!B38="","",'F1 ANOVA'!B38)</f>
        <v/>
      </c>
      <c r="C33" t="str">
        <f>IF('F1 ANOVA'!C38="","",'F1 ANOVA'!C38)</f>
        <v>Chi^2 + PCA</v>
      </c>
      <c r="D33" s="19">
        <v>1</v>
      </c>
      <c r="E33">
        <f>'F1 ANOVA'!E38</f>
        <v>0</v>
      </c>
      <c r="F33">
        <f>'F1 ANOVA'!D38</f>
        <v>10</v>
      </c>
    </row>
    <row r="34" spans="1:10" x14ac:dyDescent="0.25">
      <c r="A34" t="str">
        <f>IF('F1 ANOVA'!A39="","",'F1 ANOVA'!A39)</f>
        <v>RF</v>
      </c>
      <c r="B34" t="str">
        <f>IF('F1 ANOVA'!B39="","",'F1 ANOVA'!B39)</f>
        <v/>
      </c>
      <c r="C34" t="str">
        <f>IF('F1 ANOVA'!C39="","",'F1 ANOVA'!C39)</f>
        <v>/</v>
      </c>
      <c r="D34" s="19"/>
      <c r="E34">
        <f>'F1 ANOVA'!E39</f>
        <v>0.80552787351695765</v>
      </c>
      <c r="F34">
        <f>'F1 ANOVA'!D39</f>
        <v>10</v>
      </c>
    </row>
    <row r="35" spans="1:10" x14ac:dyDescent="0.25">
      <c r="A35" t="str">
        <f>IF('F1 ANOVA'!A40="","",'F1 ANOVA'!A40)</f>
        <v>RF</v>
      </c>
      <c r="B35" t="str">
        <f>IF('F1 ANOVA'!B40="","",'F1 ANOVA'!B40)</f>
        <v/>
      </c>
      <c r="C35" t="str">
        <f>IF('F1 ANOVA'!C40="","",'F1 ANOVA'!C40)</f>
        <v>Chi^2</v>
      </c>
      <c r="D35" s="19"/>
      <c r="E35">
        <f>'F1 ANOVA'!E40</f>
        <v>0.80441985393093096</v>
      </c>
      <c r="F35">
        <f>'F1 ANOVA'!D40</f>
        <v>10</v>
      </c>
    </row>
    <row r="36" spans="1:10" x14ac:dyDescent="0.25">
      <c r="A36" t="str">
        <f>IF('F1 ANOVA'!A41="","",'F1 ANOVA'!A41)</f>
        <v>RF</v>
      </c>
      <c r="B36" t="str">
        <f>IF('F1 ANOVA'!B41="","",'F1 ANOVA'!B41)</f>
        <v/>
      </c>
      <c r="C36" t="str">
        <f>IF('F1 ANOVA'!C41="","",'F1 ANOVA'!C41)</f>
        <v>Chi^2 + PCA</v>
      </c>
      <c r="D36" s="19"/>
      <c r="E36">
        <f>'F1 ANOVA'!E41</f>
        <v>0.78348439467740727</v>
      </c>
      <c r="F36">
        <f>'F1 ANOVA'!D41</f>
        <v>10</v>
      </c>
    </row>
    <row r="37" spans="1:10" x14ac:dyDescent="0.25">
      <c r="A37" t="str">
        <f>IF('F1 ANOVA'!A42="","",'F1 ANOVA'!A42)</f>
        <v>Ensemble</v>
      </c>
      <c r="B37" t="str">
        <f>IF('F1 ANOVA'!B42="","",'F1 ANOVA'!B42)</f>
        <v/>
      </c>
      <c r="C37" t="str">
        <f>IF('F1 ANOVA'!C42="","",'F1 ANOVA'!C42)</f>
        <v>/</v>
      </c>
      <c r="D37" s="19"/>
      <c r="E37">
        <f>'F1 ANOVA'!E42</f>
        <v>0.86737720795499507</v>
      </c>
      <c r="F37">
        <f>'F1 ANOVA'!D42</f>
        <v>10</v>
      </c>
    </row>
    <row r="38" spans="1:10" x14ac:dyDescent="0.25">
      <c r="A38" t="str">
        <f>IF('F1 ANOVA'!A43="","",'F1 ANOVA'!A43)</f>
        <v>Ensemble</v>
      </c>
      <c r="B38" t="str">
        <f>IF('F1 ANOVA'!B43="","",'F1 ANOVA'!B43)</f>
        <v/>
      </c>
      <c r="C38" t="str">
        <f>IF('F1 ANOVA'!C43="","",'F1 ANOVA'!C43)</f>
        <v>Chi^2</v>
      </c>
      <c r="D38" s="19"/>
      <c r="E38">
        <f>'F1 ANOVA'!E43</f>
        <v>0.86665459956275581</v>
      </c>
      <c r="F38">
        <f>'F1 ANOVA'!D43</f>
        <v>10</v>
      </c>
    </row>
    <row r="39" spans="1:10" x14ac:dyDescent="0.25">
      <c r="A39" s="16" t="str">
        <f>IF('F1 ANOVA'!A44="","",'F1 ANOVA'!A44)</f>
        <v>Ensemble</v>
      </c>
      <c r="B39" s="16" t="str">
        <f>IF('F1 ANOVA'!B44="","",'F1 ANOVA'!B44)</f>
        <v/>
      </c>
      <c r="C39" s="16" t="str">
        <f>IF('F1 ANOVA'!C44="","",'F1 ANOVA'!C44)</f>
        <v>Chi^2 + PCA</v>
      </c>
      <c r="D39" s="20"/>
      <c r="E39" s="16">
        <f>'F1 ANOVA'!E44</f>
        <v>0.8498681122842745</v>
      </c>
      <c r="F39" s="16">
        <f>'F1 ANOVA'!D44</f>
        <v>10</v>
      </c>
      <c r="G39" s="16"/>
    </row>
    <row r="40" spans="1:10" x14ac:dyDescent="0.25">
      <c r="D40">
        <f>SUM(D22:D39)</f>
        <v>0</v>
      </c>
      <c r="E40">
        <f>SUMPRODUCT(D22:D39,E22:E39)</f>
        <v>-0.84860890501787911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5.75" thickBot="1" x14ac:dyDescent="0.3">
      <c r="A41" t="s">
        <v>44</v>
      </c>
    </row>
    <row r="42" spans="1:10" ht="15.75" thickTop="1" x14ac:dyDescent="0.2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101</v>
      </c>
    </row>
    <row r="43" spans="1:10" x14ac:dyDescent="0.25">
      <c r="A43" s="21">
        <f>SQRT('F1 ANOVA'!K12/F40)</f>
        <v>1.4126368537548031E-2</v>
      </c>
      <c r="B43" s="21">
        <f>E40/A43</f>
        <v>-60.072686250699746</v>
      </c>
      <c r="C43" s="21">
        <f>'F1 ANOVA'!J12</f>
        <v>144</v>
      </c>
      <c r="D43" s="21">
        <f>[2]!QCRIT(G40,C43,F20,2)</f>
        <v>4.698666666666667</v>
      </c>
      <c r="E43" s="21">
        <f>A43*D43</f>
        <v>6.6375096968425681E-2</v>
      </c>
      <c r="F43" s="21">
        <f>E40-A43*D43</f>
        <v>-0.91498400198630481</v>
      </c>
      <c r="G43" s="21">
        <f>E40+A43*D43</f>
        <v>-0.78223380804945342</v>
      </c>
      <c r="H43" s="21">
        <f>[2]!QDIST(ABS(B43),G40,C43)</f>
        <v>1.4432899320127035E-15</v>
      </c>
      <c r="I43" s="21">
        <f>ABS(E40)/(A43*SQRT(F40))</f>
        <v>18.996651371689197</v>
      </c>
      <c r="J43" s="21">
        <f>SQRT(B43^2/(B43^2+C43))</f>
        <v>0.98062628491409043</v>
      </c>
    </row>
    <row r="45" spans="1:10" ht="15.75" thickBot="1" x14ac:dyDescent="0.3">
      <c r="A45" t="s">
        <v>95</v>
      </c>
      <c r="E45" t="s">
        <v>19</v>
      </c>
      <c r="F45">
        <v>0.05</v>
      </c>
    </row>
    <row r="46" spans="1:10" ht="15.75" thickTop="1" x14ac:dyDescent="0.25">
      <c r="A46" s="15" t="s">
        <v>96</v>
      </c>
      <c r="B46" s="15" t="s">
        <v>97</v>
      </c>
      <c r="C46" s="15" t="s">
        <v>98</v>
      </c>
      <c r="D46" s="15" t="s">
        <v>99</v>
      </c>
      <c r="E46" s="15" t="s">
        <v>40</v>
      </c>
      <c r="F46" s="15" t="s">
        <v>94</v>
      </c>
      <c r="G46" s="15" t="s">
        <v>100</v>
      </c>
    </row>
    <row r="47" spans="1:10" x14ac:dyDescent="0.25">
      <c r="A47" s="17" t="str">
        <f>IF('F1 ANOVA'!A4="","",'F1 ANOVA'!A4)</f>
        <v>kNN</v>
      </c>
      <c r="B47" s="17" t="str">
        <f>IF('F1 ANOVA'!B4="","",'F1 ANOVA'!B4)</f>
        <v/>
      </c>
      <c r="C47" s="17" t="str">
        <f>IF('F1 ANOVA'!C4="","",'F1 ANOVA'!C4)</f>
        <v/>
      </c>
      <c r="D47" s="18">
        <v>-1</v>
      </c>
      <c r="E47" s="17">
        <f>'F1 ANOVA'!E4</f>
        <v>0.72536107531503924</v>
      </c>
      <c r="F47" s="17">
        <f>'F1 ANOVA'!D4</f>
        <v>30</v>
      </c>
      <c r="G47" s="17"/>
    </row>
    <row r="48" spans="1:10" x14ac:dyDescent="0.25">
      <c r="A48" t="str">
        <f>IF('F1 ANOVA'!A5="","",'F1 ANOVA'!A5)</f>
        <v>SVM</v>
      </c>
      <c r="B48" t="str">
        <f>IF('F1 ANOVA'!B5="","",'F1 ANOVA'!B5)</f>
        <v/>
      </c>
      <c r="C48" t="str">
        <f>IF('F1 ANOVA'!C5="","",'F1 ANOVA'!C5)</f>
        <v/>
      </c>
      <c r="D48" s="19">
        <v>1</v>
      </c>
      <c r="E48">
        <f>'F1 ANOVA'!E5</f>
        <v>0.83510574280728211</v>
      </c>
      <c r="F48">
        <f>'F1 ANOVA'!D5</f>
        <v>30</v>
      </c>
    </row>
    <row r="49" spans="1:10" x14ac:dyDescent="0.25">
      <c r="A49" t="str">
        <f>IF('F1 ANOVA'!A6="","",'F1 ANOVA'!A6)</f>
        <v>LR</v>
      </c>
      <c r="B49" t="str">
        <f>IF('F1 ANOVA'!B6="","",'F1 ANOVA'!B6)</f>
        <v/>
      </c>
      <c r="C49" t="str">
        <f>IF('F1 ANOVA'!C6="","",'F1 ANOVA'!C6)</f>
        <v/>
      </c>
      <c r="D49" s="19"/>
      <c r="E49">
        <f>'F1 ANOVA'!E6</f>
        <v>0.86004601631317956</v>
      </c>
      <c r="F49">
        <f>'F1 ANOVA'!D6</f>
        <v>30</v>
      </c>
    </row>
    <row r="50" spans="1:10" x14ac:dyDescent="0.25">
      <c r="A50" t="str">
        <f>IF('F1 ANOVA'!A7="","",'F1 ANOVA'!A7)</f>
        <v>MNB</v>
      </c>
      <c r="B50" t="str">
        <f>IF('F1 ANOVA'!B7="","",'F1 ANOVA'!B7)</f>
        <v/>
      </c>
      <c r="C50" t="str">
        <f>IF('F1 ANOVA'!C7="","",'F1 ANOVA'!C7)</f>
        <v/>
      </c>
      <c r="D50" s="19"/>
      <c r="E50">
        <f>'F1 ANOVA'!E7</f>
        <v>0.5616903635739855</v>
      </c>
      <c r="F50">
        <f>'F1 ANOVA'!D7</f>
        <v>30</v>
      </c>
    </row>
    <row r="51" spans="1:10" x14ac:dyDescent="0.25">
      <c r="A51" t="str">
        <f>IF('F1 ANOVA'!A8="","",'F1 ANOVA'!A8)</f>
        <v>RF</v>
      </c>
      <c r="B51" t="str">
        <f>IF('F1 ANOVA'!B8="","",'F1 ANOVA'!B8)</f>
        <v/>
      </c>
      <c r="C51" t="str">
        <f>IF('F1 ANOVA'!C8="","",'F1 ANOVA'!C8)</f>
        <v/>
      </c>
      <c r="D51" s="19"/>
      <c r="E51">
        <f>'F1 ANOVA'!E8</f>
        <v>0.79781070737509874</v>
      </c>
      <c r="F51">
        <f>'F1 ANOVA'!D8</f>
        <v>30</v>
      </c>
    </row>
    <row r="52" spans="1:10" x14ac:dyDescent="0.25">
      <c r="A52" t="str">
        <f>IF('F1 ANOVA'!A9="","",'F1 ANOVA'!A9)</f>
        <v>Ensemble</v>
      </c>
      <c r="B52" t="str">
        <f>IF('F1 ANOVA'!B9="","",'F1 ANOVA'!B9)</f>
        <v/>
      </c>
      <c r="C52" t="str">
        <f>IF('F1 ANOVA'!C9="","",'F1 ANOVA'!C9)</f>
        <v/>
      </c>
      <c r="D52" s="19"/>
      <c r="E52">
        <f>'F1 ANOVA'!E9</f>
        <v>0.86129997326734176</v>
      </c>
      <c r="F52">
        <f>'F1 ANOVA'!D9</f>
        <v>30</v>
      </c>
    </row>
    <row r="53" spans="1:10" x14ac:dyDescent="0.25">
      <c r="A53" t="str">
        <f>IF('F1 ANOVA'!A10="","",'F1 ANOVA'!A10)</f>
        <v/>
      </c>
      <c r="B53" t="str">
        <f>IF('F1 ANOVA'!B10="","",'F1 ANOVA'!B10)</f>
        <v>BoW</v>
      </c>
      <c r="C53" t="str">
        <f>IF('F1 ANOVA'!C10="","",'F1 ANOVA'!C10)</f>
        <v/>
      </c>
      <c r="D53" s="19"/>
      <c r="E53">
        <f>'F1 ANOVA'!E10</f>
        <v>0.75857240832708772</v>
      </c>
      <c r="F53">
        <f>'F1 ANOVA'!D10</f>
        <v>90</v>
      </c>
    </row>
    <row r="54" spans="1:10" x14ac:dyDescent="0.25">
      <c r="A54" t="str">
        <f>IF('F1 ANOVA'!A11="","",'F1 ANOVA'!A11)</f>
        <v/>
      </c>
      <c r="B54" t="str">
        <f>IF('F1 ANOVA'!B11="","",'F1 ANOVA'!B11)</f>
        <v>Tf-Idf</v>
      </c>
      <c r="C54" t="str">
        <f>IF('F1 ANOVA'!C11="","",'F1 ANOVA'!C11)</f>
        <v/>
      </c>
      <c r="D54" s="19"/>
      <c r="E54">
        <f>'F1 ANOVA'!E11</f>
        <v>0.78853221789022099</v>
      </c>
      <c r="F54">
        <f>'F1 ANOVA'!D11</f>
        <v>90</v>
      </c>
    </row>
    <row r="55" spans="1:10" x14ac:dyDescent="0.25">
      <c r="A55" t="str">
        <f>IF('F1 ANOVA'!A12="","",'F1 ANOVA'!A12)</f>
        <v/>
      </c>
      <c r="B55" t="str">
        <f>IF('F1 ANOVA'!B12="","",'F1 ANOVA'!B12)</f>
        <v/>
      </c>
      <c r="C55" t="str">
        <f>IF('F1 ANOVA'!C12="","",'F1 ANOVA'!C12)</f>
        <v>/</v>
      </c>
      <c r="D55" s="19"/>
      <c r="E55">
        <f>'F1 ANOVA'!E12</f>
        <v>0.82003607730502615</v>
      </c>
      <c r="F55">
        <f>'F1 ANOVA'!D12</f>
        <v>60</v>
      </c>
    </row>
    <row r="56" spans="1:10" x14ac:dyDescent="0.25">
      <c r="A56" t="str">
        <f>IF('F1 ANOVA'!A13="","",'F1 ANOVA'!A13)</f>
        <v/>
      </c>
      <c r="B56" t="str">
        <f>IF('F1 ANOVA'!B13="","",'F1 ANOVA'!B13)</f>
        <v/>
      </c>
      <c r="C56" t="str">
        <f>IF('F1 ANOVA'!C13="","",'F1 ANOVA'!C13)</f>
        <v>Chi^2</v>
      </c>
      <c r="D56" s="19"/>
      <c r="E56">
        <f>'F1 ANOVA'!E13</f>
        <v>0.82590432301034533</v>
      </c>
      <c r="F56">
        <f>'F1 ANOVA'!D13</f>
        <v>60</v>
      </c>
    </row>
    <row r="57" spans="1:10" x14ac:dyDescent="0.25">
      <c r="A57" s="16" t="str">
        <f>IF('F1 ANOVA'!A14="","",'F1 ANOVA'!A14)</f>
        <v/>
      </c>
      <c r="B57" s="16" t="str">
        <f>IF('F1 ANOVA'!B14="","",'F1 ANOVA'!B14)</f>
        <v/>
      </c>
      <c r="C57" s="16" t="str">
        <f>IF('F1 ANOVA'!C14="","",'F1 ANOVA'!C14)</f>
        <v>Chi^2 + PCA</v>
      </c>
      <c r="D57" s="20"/>
      <c r="E57" s="16">
        <f>'F1 ANOVA'!E14</f>
        <v>0.67471653901059137</v>
      </c>
      <c r="F57" s="16">
        <f>'F1 ANOVA'!D14</f>
        <v>60</v>
      </c>
      <c r="G57" s="16"/>
    </row>
    <row r="58" spans="1:10" x14ac:dyDescent="0.25">
      <c r="D58">
        <f>SUM(D47:D57)</f>
        <v>0</v>
      </c>
      <c r="E58">
        <f>SUMPRODUCT(D47:D57,E47:E57)</f>
        <v>0.10974466749224288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5.75" thickBot="1" x14ac:dyDescent="0.3">
      <c r="A59" t="s">
        <v>44</v>
      </c>
    </row>
    <row r="60" spans="1:10" ht="15.75" thickTop="1" x14ac:dyDescent="0.2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101</v>
      </c>
    </row>
    <row r="61" spans="1:10" x14ac:dyDescent="0.25">
      <c r="A61" s="21">
        <f>SQRT('F1 ANOVA'!K12/F58)</f>
        <v>8.1558626778252159E-3</v>
      </c>
      <c r="B61" s="21">
        <f>E58/A61</f>
        <v>13.455923895166244</v>
      </c>
      <c r="C61" s="21">
        <f>'F1 ANOVA'!J12</f>
        <v>144</v>
      </c>
      <c r="D61" s="21">
        <f>[2]!QCRIT(G58,C61,F45,2)</f>
        <v>4.9800000000000004</v>
      </c>
      <c r="E61" s="21">
        <f>A61*D61</f>
        <v>4.0616196135569577E-2</v>
      </c>
      <c r="F61" s="21">
        <f>E58-A61*D61</f>
        <v>6.9128471356673299E-2</v>
      </c>
      <c r="G61" s="21">
        <f>E58+A61*D61</f>
        <v>0.15036086362781245</v>
      </c>
      <c r="H61" s="21">
        <f>[2]!QDIST(ABS(B61),G58,C61)</f>
        <v>1.5654144647214707E-14</v>
      </c>
      <c r="I61" s="21">
        <f>ABS(E58)/(A61*SQRT(F58))</f>
        <v>2.4567043498184438</v>
      </c>
      <c r="J61" s="21">
        <f>SQRT(B61^2/(B61^2+C61))</f>
        <v>0.74632930629742877</v>
      </c>
    </row>
    <row r="63" spans="1:10" ht="15.75" thickBot="1" x14ac:dyDescent="0.3">
      <c r="A63" t="s">
        <v>95</v>
      </c>
      <c r="E63" t="s">
        <v>19</v>
      </c>
      <c r="F63">
        <v>0.05</v>
      </c>
    </row>
    <row r="64" spans="1:10" ht="15.75" thickTop="1" x14ac:dyDescent="0.25">
      <c r="A64" s="15" t="s">
        <v>96</v>
      </c>
      <c r="B64" s="15" t="s">
        <v>97</v>
      </c>
      <c r="C64" s="15" t="s">
        <v>98</v>
      </c>
      <c r="D64" s="15" t="s">
        <v>99</v>
      </c>
      <c r="E64" s="15" t="s">
        <v>40</v>
      </c>
      <c r="F64" s="15" t="s">
        <v>94</v>
      </c>
      <c r="G64" s="15" t="s">
        <v>100</v>
      </c>
    </row>
    <row r="65" spans="1:7" x14ac:dyDescent="0.25">
      <c r="A65" s="17" t="str">
        <f>IF('F1 ANOVA'!A51="","",'F1 ANOVA'!A51)</f>
        <v>kNN</v>
      </c>
      <c r="B65" s="17" t="str">
        <f>IF('F1 ANOVA'!B51="","",'F1 ANOVA'!B51)</f>
        <v>BoW</v>
      </c>
      <c r="C65" s="17" t="str">
        <f>IF('F1 ANOVA'!C51="","",'F1 ANOVA'!C51)</f>
        <v>/</v>
      </c>
      <c r="D65" s="18">
        <v>-1</v>
      </c>
      <c r="E65" s="17">
        <f>'F1 ANOVA'!E51</f>
        <v>0.6499308033204485</v>
      </c>
      <c r="F65" s="17">
        <f>'F1 ANOVA'!D51</f>
        <v>5</v>
      </c>
      <c r="G65" s="17"/>
    </row>
    <row r="66" spans="1:7" x14ac:dyDescent="0.25">
      <c r="A66" t="str">
        <f>IF('F1 ANOVA'!A52="","",'F1 ANOVA'!A52)</f>
        <v>kNN</v>
      </c>
      <c r="B66" t="str">
        <f>IF('F1 ANOVA'!B52="","",'F1 ANOVA'!B52)</f>
        <v>BoW</v>
      </c>
      <c r="C66" t="str">
        <f>IF('F1 ANOVA'!C52="","",'F1 ANOVA'!C52)</f>
        <v>Chi^2</v>
      </c>
      <c r="D66" s="19"/>
      <c r="E66">
        <f>'F1 ANOVA'!E52</f>
        <v>0.68145708281393291</v>
      </c>
      <c r="F66">
        <f>'F1 ANOVA'!D52</f>
        <v>5</v>
      </c>
    </row>
    <row r="67" spans="1:7" x14ac:dyDescent="0.25">
      <c r="A67" t="str">
        <f>IF('F1 ANOVA'!A53="","",'F1 ANOVA'!A53)</f>
        <v>kNN</v>
      </c>
      <c r="B67" t="str">
        <f>IF('F1 ANOVA'!B53="","",'F1 ANOVA'!B53)</f>
        <v>BoW</v>
      </c>
      <c r="C67" t="str">
        <f>IF('F1 ANOVA'!C53="","",'F1 ANOVA'!C53)</f>
        <v>Chi^2 + PCA</v>
      </c>
      <c r="D67" s="19"/>
      <c r="E67">
        <f>'F1 ANOVA'!E53</f>
        <v>0.68686328389163143</v>
      </c>
      <c r="F67">
        <f>'F1 ANOVA'!D53</f>
        <v>5</v>
      </c>
    </row>
    <row r="68" spans="1:7" x14ac:dyDescent="0.25">
      <c r="A68" t="str">
        <f>IF('F1 ANOVA'!A54="","",'F1 ANOVA'!A54)</f>
        <v>kNN</v>
      </c>
      <c r="B68" t="str">
        <f>IF('F1 ANOVA'!B54="","",'F1 ANOVA'!B54)</f>
        <v>Tf-Idf</v>
      </c>
      <c r="C68" t="str">
        <f>IF('F1 ANOVA'!C54="","",'F1 ANOVA'!C54)</f>
        <v>/</v>
      </c>
      <c r="D68" s="19"/>
      <c r="E68">
        <f>'F1 ANOVA'!E54</f>
        <v>0.78901630614848339</v>
      </c>
      <c r="F68">
        <f>'F1 ANOVA'!D54</f>
        <v>5</v>
      </c>
    </row>
    <row r="69" spans="1:7" x14ac:dyDescent="0.25">
      <c r="A69" t="str">
        <f>IF('F1 ANOVA'!A55="","",'F1 ANOVA'!A55)</f>
        <v>kNN</v>
      </c>
      <c r="B69" t="str">
        <f>IF('F1 ANOVA'!B55="","",'F1 ANOVA'!B55)</f>
        <v>Tf-Idf</v>
      </c>
      <c r="C69" t="str">
        <f>IF('F1 ANOVA'!C55="","",'F1 ANOVA'!C55)</f>
        <v>Chi^2</v>
      </c>
      <c r="D69" s="19"/>
      <c r="E69">
        <f>'F1 ANOVA'!E55</f>
        <v>0.77013863031902585</v>
      </c>
      <c r="F69">
        <f>'F1 ANOVA'!D55</f>
        <v>5</v>
      </c>
    </row>
    <row r="70" spans="1:7" x14ac:dyDescent="0.25">
      <c r="A70" t="str">
        <f>IF('F1 ANOVA'!A56="","",'F1 ANOVA'!A56)</f>
        <v>kNN</v>
      </c>
      <c r="B70" t="str">
        <f>IF('F1 ANOVA'!B56="","",'F1 ANOVA'!B56)</f>
        <v>Tf-Idf</v>
      </c>
      <c r="C70" t="str">
        <f>IF('F1 ANOVA'!C56="","",'F1 ANOVA'!C56)</f>
        <v>Chi^2 + PCA</v>
      </c>
      <c r="D70" s="19"/>
      <c r="E70">
        <f>'F1 ANOVA'!E56</f>
        <v>0.77476034539671357</v>
      </c>
      <c r="F70">
        <f>'F1 ANOVA'!D56</f>
        <v>5</v>
      </c>
    </row>
    <row r="71" spans="1:7" x14ac:dyDescent="0.25">
      <c r="A71" t="str">
        <f>IF('F1 ANOVA'!A57="","",'F1 ANOVA'!A57)</f>
        <v>SVM</v>
      </c>
      <c r="B71" t="str">
        <f>IF('F1 ANOVA'!B57="","",'F1 ANOVA'!B57)</f>
        <v>BoW</v>
      </c>
      <c r="C71" t="str">
        <f>IF('F1 ANOVA'!C57="","",'F1 ANOVA'!C57)</f>
        <v>/</v>
      </c>
      <c r="D71" s="19"/>
      <c r="E71">
        <f>'F1 ANOVA'!E57</f>
        <v>0.81410587942555801</v>
      </c>
      <c r="F71">
        <f>'F1 ANOVA'!D57</f>
        <v>5</v>
      </c>
    </row>
    <row r="72" spans="1:7" x14ac:dyDescent="0.25">
      <c r="A72" t="str">
        <f>IF('F1 ANOVA'!A58="","",'F1 ANOVA'!A58)</f>
        <v>SVM</v>
      </c>
      <c r="B72" t="str">
        <f>IF('F1 ANOVA'!B58="","",'F1 ANOVA'!B58)</f>
        <v>BoW</v>
      </c>
      <c r="C72" t="str">
        <f>IF('F1 ANOVA'!C58="","",'F1 ANOVA'!C58)</f>
        <v>Chi^2</v>
      </c>
      <c r="D72" s="19"/>
      <c r="E72">
        <f>'F1 ANOVA'!E58</f>
        <v>0.81656971711209891</v>
      </c>
      <c r="F72">
        <f>'F1 ANOVA'!D58</f>
        <v>5</v>
      </c>
    </row>
    <row r="73" spans="1:7" x14ac:dyDescent="0.25">
      <c r="A73" t="str">
        <f>IF('F1 ANOVA'!A59="","",'F1 ANOVA'!A59)</f>
        <v>SVM</v>
      </c>
      <c r="B73" t="str">
        <f>IF('F1 ANOVA'!B59="","",'F1 ANOVA'!B59)</f>
        <v>BoW</v>
      </c>
      <c r="C73" t="str">
        <f>IF('F1 ANOVA'!C59="","",'F1 ANOVA'!C59)</f>
        <v>Chi^2 + PCA</v>
      </c>
      <c r="D73" s="19"/>
      <c r="E73">
        <f>'F1 ANOVA'!E59</f>
        <v>0.78825680630738837</v>
      </c>
      <c r="F73">
        <f>'F1 ANOVA'!D59</f>
        <v>5</v>
      </c>
    </row>
    <row r="74" spans="1:7" x14ac:dyDescent="0.25">
      <c r="A74" t="str">
        <f>IF('F1 ANOVA'!A60="","",'F1 ANOVA'!A60)</f>
        <v>SVM</v>
      </c>
      <c r="B74" t="str">
        <f>IF('F1 ANOVA'!B60="","",'F1 ANOVA'!B60)</f>
        <v>Tf-Idf</v>
      </c>
      <c r="C74" t="str">
        <f>IF('F1 ANOVA'!C60="","",'F1 ANOVA'!C60)</f>
        <v>/</v>
      </c>
      <c r="D74" s="19"/>
      <c r="E74">
        <f>'F1 ANOVA'!E60</f>
        <v>0.86215461177632002</v>
      </c>
      <c r="F74">
        <f>'F1 ANOVA'!D60</f>
        <v>5</v>
      </c>
    </row>
    <row r="75" spans="1:7" x14ac:dyDescent="0.25">
      <c r="A75" t="str">
        <f>IF('F1 ANOVA'!A61="","",'F1 ANOVA'!A61)</f>
        <v>SVM</v>
      </c>
      <c r="B75" t="str">
        <f>IF('F1 ANOVA'!B61="","",'F1 ANOVA'!B61)</f>
        <v>Tf-Idf</v>
      </c>
      <c r="C75" t="str">
        <f>IF('F1 ANOVA'!C61="","",'F1 ANOVA'!C61)</f>
        <v>Chi^2</v>
      </c>
      <c r="D75" s="19"/>
      <c r="E75">
        <f>'F1 ANOVA'!E61</f>
        <v>0.86695152149502275</v>
      </c>
      <c r="F75">
        <f>'F1 ANOVA'!D61</f>
        <v>5</v>
      </c>
    </row>
    <row r="76" spans="1:7" x14ac:dyDescent="0.25">
      <c r="A76" t="str">
        <f>IF('F1 ANOVA'!A62="","",'F1 ANOVA'!A62)</f>
        <v>SVM</v>
      </c>
      <c r="B76" t="str">
        <f>IF('F1 ANOVA'!B62="","",'F1 ANOVA'!B62)</f>
        <v>Tf-Idf</v>
      </c>
      <c r="C76" t="str">
        <f>IF('F1 ANOVA'!C62="","",'F1 ANOVA'!C62)</f>
        <v>Chi^2 + PCA</v>
      </c>
      <c r="D76" s="19">
        <v>1</v>
      </c>
      <c r="E76">
        <f>'F1 ANOVA'!E62</f>
        <v>0.86259592072730462</v>
      </c>
      <c r="F76">
        <f>'F1 ANOVA'!D62</f>
        <v>5</v>
      </c>
    </row>
    <row r="77" spans="1:7" x14ac:dyDescent="0.25">
      <c r="A77" t="str">
        <f>IF('F1 ANOVA'!A63="","",'F1 ANOVA'!A63)</f>
        <v>LR</v>
      </c>
      <c r="B77" t="str">
        <f>IF('F1 ANOVA'!B63="","",'F1 ANOVA'!B63)</f>
        <v>BoW</v>
      </c>
      <c r="C77" t="str">
        <f>IF('F1 ANOVA'!C63="","",'F1 ANOVA'!C63)</f>
        <v>/</v>
      </c>
      <c r="D77" s="19"/>
      <c r="E77">
        <f>'F1 ANOVA'!E63</f>
        <v>0.84842547662645929</v>
      </c>
      <c r="F77">
        <f>'F1 ANOVA'!D63</f>
        <v>5</v>
      </c>
    </row>
    <row r="78" spans="1:7" x14ac:dyDescent="0.25">
      <c r="A78" t="str">
        <f>IF('F1 ANOVA'!A64="","",'F1 ANOVA'!A64)</f>
        <v>LR</v>
      </c>
      <c r="B78" t="str">
        <f>IF('F1 ANOVA'!B64="","",'F1 ANOVA'!B64)</f>
        <v>BoW</v>
      </c>
      <c r="C78" t="str">
        <f>IF('F1 ANOVA'!C64="","",'F1 ANOVA'!C64)</f>
        <v>Chi^2</v>
      </c>
      <c r="D78" s="19"/>
      <c r="E78">
        <f>'F1 ANOVA'!E64</f>
        <v>0.87159841400596216</v>
      </c>
      <c r="F78">
        <f>'F1 ANOVA'!D64</f>
        <v>5</v>
      </c>
    </row>
    <row r="79" spans="1:7" x14ac:dyDescent="0.25">
      <c r="A79" t="str">
        <f>IF('F1 ANOVA'!A65="","",'F1 ANOVA'!A65)</f>
        <v>LR</v>
      </c>
      <c r="B79" t="str">
        <f>IF('F1 ANOVA'!B65="","",'F1 ANOVA'!B65)</f>
        <v>BoW</v>
      </c>
      <c r="C79" t="str">
        <f>IF('F1 ANOVA'!C65="","",'F1 ANOVA'!C65)</f>
        <v>Chi^2 + PCA</v>
      </c>
      <c r="D79" s="19"/>
      <c r="E79">
        <f>'F1 ANOVA'!E65</f>
        <v>0.85485171149117356</v>
      </c>
      <c r="F79">
        <f>'F1 ANOVA'!D65</f>
        <v>5</v>
      </c>
    </row>
    <row r="80" spans="1:7" x14ac:dyDescent="0.25">
      <c r="A80" t="str">
        <f>IF('F1 ANOVA'!A66="","",'F1 ANOVA'!A66)</f>
        <v>LR</v>
      </c>
      <c r="B80" t="str">
        <f>IF('F1 ANOVA'!B66="","",'F1 ANOVA'!B66)</f>
        <v>Tf-Idf</v>
      </c>
      <c r="C80" t="str">
        <f>IF('F1 ANOVA'!C66="","",'F1 ANOVA'!C66)</f>
        <v>/</v>
      </c>
      <c r="D80" s="19"/>
      <c r="E80">
        <f>'F1 ANOVA'!E66</f>
        <v>0.85806531601098901</v>
      </c>
      <c r="F80">
        <f>'F1 ANOVA'!D66</f>
        <v>5</v>
      </c>
    </row>
    <row r="81" spans="1:6" x14ac:dyDescent="0.25">
      <c r="A81" t="str">
        <f>IF('F1 ANOVA'!A67="","",'F1 ANOVA'!A67)</f>
        <v>LR</v>
      </c>
      <c r="B81" t="str">
        <f>IF('F1 ANOVA'!B67="","",'F1 ANOVA'!B67)</f>
        <v>Tf-Idf</v>
      </c>
      <c r="C81" t="str">
        <f>IF('F1 ANOVA'!C67="","",'F1 ANOVA'!C67)</f>
        <v>Chi^2</v>
      </c>
      <c r="D81" s="19"/>
      <c r="E81">
        <f>'F1 ANOVA'!E67</f>
        <v>0.86476979335497328</v>
      </c>
      <c r="F81">
        <f>'F1 ANOVA'!D67</f>
        <v>5</v>
      </c>
    </row>
    <row r="82" spans="1:6" x14ac:dyDescent="0.25">
      <c r="A82" t="str">
        <f>IF('F1 ANOVA'!A68="","",'F1 ANOVA'!A68)</f>
        <v>LR</v>
      </c>
      <c r="B82" t="str">
        <f>IF('F1 ANOVA'!B68="","",'F1 ANOVA'!B68)</f>
        <v>Tf-Idf</v>
      </c>
      <c r="C82" t="str">
        <f>IF('F1 ANOVA'!C68="","",'F1 ANOVA'!C68)</f>
        <v>Chi^2 + PCA</v>
      </c>
      <c r="D82" s="19"/>
      <c r="E82">
        <f>'F1 ANOVA'!E68</f>
        <v>0.86256538638952163</v>
      </c>
      <c r="F82">
        <f>'F1 ANOVA'!D68</f>
        <v>5</v>
      </c>
    </row>
    <row r="83" spans="1:6" x14ac:dyDescent="0.25">
      <c r="A83" t="str">
        <f>IF('F1 ANOVA'!A69="","",'F1 ANOVA'!A69)</f>
        <v>MNB</v>
      </c>
      <c r="B83" t="str">
        <f>IF('F1 ANOVA'!B69="","",'F1 ANOVA'!B69)</f>
        <v>BoW</v>
      </c>
      <c r="C83" t="str">
        <f>IF('F1 ANOVA'!C69="","",'F1 ANOVA'!C69)</f>
        <v>/</v>
      </c>
      <c r="D83" s="19"/>
      <c r="E83">
        <f>'F1 ANOVA'!E69</f>
        <v>0.84728332780257942</v>
      </c>
      <c r="F83">
        <f>'F1 ANOVA'!D69</f>
        <v>5</v>
      </c>
    </row>
    <row r="84" spans="1:6" x14ac:dyDescent="0.25">
      <c r="A84" t="str">
        <f>IF('F1 ANOVA'!A70="","",'F1 ANOVA'!A70)</f>
        <v>MNB</v>
      </c>
      <c r="B84" t="str">
        <f>IF('F1 ANOVA'!B70="","",'F1 ANOVA'!B70)</f>
        <v>BoW</v>
      </c>
      <c r="C84" t="str">
        <f>IF('F1 ANOVA'!C70="","",'F1 ANOVA'!C70)</f>
        <v>Chi^2</v>
      </c>
      <c r="D84" s="19"/>
      <c r="E84">
        <f>'F1 ANOVA'!E70</f>
        <v>0.86046513747106257</v>
      </c>
      <c r="F84">
        <f>'F1 ANOVA'!D70</f>
        <v>5</v>
      </c>
    </row>
    <row r="85" spans="1:6" x14ac:dyDescent="0.25">
      <c r="A85" t="str">
        <f>IF('F1 ANOVA'!A71="","",'F1 ANOVA'!A71)</f>
        <v>MNB</v>
      </c>
      <c r="B85" t="str">
        <f>IF('F1 ANOVA'!B71="","",'F1 ANOVA'!B71)</f>
        <v>BoW</v>
      </c>
      <c r="C85" t="str">
        <f>IF('F1 ANOVA'!C71="","",'F1 ANOVA'!C71)</f>
        <v>Chi^2 + PCA</v>
      </c>
      <c r="D85" s="19"/>
      <c r="E85">
        <f>'F1 ANOVA'!E71</f>
        <v>0</v>
      </c>
      <c r="F85">
        <f>'F1 ANOVA'!D71</f>
        <v>5</v>
      </c>
    </row>
    <row r="86" spans="1:6" x14ac:dyDescent="0.25">
      <c r="A86" t="str">
        <f>IF('F1 ANOVA'!A72="","",'F1 ANOVA'!A72)</f>
        <v>MNB</v>
      </c>
      <c r="B86" t="str">
        <f>IF('F1 ANOVA'!B72="","",'F1 ANOVA'!B72)</f>
        <v>Tf-Idf</v>
      </c>
      <c r="C86" t="str">
        <f>IF('F1 ANOVA'!C72="","",'F1 ANOVA'!C72)</f>
        <v>/</v>
      </c>
      <c r="D86" s="19"/>
      <c r="E86">
        <f>'F1 ANOVA'!E72</f>
        <v>0.825641043605575</v>
      </c>
      <c r="F86">
        <f>'F1 ANOVA'!D72</f>
        <v>5</v>
      </c>
    </row>
    <row r="87" spans="1:6" x14ac:dyDescent="0.25">
      <c r="A87" t="str">
        <f>IF('F1 ANOVA'!A73="","",'F1 ANOVA'!A73)</f>
        <v>MNB</v>
      </c>
      <c r="B87" t="str">
        <f>IF('F1 ANOVA'!B73="","",'F1 ANOVA'!B73)</f>
        <v>Tf-Idf</v>
      </c>
      <c r="C87" t="str">
        <f>IF('F1 ANOVA'!C73="","",'F1 ANOVA'!C73)</f>
        <v>Chi^2</v>
      </c>
      <c r="D87" s="19"/>
      <c r="E87">
        <f>'F1 ANOVA'!E73</f>
        <v>0.83675267256469554</v>
      </c>
      <c r="F87">
        <f>'F1 ANOVA'!D73</f>
        <v>5</v>
      </c>
    </row>
    <row r="88" spans="1:6" x14ac:dyDescent="0.25">
      <c r="A88" t="str">
        <f>IF('F1 ANOVA'!A74="","",'F1 ANOVA'!A74)</f>
        <v>MNB</v>
      </c>
      <c r="B88" t="str">
        <f>IF('F1 ANOVA'!B74="","",'F1 ANOVA'!B74)</f>
        <v>Tf-Idf</v>
      </c>
      <c r="C88" t="str">
        <f>IF('F1 ANOVA'!C74="","",'F1 ANOVA'!C74)</f>
        <v>Chi^2 + PCA</v>
      </c>
      <c r="D88" s="19"/>
      <c r="E88">
        <f>'F1 ANOVA'!E74</f>
        <v>0</v>
      </c>
      <c r="F88">
        <f>'F1 ANOVA'!D74</f>
        <v>5</v>
      </c>
    </row>
    <row r="89" spans="1:6" x14ac:dyDescent="0.25">
      <c r="A89" t="str">
        <f>IF('F1 ANOVA'!A75="","",'F1 ANOVA'!A75)</f>
        <v>RF</v>
      </c>
      <c r="B89" t="str">
        <f>IF('F1 ANOVA'!B75="","",'F1 ANOVA'!B75)</f>
        <v>BoW</v>
      </c>
      <c r="C89" t="str">
        <f>IF('F1 ANOVA'!C75="","",'F1 ANOVA'!C75)</f>
        <v>/</v>
      </c>
      <c r="D89" s="19"/>
      <c r="E89">
        <f>'F1 ANOVA'!E75</f>
        <v>0.81142185643217568</v>
      </c>
      <c r="F89">
        <f>'F1 ANOVA'!D75</f>
        <v>5</v>
      </c>
    </row>
    <row r="90" spans="1:6" x14ac:dyDescent="0.25">
      <c r="A90" t="str">
        <f>IF('F1 ANOVA'!A76="","",'F1 ANOVA'!A76)</f>
        <v>RF</v>
      </c>
      <c r="B90" t="str">
        <f>IF('F1 ANOVA'!B76="","",'F1 ANOVA'!B76)</f>
        <v>BoW</v>
      </c>
      <c r="C90" t="str">
        <f>IF('F1 ANOVA'!C76="","",'F1 ANOVA'!C76)</f>
        <v>Chi^2</v>
      </c>
      <c r="D90" s="19"/>
      <c r="E90">
        <f>'F1 ANOVA'!E76</f>
        <v>0.81030368852588208</v>
      </c>
      <c r="F90">
        <f>'F1 ANOVA'!D76</f>
        <v>5</v>
      </c>
    </row>
    <row r="91" spans="1:6" x14ac:dyDescent="0.25">
      <c r="A91" t="str">
        <f>IF('F1 ANOVA'!A77="","",'F1 ANOVA'!A77)</f>
        <v>RF</v>
      </c>
      <c r="B91" t="str">
        <f>IF('F1 ANOVA'!B77="","",'F1 ANOVA'!B77)</f>
        <v>BoW</v>
      </c>
      <c r="C91" t="str">
        <f>IF('F1 ANOVA'!C77="","",'F1 ANOVA'!C77)</f>
        <v>Chi^2 + PCA</v>
      </c>
      <c r="D91" s="19"/>
      <c r="E91">
        <f>'F1 ANOVA'!E77</f>
        <v>0.7502166465975405</v>
      </c>
      <c r="F91">
        <f>'F1 ANOVA'!D77</f>
        <v>5</v>
      </c>
    </row>
    <row r="92" spans="1:6" x14ac:dyDescent="0.25">
      <c r="A92" t="str">
        <f>IF('F1 ANOVA'!A78="","",'F1 ANOVA'!A78)</f>
        <v>RF</v>
      </c>
      <c r="B92" t="str">
        <f>IF('F1 ANOVA'!B78="","",'F1 ANOVA'!B78)</f>
        <v>Tf-Idf</v>
      </c>
      <c r="C92" t="str">
        <f>IF('F1 ANOVA'!C78="","",'F1 ANOVA'!C78)</f>
        <v>/</v>
      </c>
      <c r="D92" s="19"/>
      <c r="E92">
        <f>'F1 ANOVA'!E78</f>
        <v>0.79963389060173973</v>
      </c>
      <c r="F92">
        <f>'F1 ANOVA'!D78</f>
        <v>5</v>
      </c>
    </row>
    <row r="93" spans="1:6" x14ac:dyDescent="0.25">
      <c r="A93" t="str">
        <f>IF('F1 ANOVA'!A79="","",'F1 ANOVA'!A79)</f>
        <v>RF</v>
      </c>
      <c r="B93" t="str">
        <f>IF('F1 ANOVA'!B79="","",'F1 ANOVA'!B79)</f>
        <v>Tf-Idf</v>
      </c>
      <c r="C93" t="str">
        <f>IF('F1 ANOVA'!C79="","",'F1 ANOVA'!C79)</f>
        <v>Chi^2</v>
      </c>
      <c r="D93" s="19"/>
      <c r="E93">
        <f>'F1 ANOVA'!E79</f>
        <v>0.79853601933597984</v>
      </c>
      <c r="F93">
        <f>'F1 ANOVA'!D79</f>
        <v>5</v>
      </c>
    </row>
    <row r="94" spans="1:6" x14ac:dyDescent="0.25">
      <c r="A94" t="str">
        <f>IF('F1 ANOVA'!A80="","",'F1 ANOVA'!A80)</f>
        <v>RF</v>
      </c>
      <c r="B94" t="str">
        <f>IF('F1 ANOVA'!B80="","",'F1 ANOVA'!B80)</f>
        <v>Tf-Idf</v>
      </c>
      <c r="C94" t="str">
        <f>IF('F1 ANOVA'!C80="","",'F1 ANOVA'!C80)</f>
        <v>Chi^2 + PCA</v>
      </c>
      <c r="D94" s="19"/>
      <c r="E94">
        <f>'F1 ANOVA'!E80</f>
        <v>0.81675214275727404</v>
      </c>
      <c r="F94">
        <f>'F1 ANOVA'!D80</f>
        <v>5</v>
      </c>
    </row>
    <row r="95" spans="1:6" x14ac:dyDescent="0.25">
      <c r="A95" t="str">
        <f>IF('F1 ANOVA'!A81="","",'F1 ANOVA'!A81)</f>
        <v>Ensemble</v>
      </c>
      <c r="B95" t="str">
        <f>IF('F1 ANOVA'!B81="","",'F1 ANOVA'!B81)</f>
        <v>BoW</v>
      </c>
      <c r="C95" t="str">
        <f>IF('F1 ANOVA'!C81="","",'F1 ANOVA'!C81)</f>
        <v>/</v>
      </c>
      <c r="D95" s="19"/>
      <c r="E95">
        <f>'F1 ANOVA'!E81</f>
        <v>0.85461508315660684</v>
      </c>
      <c r="F95">
        <f>'F1 ANOVA'!D81</f>
        <v>5</v>
      </c>
    </row>
    <row r="96" spans="1:6" x14ac:dyDescent="0.25">
      <c r="A96" t="str">
        <f>IF('F1 ANOVA'!A82="","",'F1 ANOVA'!A82)</f>
        <v>Ensemble</v>
      </c>
      <c r="B96" t="str">
        <f>IF('F1 ANOVA'!B82="","",'F1 ANOVA'!B82)</f>
        <v>BoW</v>
      </c>
      <c r="C96" t="str">
        <f>IF('F1 ANOVA'!C82="","",'F1 ANOVA'!C82)</f>
        <v>Chi^2</v>
      </c>
      <c r="D96" s="19"/>
      <c r="E96">
        <f>'F1 ANOVA'!E82</f>
        <v>0.87335512576993857</v>
      </c>
      <c r="F96">
        <f>'F1 ANOVA'!D82</f>
        <v>5</v>
      </c>
    </row>
    <row r="97" spans="1:10" x14ac:dyDescent="0.25">
      <c r="A97" t="str">
        <f>IF('F1 ANOVA'!A83="","",'F1 ANOVA'!A83)</f>
        <v>Ensemble</v>
      </c>
      <c r="B97" t="str">
        <f>IF('F1 ANOVA'!B83="","",'F1 ANOVA'!B83)</f>
        <v>BoW</v>
      </c>
      <c r="C97" t="str">
        <f>IF('F1 ANOVA'!C83="","",'F1 ANOVA'!C83)</f>
        <v>Chi^2 + PCA</v>
      </c>
      <c r="D97" s="19"/>
      <c r="E97">
        <f>'F1 ANOVA'!E83</f>
        <v>0.83458330913714085</v>
      </c>
      <c r="F97">
        <f>'F1 ANOVA'!D83</f>
        <v>5</v>
      </c>
    </row>
    <row r="98" spans="1:10" x14ac:dyDescent="0.25">
      <c r="A98" t="str">
        <f>IF('F1 ANOVA'!A84="","",'F1 ANOVA'!A84)</f>
        <v>Ensemble</v>
      </c>
      <c r="B98" t="str">
        <f>IF('F1 ANOVA'!B84="","",'F1 ANOVA'!B84)</f>
        <v>Tf-Idf</v>
      </c>
      <c r="C98" t="str">
        <f>IF('F1 ANOVA'!C84="","",'F1 ANOVA'!C84)</f>
        <v>/</v>
      </c>
      <c r="D98" s="19"/>
      <c r="E98">
        <f>'F1 ANOVA'!E84</f>
        <v>0.88013933275338307</v>
      </c>
      <c r="F98">
        <f>'F1 ANOVA'!D84</f>
        <v>5</v>
      </c>
    </row>
    <row r="99" spans="1:10" x14ac:dyDescent="0.25">
      <c r="A99" t="str">
        <f>IF('F1 ANOVA'!A85="","",'F1 ANOVA'!A85)</f>
        <v>Ensemble</v>
      </c>
      <c r="B99" t="str">
        <f>IF('F1 ANOVA'!B85="","",'F1 ANOVA'!B85)</f>
        <v>Tf-Idf</v>
      </c>
      <c r="C99" t="str">
        <f>IF('F1 ANOVA'!C85="","",'F1 ANOVA'!C85)</f>
        <v>Chi^2</v>
      </c>
      <c r="D99" s="19"/>
      <c r="E99">
        <f>'F1 ANOVA'!E85</f>
        <v>0.8599540733555735</v>
      </c>
      <c r="F99">
        <f>'F1 ANOVA'!D85</f>
        <v>5</v>
      </c>
    </row>
    <row r="100" spans="1:10" x14ac:dyDescent="0.25">
      <c r="A100" s="16" t="str">
        <f>IF('F1 ANOVA'!A86="","",'F1 ANOVA'!A86)</f>
        <v>Ensemble</v>
      </c>
      <c r="B100" s="16" t="str">
        <f>IF('F1 ANOVA'!B86="","",'F1 ANOVA'!B86)</f>
        <v>Tf-Idf</v>
      </c>
      <c r="C100" s="16" t="str">
        <f>IF('F1 ANOVA'!C86="","",'F1 ANOVA'!C86)</f>
        <v>Chi^2 + PCA</v>
      </c>
      <c r="D100" s="20"/>
      <c r="E100" s="16">
        <f>'F1 ANOVA'!E86</f>
        <v>0.86515291543140815</v>
      </c>
      <c r="F100" s="16">
        <f>'F1 ANOVA'!D86</f>
        <v>5</v>
      </c>
      <c r="G100" s="16"/>
    </row>
    <row r="101" spans="1:10" x14ac:dyDescent="0.25">
      <c r="D101">
        <f>SUM(D65:D100)</f>
        <v>0</v>
      </c>
      <c r="E101">
        <f>SUMPRODUCT(D65:D100,E65:E100)</f>
        <v>0.21266511740685612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5.75" thickBot="1" x14ac:dyDescent="0.3">
      <c r="A102" t="s">
        <v>44</v>
      </c>
    </row>
    <row r="103" spans="1:10" ht="15.75" thickTop="1" x14ac:dyDescent="0.2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101</v>
      </c>
    </row>
    <row r="104" spans="1:10" x14ac:dyDescent="0.25">
      <c r="A104" s="21">
        <f>SQRT('F1 ANOVA'!K12/F101)</f>
        <v>1.9977701972881009E-2</v>
      </c>
      <c r="B104" s="21">
        <f>E101/A104</f>
        <v>10.64512413367369</v>
      </c>
      <c r="C104" s="21">
        <f>'F1 ANOVA'!J12</f>
        <v>144</v>
      </c>
      <c r="D104" s="21">
        <f>[2]!QCRIT(G101,C104,F63,2)</f>
        <v>4.9800000000000004</v>
      </c>
      <c r="E104" s="21">
        <f>A104*D104</f>
        <v>9.9488955824947434E-2</v>
      </c>
      <c r="F104" s="21">
        <f>E101-A104*D104</f>
        <v>0.11317616158190869</v>
      </c>
      <c r="G104" s="21">
        <f>E101+A104*D104</f>
        <v>0.31215407323180355</v>
      </c>
      <c r="H104" s="21">
        <f>[2]!QDIST(ABS(B104),G101,C104)</f>
        <v>7.0198880042227074E-10</v>
      </c>
      <c r="I104" s="21">
        <f>ABS(E101)/(A104*SQRT(F101))</f>
        <v>4.7606442383635859</v>
      </c>
      <c r="J104" s="21">
        <f>SQRT(B104^2/(B104^2+C104))</f>
        <v>0.66361330230161286</v>
      </c>
    </row>
  </sheetData>
  <conditionalFormatting sqref="H18">
    <cfRule type="cellIs" dxfId="386" priority="4" operator="lessThan">
      <formula>0.05</formula>
    </cfRule>
  </conditionalFormatting>
  <conditionalFormatting sqref="H43">
    <cfRule type="cellIs" dxfId="385" priority="3" operator="lessThan">
      <formula>0.05</formula>
    </cfRule>
  </conditionalFormatting>
  <conditionalFormatting sqref="H61">
    <cfRule type="cellIs" dxfId="384" priority="2" operator="lessThan">
      <formula>0.05</formula>
    </cfRule>
  </conditionalFormatting>
  <conditionalFormatting sqref="H104">
    <cfRule type="cellIs" dxfId="383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9A67-7549-4A0A-897E-2AE45CAD5BB8}">
  <dimension ref="A1:O64"/>
  <sheetViews>
    <sheetView topLeftCell="D40" workbookViewId="0">
      <selection activeCell="T57" sqref="T57"/>
    </sheetView>
  </sheetViews>
  <sheetFormatPr baseColWidth="10" defaultRowHeight="15" x14ac:dyDescent="0.25"/>
  <cols>
    <col min="14" max="14" width="11.7109375" bestFit="1" customWidth="1"/>
  </cols>
  <sheetData>
    <row r="1" spans="1:8" x14ac:dyDescent="0.25">
      <c r="C1" t="str">
        <f>[3]Sheet1!$D1</f>
        <v>bow_F1</v>
      </c>
      <c r="D1" t="str">
        <f>[3]Sheet1!$G1</f>
        <v>bow_chi_F1</v>
      </c>
      <c r="E1" t="str">
        <f>[3]Sheet1!$J1</f>
        <v>bow_pca_F1</v>
      </c>
      <c r="F1" t="str">
        <f>[3]Sheet1!$M1</f>
        <v>tf-idf_F1</v>
      </c>
      <c r="G1" t="str">
        <f>[3]Sheet1!$P1</f>
        <v>tf-idf_chi_F1</v>
      </c>
      <c r="H1" t="str">
        <f>[3]Sheet1!$S1</f>
        <v>tf-idf_pca_F1</v>
      </c>
    </row>
    <row r="2" spans="1:8" x14ac:dyDescent="0.25">
      <c r="A2" s="17" t="s">
        <v>23</v>
      </c>
      <c r="B2" s="17" t="s">
        <v>0</v>
      </c>
      <c r="C2" s="17">
        <f>[3]Sheet1!$D2</f>
        <v>0.74432809966091706</v>
      </c>
      <c r="D2" s="17">
        <f>[3]Sheet1!$G2</f>
        <v>0.71718360071301246</v>
      </c>
      <c r="E2" s="17">
        <f>[3]Sheet1!$J2</f>
        <v>0.74439248632797028</v>
      </c>
      <c r="F2" s="17">
        <f>[3]Sheet1!$M2</f>
        <v>0.81864171864171864</v>
      </c>
      <c r="G2" s="17">
        <f>[3]Sheet1!$P2</f>
        <v>0.82164502164502162</v>
      </c>
      <c r="H2" s="17">
        <f>[3]Sheet1!$S2</f>
        <v>0.81948763310992412</v>
      </c>
    </row>
    <row r="3" spans="1:8" x14ac:dyDescent="0.25">
      <c r="B3" t="s">
        <v>1</v>
      </c>
      <c r="C3">
        <f>[3]Sheet1!$D7</f>
        <v>0.86262626262626263</v>
      </c>
      <c r="D3">
        <f>[3]Sheet1!$G7</f>
        <v>0.83635620915032693</v>
      </c>
      <c r="E3">
        <f>[3]Sheet1!$J7</f>
        <v>0.83105197010120602</v>
      </c>
      <c r="F3">
        <f>[3]Sheet1!$M7</f>
        <v>0.88504201680672256</v>
      </c>
      <c r="G3">
        <f>[3]Sheet1!$P7</f>
        <v>0.88504201680672256</v>
      </c>
      <c r="H3">
        <f>[3]Sheet1!$S7</f>
        <v>0.8732586367880486</v>
      </c>
    </row>
    <row r="4" spans="1:8" x14ac:dyDescent="0.25">
      <c r="B4" t="s">
        <v>2</v>
      </c>
      <c r="C4">
        <f>[3]Sheet1!$D12</f>
        <v>0.86669552669552663</v>
      </c>
      <c r="D4">
        <f>[3]Sheet1!$G12</f>
        <v>0.90715728715728705</v>
      </c>
      <c r="E4">
        <f>[3]Sheet1!$J12</f>
        <v>0.88169503919503922</v>
      </c>
      <c r="F4">
        <f>[3]Sheet1!$M12</f>
        <v>0.88113224237063237</v>
      </c>
      <c r="G4">
        <f>[3]Sheet1!$P12</f>
        <v>0.87654384830855414</v>
      </c>
      <c r="H4">
        <f>[3]Sheet1!$S12</f>
        <v>0.88113224237063237</v>
      </c>
    </row>
    <row r="5" spans="1:8" x14ac:dyDescent="0.25">
      <c r="B5" t="s">
        <v>80</v>
      </c>
      <c r="C5">
        <f>[3]Sheet1!$D17</f>
        <v>0.89704242057183237</v>
      </c>
      <c r="D5">
        <f>[3]Sheet1!$G17</f>
        <v>0.90342897519368104</v>
      </c>
      <c r="E5" t="str">
        <f>IF([3]Sheet1!$J17=0,"",[3]Sheet1!$J17)</f>
        <v/>
      </c>
      <c r="F5">
        <f>[3]Sheet1!$M17</f>
        <v>0.88593130946072129</v>
      </c>
      <c r="G5">
        <f>[3]Sheet1!$P17</f>
        <v>0.89728490904961489</v>
      </c>
      <c r="H5" t="str">
        <f>IF([3]Sheet1!$S17=0,"",[3]Sheet1!$S17)</f>
        <v/>
      </c>
    </row>
    <row r="6" spans="1:8" x14ac:dyDescent="0.25">
      <c r="B6" t="s">
        <v>4</v>
      </c>
      <c r="C6">
        <f>[3]Sheet1!$D22</f>
        <v>0.84124331550802156</v>
      </c>
      <c r="D6">
        <f>[3]Sheet1!$G22</f>
        <v>0.81691176470588223</v>
      </c>
      <c r="E6">
        <f>[3]Sheet1!$J22</f>
        <v>0.82076555023923436</v>
      </c>
      <c r="F6">
        <f>[3]Sheet1!$M22</f>
        <v>0.82836452762923352</v>
      </c>
      <c r="G6">
        <f>[3]Sheet1!$P22</f>
        <v>0.8430194805194805</v>
      </c>
      <c r="H6">
        <f>[3]Sheet1!$S22</f>
        <v>0.886539604186663</v>
      </c>
    </row>
    <row r="7" spans="1:8" x14ac:dyDescent="0.25">
      <c r="A7" s="16"/>
      <c r="B7" s="16" t="s">
        <v>5</v>
      </c>
      <c r="C7" s="16">
        <f>[3]Sheet1!$D27</f>
        <v>0.89704242057183237</v>
      </c>
      <c r="D7" s="16">
        <f>[3]Sheet1!$G27</f>
        <v>0.90208443737855504</v>
      </c>
      <c r="E7" s="16">
        <f>[3]Sheet1!$J27</f>
        <v>0.81257575757575751</v>
      </c>
      <c r="F7" s="16">
        <f>[3]Sheet1!$M27</f>
        <v>0.88593130946072129</v>
      </c>
      <c r="G7" s="16">
        <f>[3]Sheet1!$P27</f>
        <v>0.87770416717785138</v>
      </c>
      <c r="H7" s="16">
        <f>[3]Sheet1!$S27</f>
        <v>0.85144300144300156</v>
      </c>
    </row>
    <row r="8" spans="1:8" x14ac:dyDescent="0.25">
      <c r="A8" s="17" t="s">
        <v>103</v>
      </c>
      <c r="B8" s="17" t="s">
        <v>0</v>
      </c>
      <c r="C8" s="17">
        <f>[3]Sheet1!$D3</f>
        <v>0.63609944315140488</v>
      </c>
      <c r="D8" s="17">
        <f>[3]Sheet1!$G3</f>
        <v>0.66845055682828902</v>
      </c>
      <c r="E8" s="17">
        <f>[3]Sheet1!$J3</f>
        <v>0.71000099000099004</v>
      </c>
      <c r="F8" s="17">
        <f>[3]Sheet1!$M3</f>
        <v>0.76523341523341526</v>
      </c>
      <c r="G8" s="17">
        <f>[3]Sheet1!$P3</f>
        <v>0.79715511136563766</v>
      </c>
      <c r="H8" s="17">
        <f>[3]Sheet1!$S3</f>
        <v>0.74270947767901729</v>
      </c>
    </row>
    <row r="9" spans="1:8" x14ac:dyDescent="0.25">
      <c r="B9" t="s">
        <v>1</v>
      </c>
      <c r="C9">
        <f>[3]Sheet1!$D8</f>
        <v>0.78826810361126864</v>
      </c>
      <c r="D9">
        <f>[3]Sheet1!$G8</f>
        <v>0.7830783321424275</v>
      </c>
      <c r="E9">
        <f>[3]Sheet1!$J8</f>
        <v>0.75428003521026776</v>
      </c>
      <c r="F9">
        <f>[3]Sheet1!$M8</f>
        <v>0.85146341463414643</v>
      </c>
      <c r="G9">
        <f>[3]Sheet1!$P8</f>
        <v>0.8558223889931208</v>
      </c>
      <c r="H9">
        <f>[3]Sheet1!$S8</f>
        <v>0.84751451800232291</v>
      </c>
    </row>
    <row r="10" spans="1:8" x14ac:dyDescent="0.25">
      <c r="B10" t="s">
        <v>2</v>
      </c>
      <c r="C10">
        <f>[3]Sheet1!$D13</f>
        <v>0.82714085657602987</v>
      </c>
      <c r="D10">
        <f>[3]Sheet1!$G13</f>
        <v>0.85344203914822181</v>
      </c>
      <c r="E10">
        <f>[3]Sheet1!$J13</f>
        <v>0.83129085699703964</v>
      </c>
      <c r="F10">
        <f>[3]Sheet1!$M13</f>
        <v>0.85728222996515679</v>
      </c>
      <c r="G10">
        <f>[3]Sheet1!$P13</f>
        <v>0.85606629143214508</v>
      </c>
      <c r="H10">
        <f>[3]Sheet1!$S13</f>
        <v>0.85606629143214508</v>
      </c>
    </row>
    <row r="11" spans="1:8" x14ac:dyDescent="0.25">
      <c r="B11" t="s">
        <v>80</v>
      </c>
      <c r="C11">
        <f>[3]Sheet1!$D18</f>
        <v>0.8692109692109693</v>
      </c>
      <c r="D11">
        <f>[3]Sheet1!$G18</f>
        <v>0.87397287397287404</v>
      </c>
      <c r="E11" t="str">
        <f>IF([3]Sheet1!$J18=0,"",[3]Sheet1!$J18)</f>
        <v/>
      </c>
      <c r="F11">
        <f>[3]Sheet1!$M18</f>
        <v>0.85870045870045852</v>
      </c>
      <c r="G11">
        <f>[3]Sheet1!$P18</f>
        <v>0.85870045870045852</v>
      </c>
      <c r="H11" t="str">
        <f>IF([3]Sheet1!$S18=0,"",[3]Sheet1!$S18)</f>
        <v/>
      </c>
    </row>
    <row r="12" spans="1:8" x14ac:dyDescent="0.25">
      <c r="B12" t="s">
        <v>4</v>
      </c>
      <c r="C12">
        <f>[3]Sheet1!$D23</f>
        <v>0.76844860565790796</v>
      </c>
      <c r="D12">
        <f>[3]Sheet1!$G23</f>
        <v>0.78132797435123014</v>
      </c>
      <c r="E12">
        <f>[3]Sheet1!$J23</f>
        <v>0.79112159158670781</v>
      </c>
      <c r="F12">
        <f>[3]Sheet1!$M23</f>
        <v>0.77917547568710366</v>
      </c>
      <c r="G12">
        <f>[3]Sheet1!$P23</f>
        <v>0.77094267541627526</v>
      </c>
      <c r="H12">
        <f>[3]Sheet1!$S23</f>
        <v>0.83601560185642343</v>
      </c>
    </row>
    <row r="13" spans="1:8" x14ac:dyDescent="0.25">
      <c r="A13" s="16"/>
      <c r="B13" s="16" t="s">
        <v>5</v>
      </c>
      <c r="C13" s="16">
        <f>[3]Sheet1!$D28</f>
        <v>0.8692109692109693</v>
      </c>
      <c r="D13" s="16">
        <f>[3]Sheet1!$G28</f>
        <v>0.8748203842940685</v>
      </c>
      <c r="E13" s="16">
        <f>[3]Sheet1!$J28</f>
        <v>0.80752613240418136</v>
      </c>
      <c r="F13" s="16">
        <f>[3]Sheet1!$M28</f>
        <v>0.85870045870045852</v>
      </c>
      <c r="G13" s="16">
        <f>[3]Sheet1!$P28</f>
        <v>0.83368463554222072</v>
      </c>
      <c r="H13" s="16">
        <f>[3]Sheet1!$S28</f>
        <v>0.80297686053783612</v>
      </c>
    </row>
    <row r="14" spans="1:8" x14ac:dyDescent="0.25">
      <c r="A14" s="17" t="s">
        <v>104</v>
      </c>
      <c r="B14" s="17" t="s">
        <v>0</v>
      </c>
      <c r="C14" s="17">
        <f>[3]Sheet1!$D4</f>
        <v>0.53780314513073135</v>
      </c>
      <c r="D14" s="17">
        <f>[3]Sheet1!$G4</f>
        <v>0.64168551476949687</v>
      </c>
      <c r="E14" s="17">
        <f>[3]Sheet1!$J4</f>
        <v>0.6919354838709677</v>
      </c>
      <c r="F14" s="17">
        <f>[3]Sheet1!$M4</f>
        <v>0.82094466936572208</v>
      </c>
      <c r="G14" s="17">
        <f>[3]Sheet1!$P4</f>
        <v>0.75681556833259633</v>
      </c>
      <c r="H14" s="17">
        <f>[3]Sheet1!$S4</f>
        <v>0.80883720930232561</v>
      </c>
    </row>
    <row r="15" spans="1:8" x14ac:dyDescent="0.25">
      <c r="B15" t="s">
        <v>1</v>
      </c>
      <c r="C15">
        <f>[3]Sheet1!$D9</f>
        <v>0.82247815209304298</v>
      </c>
      <c r="D15">
        <f>[3]Sheet1!$G9</f>
        <v>0.85382698856383077</v>
      </c>
      <c r="E15">
        <f>[3]Sheet1!$J9</f>
        <v>0.81110695290261847</v>
      </c>
      <c r="F15">
        <f>[3]Sheet1!$M9</f>
        <v>0.88452862926547149</v>
      </c>
      <c r="G15">
        <f>[3]Sheet1!$P9</f>
        <v>0.88505217076462261</v>
      </c>
      <c r="H15">
        <f>[3]Sheet1!$S9</f>
        <v>0.88919851222803725</v>
      </c>
    </row>
    <row r="16" spans="1:8" x14ac:dyDescent="0.25">
      <c r="B16" t="s">
        <v>2</v>
      </c>
      <c r="C16">
        <f>[3]Sheet1!$D14</f>
        <v>0.86969434132463663</v>
      </c>
      <c r="D16">
        <f>[3]Sheet1!$G14</f>
        <v>0.88436699857752499</v>
      </c>
      <c r="E16">
        <f>[3]Sheet1!$J14</f>
        <v>0.86400444089789408</v>
      </c>
      <c r="F16">
        <f>[3]Sheet1!$M14</f>
        <v>0.87782147676884514</v>
      </c>
      <c r="G16">
        <f>[3]Sheet1!$P14</f>
        <v>0.88553649602430085</v>
      </c>
      <c r="H16">
        <f>[3]Sheet1!$S14</f>
        <v>0.88553649602430085</v>
      </c>
    </row>
    <row r="17" spans="1:8" x14ac:dyDescent="0.25">
      <c r="B17" t="s">
        <v>80</v>
      </c>
      <c r="C17">
        <f>[3]Sheet1!$D19</f>
        <v>0.85207164252093648</v>
      </c>
      <c r="D17">
        <f>[3]Sheet1!$G19</f>
        <v>0.86104695455801539</v>
      </c>
      <c r="E17" t="str">
        <f>IF([3]Sheet1!$J19=0,"",[3]Sheet1!$J19)</f>
        <v/>
      </c>
      <c r="F17">
        <f>[3]Sheet1!$M19</f>
        <v>0.82515475104194924</v>
      </c>
      <c r="G17">
        <f>[3]Sheet1!$P19</f>
        <v>0.83844378758679972</v>
      </c>
      <c r="H17" t="str">
        <f>IF([3]Sheet1!$S19=0,"",[3]Sheet1!$S19)</f>
        <v/>
      </c>
    </row>
    <row r="18" spans="1:8" x14ac:dyDescent="0.25">
      <c r="B18" t="s">
        <v>4</v>
      </c>
      <c r="C18">
        <f>[3]Sheet1!$D24</f>
        <v>0.84020620657334388</v>
      </c>
      <c r="D18">
        <f>[3]Sheet1!$G24</f>
        <v>0.85720361509835197</v>
      </c>
      <c r="E18">
        <f>[3]Sheet1!$J24</f>
        <v>0.78661985710766191</v>
      </c>
      <c r="F18">
        <f>[3]Sheet1!$M24</f>
        <v>0.81793385903783855</v>
      </c>
      <c r="G18">
        <f>[3]Sheet1!$P24</f>
        <v>0.81125787441576924</v>
      </c>
      <c r="H18">
        <f>[3]Sheet1!$S24</f>
        <v>0.82121951219512201</v>
      </c>
    </row>
    <row r="19" spans="1:8" x14ac:dyDescent="0.25">
      <c r="A19" s="16"/>
      <c r="B19" s="16" t="s">
        <v>5</v>
      </c>
      <c r="C19" s="16">
        <f>[3]Sheet1!$D29</f>
        <v>0.85207164252093648</v>
      </c>
      <c r="D19" s="16">
        <f>[3]Sheet1!$G29</f>
        <v>0.84476650415689725</v>
      </c>
      <c r="E19" s="16">
        <f>[3]Sheet1!$J29</f>
        <v>0.80988967492399999</v>
      </c>
      <c r="F19" s="16">
        <f>[3]Sheet1!$M29</f>
        <v>0.82515475104194924</v>
      </c>
      <c r="G19" s="16">
        <f>[3]Sheet1!$P29</f>
        <v>0.85796369824163354</v>
      </c>
      <c r="H19" s="16">
        <f>[3]Sheet1!$S29</f>
        <v>0.83809486192027927</v>
      </c>
    </row>
    <row r="20" spans="1:8" x14ac:dyDescent="0.25">
      <c r="A20" s="17" t="s">
        <v>102</v>
      </c>
      <c r="B20" s="17" t="s">
        <v>0</v>
      </c>
      <c r="C20" s="17">
        <f>[3]Sheet1!$D5</f>
        <v>0.6226629466015654</v>
      </c>
      <c r="D20" s="17">
        <f>[3]Sheet1!$G5</f>
        <v>0.6727391488159522</v>
      </c>
      <c r="E20" s="17">
        <f>[3]Sheet1!$J5</f>
        <v>0.55933746325947775</v>
      </c>
      <c r="F20" s="17">
        <f>[3]Sheet1!$M5</f>
        <v>0.71390317008738058</v>
      </c>
      <c r="G20" s="17">
        <f>[3]Sheet1!$P5</f>
        <v>0.71599650612933341</v>
      </c>
      <c r="H20" s="17">
        <f>[3]Sheet1!$S5</f>
        <v>0.70470908453930525</v>
      </c>
    </row>
    <row r="21" spans="1:8" x14ac:dyDescent="0.25">
      <c r="B21" t="s">
        <v>1</v>
      </c>
      <c r="C21">
        <f>[3]Sheet1!$D10</f>
        <v>0.77606999789162978</v>
      </c>
      <c r="D21">
        <f>[3]Sheet1!$G10</f>
        <v>0.75794571309277192</v>
      </c>
      <c r="E21">
        <f>[3]Sheet1!$J10</f>
        <v>0.73782793056986606</v>
      </c>
      <c r="F21">
        <f>[3]Sheet1!$M10</f>
        <v>0.82146296935196372</v>
      </c>
      <c r="G21">
        <f>[3]Sheet1!$P10</f>
        <v>0.83689393939393941</v>
      </c>
      <c r="H21">
        <f>[3]Sheet1!$S10</f>
        <v>0.82963587487781043</v>
      </c>
    </row>
    <row r="22" spans="1:8" x14ac:dyDescent="0.25">
      <c r="B22" t="s">
        <v>2</v>
      </c>
      <c r="C22">
        <f>[3]Sheet1!$D15</f>
        <v>0.81604856193091491</v>
      </c>
      <c r="D22">
        <f>[3]Sheet1!$G15</f>
        <v>0.83503416518122398</v>
      </c>
      <c r="E22">
        <f>[3]Sheet1!$J15</f>
        <v>0.82565656565656576</v>
      </c>
      <c r="F22">
        <f>[3]Sheet1!$M15</f>
        <v>0.79869113334483355</v>
      </c>
      <c r="G22">
        <f>[3]Sheet1!$P15</f>
        <v>0.82727272727272738</v>
      </c>
      <c r="H22">
        <f>[3]Sheet1!$S15</f>
        <v>0.81742424242424239</v>
      </c>
    </row>
    <row r="23" spans="1:8" x14ac:dyDescent="0.25">
      <c r="B23" t="s">
        <v>80</v>
      </c>
      <c r="C23">
        <f>[3]Sheet1!$D20</f>
        <v>0.78100892124807597</v>
      </c>
      <c r="D23">
        <f>[3]Sheet1!$G20</f>
        <v>0.8094028520499108</v>
      </c>
      <c r="E23" t="str">
        <f>IF([3]Sheet1!$J20=0,"",[3]Sheet1!$J20)</f>
        <v/>
      </c>
      <c r="F23">
        <f>[3]Sheet1!$M20</f>
        <v>0.72015665554319608</v>
      </c>
      <c r="G23">
        <f>[3]Sheet1!$P20</f>
        <v>0.73854746014089723</v>
      </c>
      <c r="H23" t="str">
        <f>IF([3]Sheet1!$S20=0,"",[3]Sheet1!$S20)</f>
        <v/>
      </c>
    </row>
    <row r="24" spans="1:8" x14ac:dyDescent="0.25">
      <c r="B24" t="s">
        <v>4</v>
      </c>
      <c r="C24">
        <f>[3]Sheet1!$D25</f>
        <v>0.7793885102708632</v>
      </c>
      <c r="D24">
        <f>[3]Sheet1!$G25</f>
        <v>0.751029836176895</v>
      </c>
      <c r="E24">
        <f>[3]Sheet1!$J25</f>
        <v>0.70885693947919959</v>
      </c>
      <c r="F24">
        <f>[3]Sheet1!$M25</f>
        <v>0.75794772044772052</v>
      </c>
      <c r="G24">
        <f>[3]Sheet1!$P25</f>
        <v>0.75986654290259614</v>
      </c>
      <c r="H24">
        <f>[3]Sheet1!$S25</f>
        <v>0.7668180785827845</v>
      </c>
    </row>
    <row r="25" spans="1:8" x14ac:dyDescent="0.25">
      <c r="A25" s="16"/>
      <c r="B25" s="16" t="s">
        <v>5</v>
      </c>
      <c r="C25" s="16">
        <f>[3]Sheet1!$D30</f>
        <v>0.78100892124807597</v>
      </c>
      <c r="D25" s="16">
        <f>[3]Sheet1!$G30</f>
        <v>0.79490429505135385</v>
      </c>
      <c r="E25" s="16">
        <f>[3]Sheet1!$J30</f>
        <v>0.73448879551820723</v>
      </c>
      <c r="F25" s="16">
        <f>[3]Sheet1!$M30</f>
        <v>0.72015665554319608</v>
      </c>
      <c r="G25" s="16">
        <f>[3]Sheet1!$P30</f>
        <v>0.79999999999999993</v>
      </c>
      <c r="H25" s="16">
        <f>[3]Sheet1!$S30</f>
        <v>0.75876027830487036</v>
      </c>
    </row>
    <row r="26" spans="1:8" x14ac:dyDescent="0.25">
      <c r="A26" s="17" t="s">
        <v>105</v>
      </c>
      <c r="B26" s="17" t="s">
        <v>0</v>
      </c>
      <c r="C26" s="17">
        <f>[3]Sheet1!$D6</f>
        <v>0.71004901960784328</v>
      </c>
      <c r="D26" s="17">
        <f>[3]Sheet1!$G6</f>
        <v>0.70679479123027511</v>
      </c>
      <c r="E26" s="17">
        <f>[3]Sheet1!$J6</f>
        <v>0.7155327342747112</v>
      </c>
      <c r="F26" s="17">
        <f>[3]Sheet1!$M6</f>
        <v>0.81794751063043747</v>
      </c>
      <c r="G26" s="17">
        <f>[3]Sheet1!$P6</f>
        <v>0.75756970979740601</v>
      </c>
      <c r="H26" s="17">
        <f>[3]Sheet1!$S6</f>
        <v>0.79307808550757586</v>
      </c>
    </row>
    <row r="27" spans="1:8" x14ac:dyDescent="0.25">
      <c r="B27" t="s">
        <v>1</v>
      </c>
      <c r="C27">
        <f>[3]Sheet1!$D11</f>
        <v>0.82081263449684505</v>
      </c>
      <c r="D27">
        <f>[3]Sheet1!$G11</f>
        <v>0.84468478889531529</v>
      </c>
      <c r="E27">
        <f>[3]Sheet1!$J11</f>
        <v>0.80485331485331491</v>
      </c>
      <c r="F27">
        <f>[3]Sheet1!$M11</f>
        <v>0.86560876863829361</v>
      </c>
      <c r="G27">
        <f>[3]Sheet1!$P11</f>
        <v>0.87024291497975703</v>
      </c>
      <c r="H27">
        <f>[3]Sheet1!$S11</f>
        <v>0.87024291497975703</v>
      </c>
    </row>
    <row r="28" spans="1:8" x14ac:dyDescent="0.25">
      <c r="B28" t="s">
        <v>2</v>
      </c>
      <c r="C28">
        <f>[3]Sheet1!$D16</f>
        <v>0.85959915380968011</v>
      </c>
      <c r="D28">
        <f>[3]Sheet1!$G16</f>
        <v>0.87688259109311739</v>
      </c>
      <c r="E28">
        <f>[3]Sheet1!$J16</f>
        <v>0.86989203778677449</v>
      </c>
      <c r="F28">
        <f>[3]Sheet1!$M16</f>
        <v>0.86905934274355323</v>
      </c>
      <c r="G28">
        <f>[3]Sheet1!$P16</f>
        <v>0.8738957581062845</v>
      </c>
      <c r="H28">
        <f>[3]Sheet1!$S16</f>
        <v>0.86788975210027852</v>
      </c>
    </row>
    <row r="29" spans="1:8" x14ac:dyDescent="0.25">
      <c r="B29" t="s">
        <v>80</v>
      </c>
      <c r="C29">
        <f>[3]Sheet1!$D21</f>
        <v>0.83322940625266217</v>
      </c>
      <c r="D29">
        <f>[3]Sheet1!$G21</f>
        <v>0.85130131056512526</v>
      </c>
      <c r="E29" t="str">
        <f>IF([3]Sheet1!$J21=0,"",[3]Sheet1!$J21)</f>
        <v/>
      </c>
      <c r="F29">
        <f>[3]Sheet1!$M21</f>
        <v>0.82873150105708238</v>
      </c>
      <c r="G29">
        <f>[3]Sheet1!$P21</f>
        <v>0.84218836939199948</v>
      </c>
      <c r="H29" t="str">
        <f>IF([3]Sheet1!$S21=0,"",[3]Sheet1!$S21)</f>
        <v/>
      </c>
    </row>
    <row r="30" spans="1:8" x14ac:dyDescent="0.25">
      <c r="B30" t="s">
        <v>4</v>
      </c>
      <c r="C30">
        <f>[3]Sheet1!$D26</f>
        <v>0.85596041385515065</v>
      </c>
      <c r="D30">
        <f>[3]Sheet1!$G26</f>
        <v>0.85550179388433545</v>
      </c>
      <c r="E30">
        <f>[3]Sheet1!$J26</f>
        <v>0.76709334311388244</v>
      </c>
      <c r="F30">
        <f>[3]Sheet1!$M26</f>
        <v>0.84094466936572199</v>
      </c>
      <c r="G30">
        <f>[3]Sheet1!$P26</f>
        <v>0.82229152229152225</v>
      </c>
      <c r="H30">
        <f>[3]Sheet1!$S26</f>
        <v>0.7875486012328119</v>
      </c>
    </row>
    <row r="31" spans="1:8" x14ac:dyDescent="0.25">
      <c r="A31" s="16"/>
      <c r="B31" s="16" t="s">
        <v>5</v>
      </c>
      <c r="C31" s="16">
        <f>[3]Sheet1!$D31</f>
        <v>0.83322940625266217</v>
      </c>
      <c r="D31" s="16">
        <f>[3]Sheet1!$G31</f>
        <v>0.8628499955329223</v>
      </c>
      <c r="E31" s="16">
        <f>[3]Sheet1!$J31</f>
        <v>0.75798240100565684</v>
      </c>
      <c r="F31" s="16">
        <f>[3]Sheet1!$M31</f>
        <v>0.82873150105708238</v>
      </c>
      <c r="G31" s="16">
        <f>[3]Sheet1!$P31</f>
        <v>0.87762157248901684</v>
      </c>
      <c r="H31" s="16">
        <f>[3]Sheet1!$S31</f>
        <v>0.82197339246119738</v>
      </c>
    </row>
    <row r="34" spans="1:15" x14ac:dyDescent="0.25">
      <c r="C34" t="s">
        <v>40</v>
      </c>
      <c r="D34" t="s">
        <v>90</v>
      </c>
      <c r="M34" t="s">
        <v>40</v>
      </c>
      <c r="N34" t="s">
        <v>108</v>
      </c>
      <c r="O34" t="s">
        <v>90</v>
      </c>
    </row>
    <row r="35" spans="1:15" x14ac:dyDescent="0.25">
      <c r="A35" t="s">
        <v>23</v>
      </c>
      <c r="B35" t="s">
        <v>0</v>
      </c>
      <c r="C35">
        <f>AVERAGE(C2:H2)</f>
        <v>0.77761309334976059</v>
      </c>
      <c r="D35">
        <f>_xlfn.STDEV.P(C2:H2)</f>
        <v>4.3279824011829886E-2</v>
      </c>
      <c r="M35" t="s">
        <v>23</v>
      </c>
      <c r="N35">
        <f>AVERAGE(C2:H7)</f>
        <v>0.85237425909257647</v>
      </c>
      <c r="O35">
        <f>_xlfn.STDEV.P(C2:H7)</f>
        <v>4.6728510347906871E-2</v>
      </c>
    </row>
    <row r="36" spans="1:15" x14ac:dyDescent="0.25">
      <c r="B36" t="s">
        <v>1</v>
      </c>
      <c r="C36">
        <f t="shared" ref="C36:C64" si="0">AVERAGE(C3:H3)</f>
        <v>0.86222951871321485</v>
      </c>
      <c r="D36">
        <f t="shared" ref="D36:D64" si="1">_xlfn.STDEV.P(C3:H3)</f>
        <v>2.1618227937572159E-2</v>
      </c>
      <c r="M36" t="s">
        <v>103</v>
      </c>
      <c r="N36">
        <f>AVERAGE(C8:H13)</f>
        <v>0.8092911905362703</v>
      </c>
      <c r="O36">
        <f>_xlfn.STDEV.P(C8:H13)</f>
        <v>5.8080750743271507E-2</v>
      </c>
    </row>
    <row r="37" spans="1:15" x14ac:dyDescent="0.25">
      <c r="B37" t="s">
        <v>2</v>
      </c>
      <c r="C37">
        <f t="shared" si="0"/>
        <v>0.88239269768294537</v>
      </c>
      <c r="D37">
        <f t="shared" si="1"/>
        <v>1.2230830786715973E-2</v>
      </c>
      <c r="M37" t="s">
        <v>104</v>
      </c>
      <c r="N37">
        <f>AVERAGE(C14:H19)</f>
        <v>0.82383154232789579</v>
      </c>
      <c r="O37">
        <f>_xlfn.STDEV.P(C14:H19)</f>
        <v>7.1938447988780851E-2</v>
      </c>
    </row>
    <row r="38" spans="1:15" x14ac:dyDescent="0.25">
      <c r="B38" t="s">
        <v>80</v>
      </c>
      <c r="C38">
        <f>AVERAGE(C5:D5,F5:G5)</f>
        <v>0.89592190356896251</v>
      </c>
      <c r="D38">
        <f>_xlfn.STDEV.P(C5:D5,F5:G5)</f>
        <v>6.3103374970814169E-3</v>
      </c>
      <c r="M38" t="s">
        <v>102</v>
      </c>
      <c r="N38">
        <f>AVERAGE(C20:H25)</f>
        <v>0.7597545471449807</v>
      </c>
      <c r="O38">
        <f>_xlfn.STDEV.P(C20:H25)</f>
        <v>6.0659540346115245E-2</v>
      </c>
    </row>
    <row r="39" spans="1:15" x14ac:dyDescent="0.25">
      <c r="B39" t="s">
        <v>4</v>
      </c>
      <c r="C39">
        <f t="shared" si="0"/>
        <v>0.83947404046475249</v>
      </c>
      <c r="D39">
        <f t="shared" si="1"/>
        <v>2.3142143869291067E-2</v>
      </c>
      <c r="M39" t="s">
        <v>105</v>
      </c>
      <c r="N39">
        <f>AVERAGE(C26:H31)</f>
        <v>0.82534750068647189</v>
      </c>
      <c r="O39">
        <f>_xlfn.STDEV.P(C26:H31)</f>
        <v>4.8558416539148684E-2</v>
      </c>
    </row>
    <row r="40" spans="1:15" x14ac:dyDescent="0.25">
      <c r="B40" t="s">
        <v>5</v>
      </c>
      <c r="C40">
        <f t="shared" si="0"/>
        <v>0.87113018226795325</v>
      </c>
      <c r="D40">
        <f t="shared" si="1"/>
        <v>3.0843979388230889E-2</v>
      </c>
    </row>
    <row r="41" spans="1:15" x14ac:dyDescent="0.25">
      <c r="A41" t="s">
        <v>103</v>
      </c>
      <c r="B41" t="s">
        <v>0</v>
      </c>
      <c r="C41">
        <f t="shared" si="0"/>
        <v>0.71994149904312577</v>
      </c>
      <c r="D41">
        <f t="shared" si="1"/>
        <v>5.5243855823645931E-2</v>
      </c>
    </row>
    <row r="42" spans="1:15" x14ac:dyDescent="0.25">
      <c r="B42" t="s">
        <v>1</v>
      </c>
      <c r="C42">
        <f t="shared" si="0"/>
        <v>0.81340446543225908</v>
      </c>
      <c r="D42">
        <f t="shared" si="1"/>
        <v>3.9704048565360361E-2</v>
      </c>
    </row>
    <row r="43" spans="1:15" x14ac:dyDescent="0.25">
      <c r="B43" t="s">
        <v>2</v>
      </c>
      <c r="C43">
        <f t="shared" si="0"/>
        <v>0.84688142759178975</v>
      </c>
      <c r="D43">
        <f t="shared" si="1"/>
        <v>1.2600911323088942E-2</v>
      </c>
      <c r="M43" t="s">
        <v>106</v>
      </c>
      <c r="N43" t="s">
        <v>108</v>
      </c>
    </row>
    <row r="44" spans="1:15" x14ac:dyDescent="0.25">
      <c r="B44" t="s">
        <v>80</v>
      </c>
      <c r="C44">
        <f>AVERAGE(C11:D11,F11:G11)</f>
        <v>0.8651461901461901</v>
      </c>
      <c r="D44">
        <f>_xlfn.STDEV.P(C11:D11,F11:G11)</f>
        <v>6.6619757572865881E-3</v>
      </c>
      <c r="M44" t="s">
        <v>23</v>
      </c>
      <c r="N44">
        <f>MAX(C2:H7)</f>
        <v>0.90715728715728705</v>
      </c>
    </row>
    <row r="45" spans="1:15" x14ac:dyDescent="0.25">
      <c r="B45" t="s">
        <v>4</v>
      </c>
      <c r="C45">
        <f t="shared" si="0"/>
        <v>0.787838654092608</v>
      </c>
      <c r="D45">
        <f t="shared" si="1"/>
        <v>2.2769437333624267E-2</v>
      </c>
      <c r="M45" t="s">
        <v>103</v>
      </c>
      <c r="N45">
        <f>MAX(C8:H13)</f>
        <v>0.8748203842940685</v>
      </c>
    </row>
    <row r="46" spans="1:15" x14ac:dyDescent="0.25">
      <c r="B46" t="s">
        <v>5</v>
      </c>
      <c r="C46">
        <f t="shared" si="0"/>
        <v>0.84115324011495574</v>
      </c>
      <c r="D46">
        <f t="shared" si="1"/>
        <v>2.8497415158110048E-2</v>
      </c>
      <c r="M46" t="s">
        <v>104</v>
      </c>
      <c r="N46">
        <f>MAX(C14:H19)</f>
        <v>0.88919851222803725</v>
      </c>
    </row>
    <row r="47" spans="1:15" x14ac:dyDescent="0.25">
      <c r="A47" t="s">
        <v>104</v>
      </c>
      <c r="B47" t="s">
        <v>0</v>
      </c>
      <c r="C47">
        <f t="shared" si="0"/>
        <v>0.70967026512863995</v>
      </c>
      <c r="D47">
        <f t="shared" si="1"/>
        <v>9.9090456278834838E-2</v>
      </c>
      <c r="M47" t="s">
        <v>102</v>
      </c>
      <c r="N47">
        <f>MAX(C20:H25)</f>
        <v>0.83689393939393941</v>
      </c>
    </row>
    <row r="48" spans="1:15" x14ac:dyDescent="0.25">
      <c r="B48" t="s">
        <v>1</v>
      </c>
      <c r="C48">
        <f t="shared" si="0"/>
        <v>0.85769856763627061</v>
      </c>
      <c r="D48">
        <f t="shared" si="1"/>
        <v>3.1322419232490462E-2</v>
      </c>
      <c r="M48" t="s">
        <v>105</v>
      </c>
      <c r="N48">
        <f>MAX(C26:H31)</f>
        <v>0.87762157248901684</v>
      </c>
    </row>
    <row r="49" spans="1:4" x14ac:dyDescent="0.25">
      <c r="B49" t="s">
        <v>2</v>
      </c>
      <c r="C49">
        <f t="shared" si="0"/>
        <v>0.87782670826958376</v>
      </c>
      <c r="D49">
        <f t="shared" si="1"/>
        <v>8.355113669165597E-3</v>
      </c>
    </row>
    <row r="50" spans="1:4" x14ac:dyDescent="0.25">
      <c r="B50" t="s">
        <v>80</v>
      </c>
      <c r="C50">
        <f>AVERAGE(C17:D17,F17:G17)</f>
        <v>0.84417928392692521</v>
      </c>
      <c r="D50">
        <f>_xlfn.STDEV.P(C17:D17,F17:G17)</f>
        <v>1.361650107823712E-2</v>
      </c>
    </row>
    <row r="51" spans="1:4" x14ac:dyDescent="0.25">
      <c r="B51" t="s">
        <v>4</v>
      </c>
      <c r="C51">
        <f t="shared" si="0"/>
        <v>0.82240682073801452</v>
      </c>
      <c r="D51">
        <f t="shared" si="1"/>
        <v>2.2188803076455363E-2</v>
      </c>
    </row>
    <row r="52" spans="1:4" x14ac:dyDescent="0.25">
      <c r="B52" t="s">
        <v>5</v>
      </c>
      <c r="C52">
        <f t="shared" si="0"/>
        <v>0.83799018880094922</v>
      </c>
      <c r="D52">
        <f t="shared" si="1"/>
        <v>1.63173995432493E-2</v>
      </c>
    </row>
    <row r="53" spans="1:4" x14ac:dyDescent="0.25">
      <c r="A53" t="s">
        <v>102</v>
      </c>
      <c r="B53" t="s">
        <v>0</v>
      </c>
      <c r="C53">
        <f t="shared" si="0"/>
        <v>0.66489138657216906</v>
      </c>
      <c r="D53">
        <f t="shared" si="1"/>
        <v>5.7134047760483767E-2</v>
      </c>
    </row>
    <row r="54" spans="1:4" x14ac:dyDescent="0.25">
      <c r="B54" t="s">
        <v>1</v>
      </c>
      <c r="C54">
        <f t="shared" si="0"/>
        <v>0.79330607086299698</v>
      </c>
      <c r="D54">
        <f t="shared" si="1"/>
        <v>3.7942564135019445E-2</v>
      </c>
    </row>
    <row r="55" spans="1:4" x14ac:dyDescent="0.25">
      <c r="B55" t="s">
        <v>2</v>
      </c>
      <c r="C55">
        <f t="shared" si="0"/>
        <v>0.82002123263508464</v>
      </c>
      <c r="D55">
        <f t="shared" si="1"/>
        <v>1.1454467125599483E-2</v>
      </c>
    </row>
    <row r="56" spans="1:4" x14ac:dyDescent="0.25">
      <c r="B56" t="s">
        <v>80</v>
      </c>
      <c r="C56">
        <f>AVERAGE(C23:D23,F23:G23)</f>
        <v>0.7622789722455201</v>
      </c>
      <c r="D56">
        <f>_xlfn.STDEV.P(C23:D23,F23:G23)</f>
        <v>3.5031932820641487E-2</v>
      </c>
    </row>
    <row r="57" spans="1:4" x14ac:dyDescent="0.25">
      <c r="B57" t="s">
        <v>4</v>
      </c>
      <c r="C57">
        <f t="shared" si="0"/>
        <v>0.75398460464334327</v>
      </c>
      <c r="D57">
        <f t="shared" si="1"/>
        <v>2.2006047573747415E-2</v>
      </c>
    </row>
    <row r="58" spans="1:4" x14ac:dyDescent="0.25">
      <c r="B58" t="s">
        <v>5</v>
      </c>
      <c r="C58">
        <f t="shared" si="0"/>
        <v>0.76488649094428374</v>
      </c>
      <c r="D58">
        <f t="shared" si="1"/>
        <v>2.9878276344877368E-2</v>
      </c>
    </row>
    <row r="59" spans="1:4" x14ac:dyDescent="0.25">
      <c r="A59" t="s">
        <v>105</v>
      </c>
      <c r="B59" t="s">
        <v>0</v>
      </c>
      <c r="C59">
        <f t="shared" si="0"/>
        <v>0.75016197517470806</v>
      </c>
      <c r="D59">
        <f t="shared" si="1"/>
        <v>4.3167294811876415E-2</v>
      </c>
    </row>
    <row r="60" spans="1:4" x14ac:dyDescent="0.25">
      <c r="B60" t="s">
        <v>1</v>
      </c>
      <c r="C60">
        <f t="shared" si="0"/>
        <v>0.84607422280721378</v>
      </c>
      <c r="D60">
        <f t="shared" si="1"/>
        <v>2.5459416943411334E-2</v>
      </c>
    </row>
    <row r="61" spans="1:4" x14ac:dyDescent="0.25">
      <c r="B61" t="s">
        <v>2</v>
      </c>
      <c r="C61">
        <f t="shared" si="0"/>
        <v>0.8695364392732815</v>
      </c>
      <c r="D61">
        <f t="shared" si="1"/>
        <v>5.3972971581487924E-3</v>
      </c>
    </row>
    <row r="62" spans="1:4" x14ac:dyDescent="0.25">
      <c r="B62" t="s">
        <v>80</v>
      </c>
      <c r="C62">
        <f>AVERAGE(C29:D29,F29:G29)</f>
        <v>0.83886264681671729</v>
      </c>
      <c r="D62">
        <f>_xlfn.STDEV.P(C29:D29,F29:G29)</f>
        <v>8.6624808823625218E-3</v>
      </c>
    </row>
    <row r="63" spans="1:4" x14ac:dyDescent="0.25">
      <c r="B63" t="s">
        <v>4</v>
      </c>
      <c r="C63">
        <f t="shared" si="0"/>
        <v>0.82155672395723744</v>
      </c>
      <c r="D63">
        <f t="shared" si="1"/>
        <v>3.3751854938728211E-2</v>
      </c>
    </row>
    <row r="64" spans="1:4" x14ac:dyDescent="0.25">
      <c r="B64" t="s">
        <v>5</v>
      </c>
      <c r="C64">
        <f t="shared" si="0"/>
        <v>0.83039804479975643</v>
      </c>
      <c r="D64">
        <f t="shared" si="1"/>
        <v>3.787916067943102E-2</v>
      </c>
    </row>
  </sheetData>
  <conditionalFormatting sqref="C2:H7">
    <cfRule type="top10" dxfId="382" priority="5" rank="1"/>
  </conditionalFormatting>
  <conditionalFormatting sqref="C8:H13">
    <cfRule type="top10" dxfId="381" priority="4" rank="1"/>
  </conditionalFormatting>
  <conditionalFormatting sqref="C14:H19">
    <cfRule type="top10" dxfId="380" priority="3" rank="1"/>
  </conditionalFormatting>
  <conditionalFormatting sqref="C20:H25">
    <cfRule type="top10" dxfId="379" priority="2" rank="1"/>
  </conditionalFormatting>
  <conditionalFormatting sqref="C26:H31">
    <cfRule type="top10" dxfId="378" priority="1" rank="1"/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82D9-2686-49FE-8E4A-838FE7EC2020}">
  <dimension ref="A1:V66"/>
  <sheetViews>
    <sheetView topLeftCell="A4" workbookViewId="0">
      <selection activeCell="G28" sqref="G28"/>
    </sheetView>
  </sheetViews>
  <sheetFormatPr baseColWidth="10" defaultRowHeight="15" x14ac:dyDescent="0.25"/>
  <cols>
    <col min="2" max="2" width="15.7109375" bestFit="1" customWidth="1"/>
    <col min="3" max="3" width="9.7109375" bestFit="1" customWidth="1"/>
    <col min="4" max="4" width="5.85546875" bestFit="1" customWidth="1"/>
  </cols>
  <sheetData>
    <row r="1" spans="1:22" x14ac:dyDescent="0.25">
      <c r="A1" s="3"/>
      <c r="B1" s="3"/>
      <c r="C1" s="3"/>
      <c r="D1" s="3"/>
      <c r="E1" s="33" t="s">
        <v>92</v>
      </c>
      <c r="F1" s="33"/>
      <c r="G1" s="33"/>
      <c r="H1" s="33" t="s">
        <v>91</v>
      </c>
      <c r="I1" s="33"/>
      <c r="J1" s="33"/>
      <c r="M1" s="3"/>
      <c r="N1" s="3"/>
      <c r="O1" s="3"/>
      <c r="P1" s="3"/>
      <c r="Q1" s="33" t="s">
        <v>92</v>
      </c>
      <c r="R1" s="33"/>
      <c r="S1" s="33"/>
      <c r="T1" s="33" t="s">
        <v>91</v>
      </c>
      <c r="U1" s="33"/>
      <c r="V1" s="33"/>
    </row>
    <row r="2" spans="1:22" x14ac:dyDescent="0.25">
      <c r="A2" s="3" t="s">
        <v>93</v>
      </c>
      <c r="B2" s="3" t="s">
        <v>89</v>
      </c>
      <c r="C2" s="3" t="s">
        <v>88</v>
      </c>
      <c r="D2" s="3" t="s">
        <v>49</v>
      </c>
      <c r="E2" s="3" t="s">
        <v>40</v>
      </c>
      <c r="F2" s="3" t="s">
        <v>90</v>
      </c>
      <c r="G2" s="3" t="s">
        <v>94</v>
      </c>
      <c r="H2" s="3" t="s">
        <v>40</v>
      </c>
      <c r="I2" s="3" t="s">
        <v>90</v>
      </c>
      <c r="J2" s="3" t="s">
        <v>94</v>
      </c>
      <c r="K2" s="3"/>
      <c r="L2" s="33" t="s">
        <v>93</v>
      </c>
      <c r="M2" s="33"/>
      <c r="N2" s="3" t="s">
        <v>89</v>
      </c>
      <c r="O2" s="3" t="s">
        <v>88</v>
      </c>
      <c r="P2" s="3" t="s">
        <v>49</v>
      </c>
      <c r="Q2" s="3" t="s">
        <v>40</v>
      </c>
      <c r="R2" s="3" t="s">
        <v>90</v>
      </c>
      <c r="S2" s="3" t="s">
        <v>94</v>
      </c>
      <c r="T2" s="3" t="s">
        <v>40</v>
      </c>
      <c r="U2" s="3" t="s">
        <v>90</v>
      </c>
      <c r="V2" s="3" t="s">
        <v>94</v>
      </c>
    </row>
    <row r="3" spans="1:22" x14ac:dyDescent="0.25">
      <c r="A3" t="str">
        <f>'F1 Analysis'!AE2</f>
        <v>kNN</v>
      </c>
      <c r="B3">
        <f>E3-H3</f>
        <v>3.1404217542753465E-2</v>
      </c>
      <c r="C3" t="str">
        <f>IF(D3&lt;(0.05/COUNT($D$3:$D$8)),ABS(B3/(SQRT(((G3-1)*F3^2+(J3-1)*I3^2)/(G3+J3-2)))),"")</f>
        <v/>
      </c>
      <c r="D3">
        <f>IFERROR(_xlfn.T.TEST('[8]F1 Analysis'!D2:H7,'F1 Analysis'!D2:H7,2,IF(IF(F3^2&gt;I3^2,(F3^2)/(I3^2),(I3^2)/(F3^2))&lt;IF(F3^2&gt;I3^2,_xlfn.F.INV(0.95,G3-1,J3-1),_xlfn.F.INV(0.95,J3-1,G3-1)),2,3)),1)</f>
        <v>0.10082830014219039</v>
      </c>
      <c r="E3">
        <f>'F1 Analysis'!AF2</f>
        <v>0.72536107531503924</v>
      </c>
      <c r="F3">
        <f>'F1 Analysis'!AG2</f>
        <v>7.4057686220269717E-2</v>
      </c>
      <c r="G3">
        <f>'F1 Analysis'!V2</f>
        <v>30</v>
      </c>
      <c r="H3">
        <f>'[8]F1 Analysis'!$AF2</f>
        <v>0.69395685777228577</v>
      </c>
      <c r="I3">
        <f>'[8]F1 Analysis'!$AG2</f>
        <v>6.930167506313234E-2</v>
      </c>
      <c r="J3">
        <f>'[8]F1 Analysis'!$V$2</f>
        <v>30</v>
      </c>
      <c r="L3" t="str">
        <f>'F1 Analysis'!AJ3</f>
        <v>kNN</v>
      </c>
      <c r="M3" t="str">
        <f>'F1 Analysis'!$AK$2</f>
        <v>BoW</v>
      </c>
      <c r="N3">
        <f>Q3-T3</f>
        <v>1.825173168812344E-2</v>
      </c>
      <c r="O3" t="str">
        <f>IF(P3&lt;(0.05/COUNT($P$3:$P$14)),ABS(N3/(SQRT(((S3-1)*R3^2+(V3-1)*U3^2)/(S3+V3-2)))),"")</f>
        <v/>
      </c>
      <c r="P3">
        <f>IFERROR(_xlfn.T.TEST('[8]F1 Analysis'!D2:H4,'F1 Analysis'!D2:H4,2,IF(IF(R3^2&gt;U3^2,(R3^2)/(U3^2),(U3^2)/(R3^2))&lt;IF(R3^2&gt;U3^2,_xlfn.F.INV(0.95,S3-1,V3-1),_xlfn.F.INV(0.95,V3-1,S3-1)),2,3)),1)</f>
        <v>0.39093237219492583</v>
      </c>
      <c r="Q3">
        <f>'F1 Analysis'!AK3</f>
        <v>0.67275039000867098</v>
      </c>
      <c r="R3">
        <f>'F1 Analysis'!AN3</f>
        <v>5.408021095260946E-2</v>
      </c>
      <c r="S3">
        <f>'F1 Analysis'!R2</f>
        <v>15</v>
      </c>
      <c r="T3">
        <f>'[8]F1 Analysis'!AK3</f>
        <v>0.65449865832054754</v>
      </c>
      <c r="U3">
        <f>'[8]F1 Analysis'!AN3</f>
        <v>5.6717183686290751E-2</v>
      </c>
      <c r="V3">
        <f>'[8]F1 Analysis'!$R$2</f>
        <v>15</v>
      </c>
    </row>
    <row r="4" spans="1:22" x14ac:dyDescent="0.25">
      <c r="A4" t="str">
        <f>'F1 Analysis'!AE3</f>
        <v>RF</v>
      </c>
      <c r="B4">
        <f t="shared" ref="B4:B8" si="0">E4-H4</f>
        <v>1.1218165381724488E-3</v>
      </c>
      <c r="C4" t="str">
        <f t="shared" ref="C4:C8" si="1">IF(D4&lt;(0.05/COUNT($D$3:$D$8)),ABS(B4/(SQRT(((G4-1)*F4^2+(J4-1)*I4^2)/(G4+J4-2)))),"")</f>
        <v/>
      </c>
      <c r="D4">
        <f>IFERROR(_xlfn.T.TEST('[8]F1 Analysis'!D26:H31,'F1 Analysis'!D26:H31,2,IF(IF(F4^2&gt;I4^2,(F4^2)/(I4^2),(I4^2)/(F4^2))&lt;IF(F4^2&gt;I4^2,_xlfn.F.INV(0.95,G4-1,J4-1),_xlfn.F.INV(0.95,J4-1,G4-1)),2,3)),1)</f>
        <v>0.92117095738640664</v>
      </c>
      <c r="E4">
        <f>'F1 Analysis'!AF3</f>
        <v>0.79781070737509874</v>
      </c>
      <c r="F4">
        <f>'F1 Analysis'!AG3</f>
        <v>4.1177096001787705E-2</v>
      </c>
      <c r="G4">
        <f>'F1 Analysis'!V26</f>
        <v>30</v>
      </c>
      <c r="H4">
        <f>'[8]F1 Analysis'!$AF3</f>
        <v>0.79668889083692629</v>
      </c>
      <c r="I4">
        <f>'[8]F1 Analysis'!$AG3</f>
        <v>4.4709223507844641E-2</v>
      </c>
      <c r="J4">
        <f>'[8]F1 Analysis'!$V$26</f>
        <v>30</v>
      </c>
      <c r="M4" t="str">
        <f>'F1 Analysis'!$AL$2</f>
        <v>Tf-Idf</v>
      </c>
      <c r="N4">
        <f t="shared" ref="N4:N14" si="2">Q4-T4</f>
        <v>4.4556703397383268E-2</v>
      </c>
      <c r="O4" t="str">
        <f t="shared" ref="O4:O14" si="3">IF(P4&lt;(0.05/COUNT($P$3:$P$14)),ABS(N4/(SQRT(((S4-1)*R4^2+(V4-1)*U4^2)/(S4+V4-2)))),"")</f>
        <v/>
      </c>
      <c r="P4">
        <f>IFERROR(_xlfn.T.TEST('[8]F1 Analysis'!D5:H7,'F1 Analysis'!D5:H7,2,IF(IF(R4^2&gt;U4^2,(R4^2)/(U4^2),(U4^2)/(R4^2))&lt;IF(R4^2&gt;U4^2,_xlfn.F.INV(0.95,S4-1,V4-1),_xlfn.F.INV(0.95,V4-1,S4-1)),2,3)),1)</f>
        <v>3.6838356727575225E-2</v>
      </c>
      <c r="Q4">
        <f>'F1 Analysis'!AL3</f>
        <v>0.77797176062140749</v>
      </c>
      <c r="R4">
        <f>'F1 Analysis'!AO3</f>
        <v>5.0086366838788136E-2</v>
      </c>
      <c r="S4">
        <f>'F1 Analysis'!R5</f>
        <v>15</v>
      </c>
      <c r="T4">
        <f>'[8]F1 Analysis'!AL3</f>
        <v>0.73341505722402422</v>
      </c>
      <c r="U4">
        <f>'[8]F1 Analysis'!AO3</f>
        <v>5.7225050457480511E-2</v>
      </c>
      <c r="V4">
        <f>'[8]F1 Analysis'!$R$5</f>
        <v>15</v>
      </c>
    </row>
    <row r="5" spans="1:22" x14ac:dyDescent="0.25">
      <c r="A5" t="str">
        <f>'F1 Analysis'!AE4</f>
        <v>SVM</v>
      </c>
      <c r="B5">
        <f t="shared" si="0"/>
        <v>1.2598077808746E-2</v>
      </c>
      <c r="C5" t="str">
        <f t="shared" si="1"/>
        <v/>
      </c>
      <c r="D5">
        <f>IFERROR(_xlfn.T.TEST('[8]F1 Analysis'!D8:H13,'F1 Analysis'!D8:H13,2,IF(IF(F5^2&gt;I5^2,(F5^2)/(I5^2),(I5^2)/(F5^2))&lt;IF(F5^2&gt;I5^2,_xlfn.F.INV(0.95,G5-1,J5-1),_xlfn.F.INV(0.95,J5-1,G5-1)),2,3)),1)</f>
        <v>0.31730678566429904</v>
      </c>
      <c r="E5">
        <f>'F1 Analysis'!AF4</f>
        <v>0.83510574280728211</v>
      </c>
      <c r="F5">
        <f>'F1 Analysis'!AG4</f>
        <v>5.0511444894212408E-2</v>
      </c>
      <c r="G5">
        <f>'F1 Analysis'!V8</f>
        <v>30</v>
      </c>
      <c r="H5">
        <f>'[8]F1 Analysis'!$AF4</f>
        <v>0.82250766499853611</v>
      </c>
      <c r="I5">
        <f>'[8]F1 Analysis'!$AG4</f>
        <v>4.4408876459501208E-2</v>
      </c>
      <c r="J5">
        <f>'[8]F1 Analysis'!$V$8</f>
        <v>30</v>
      </c>
      <c r="L5" t="str">
        <f>'F1 Analysis'!AJ4</f>
        <v>RF</v>
      </c>
      <c r="M5" t="str">
        <f>'F1 Analysis'!$AK$2</f>
        <v>BoW</v>
      </c>
      <c r="N5">
        <f t="shared" si="2"/>
        <v>9.7706515506341685E-3</v>
      </c>
      <c r="O5" t="str">
        <f t="shared" si="3"/>
        <v/>
      </c>
      <c r="P5">
        <f>IFERROR(_xlfn.T.TEST('[8]F1 Analysis'!D26:H28,'F1 Analysis'!D26:H28,2,IF(IF(R5^2&gt;U5^2,(R5^2)/(U5^2),(U5^2)/(R5^2))&lt;IF(R5^2&gt;U5^2,_xlfn.F.INV(0.95,S5-1,V5-1),_xlfn.F.INV(0.95,V5-1,S5-1)),2,3)),1)</f>
        <v>0.582295097719706</v>
      </c>
      <c r="Q5">
        <f>'F1 Analysis'!AK4</f>
        <v>0.7906473971851995</v>
      </c>
      <c r="R5">
        <f>'F1 Analysis'!AN4</f>
        <v>4.6919111002110894E-2</v>
      </c>
      <c r="S5">
        <f>'F1 Analysis'!R26</f>
        <v>15</v>
      </c>
      <c r="T5">
        <f>'[8]F1 Analysis'!AK4</f>
        <v>0.78087674563456533</v>
      </c>
      <c r="U5">
        <f>'[8]F1 Analysis'!AN4</f>
        <v>4.5982080361305584E-2</v>
      </c>
      <c r="V5">
        <f>'[8]F1 Analysis'!$R$26</f>
        <v>15</v>
      </c>
    </row>
    <row r="6" spans="1:22" x14ac:dyDescent="0.25">
      <c r="A6" t="str">
        <f>'F1 Analysis'!AE5</f>
        <v>MNB</v>
      </c>
      <c r="B6">
        <f t="shared" si="0"/>
        <v>8.3900436662487365E-3</v>
      </c>
      <c r="C6" t="str">
        <f t="shared" si="1"/>
        <v/>
      </c>
      <c r="D6">
        <f>IFERROR(_xlfn.T.TEST('[8]F1 Analysis'!X2:AB5,'F1 Analysis'!X2:AB5,2,IF(IF(F6^2&gt;I6^2,(F6^2)/(I6^2),(I6^2)/(F6^2))&lt;IF(F6^2&gt;I6^2,_xlfn.F.INV(0.95,G6-1,J6-1),_xlfn.F.INV(0.95,J6-1,G6-1)),2,3)),1)</f>
        <v>0.50976445351726118</v>
      </c>
      <c r="E6">
        <f>'F1 Analysis'!AF5</f>
        <v>0.84253554536097819</v>
      </c>
      <c r="F6">
        <f>'F1 Analysis'!AG5</f>
        <v>4.1904755985236686E-2</v>
      </c>
      <c r="G6">
        <f>'F1 Analysis'!V20</f>
        <v>20</v>
      </c>
      <c r="H6">
        <f>'[8]F1 Analysis'!$AF5</f>
        <v>0.83414550169472945</v>
      </c>
      <c r="I6">
        <f>'[8]F1 Analysis'!$AG5</f>
        <v>3.5553452435566547E-2</v>
      </c>
      <c r="J6">
        <f>'[8]F1 Analysis'!$V$20</f>
        <v>20</v>
      </c>
      <c r="M6" t="str">
        <f>'F1 Analysis'!$AL$2</f>
        <v>Tf-Idf</v>
      </c>
      <c r="N6">
        <f t="shared" si="2"/>
        <v>-7.527018474289382E-3</v>
      </c>
      <c r="O6" t="str">
        <f t="shared" si="3"/>
        <v/>
      </c>
      <c r="P6">
        <f>IFERROR(_xlfn.T.TEST('[8]F1 Analysis'!D29:H31,'F1 Analysis'!D29:H31,2,IF(IF(R6^2&gt;U6^2,(R6^2)/(U6^2),(U6^2)/(R6^2))&lt;IF(R6^2&gt;U6^2,_xlfn.F.INV(0.95,S6-1,V6-1),_xlfn.F.INV(0.95,V6-1,S6-1)),2,3)),1)</f>
        <v>0.57548488848711365</v>
      </c>
      <c r="Q6">
        <f>'F1 Analysis'!AL4</f>
        <v>0.80497401756499798</v>
      </c>
      <c r="R6">
        <f>'F1 Analysis'!AO4</f>
        <v>3.2970857849001313E-2</v>
      </c>
      <c r="S6">
        <f>'F1 Analysis'!R29</f>
        <v>15</v>
      </c>
      <c r="T6">
        <f>'[8]F1 Analysis'!AL4</f>
        <v>0.81250103603928736</v>
      </c>
      <c r="U6">
        <f>'[8]F1 Analysis'!AO4</f>
        <v>3.7194485440642418E-2</v>
      </c>
      <c r="V6">
        <f>'[8]F1 Analysis'!$R$29</f>
        <v>15</v>
      </c>
    </row>
    <row r="7" spans="1:22" x14ac:dyDescent="0.25">
      <c r="A7" t="str">
        <f>'F1 Analysis'!AE6</f>
        <v>LR</v>
      </c>
      <c r="B7">
        <f t="shared" si="0"/>
        <v>2.1282615182739217E-2</v>
      </c>
      <c r="C7" t="str">
        <f t="shared" si="1"/>
        <v/>
      </c>
      <c r="D7">
        <f>IFERROR(_xlfn.T.TEST('[8]F1 Analysis'!D14:H19,'F1 Analysis'!D14:H19,2,IF(IF(F7^2&gt;I7^2,(F7^2)/(I7^2),(I7^2)/(F7^2))&lt;IF(F7^2&gt;I7^2,_xlfn.F.INV(0.95,G7-1,J7-1),_xlfn.F.INV(0.95,J7-1,G7-1)),2,3)),1)</f>
        <v>3.7654663496653168E-2</v>
      </c>
      <c r="E7">
        <f>'F1 Analysis'!AF6</f>
        <v>0.86004601631317956</v>
      </c>
      <c r="F7">
        <f>'F1 Analysis'!AG6</f>
        <v>3.5562592582714825E-2</v>
      </c>
      <c r="G7">
        <f>'F1 Analysis'!V14</f>
        <v>30</v>
      </c>
      <c r="H7">
        <f>'[8]F1 Analysis'!$AF6</f>
        <v>0.83876340113044034</v>
      </c>
      <c r="I7">
        <f>'[8]F1 Analysis'!$AG6</f>
        <v>4.0469695094218015E-2</v>
      </c>
      <c r="J7">
        <f>'[8]F1 Analysis'!$V$14</f>
        <v>30</v>
      </c>
      <c r="L7" t="str">
        <f>'F1 Analysis'!AJ5</f>
        <v>SVM</v>
      </c>
      <c r="M7" t="str">
        <f>'F1 Analysis'!$AK$2</f>
        <v>BoW</v>
      </c>
      <c r="N7">
        <f t="shared" si="2"/>
        <v>3.288029378934354E-3</v>
      </c>
      <c r="O7" t="str">
        <f t="shared" si="3"/>
        <v/>
      </c>
      <c r="P7">
        <f>IFERROR(_xlfn.T.TEST('[8]F1 Analysis'!D8:H10,'F1 Analysis'!D8:H10,2,IF(IF(R7^2&gt;U7^2,(R7^2)/(U7^2),(U7^2)/(R7^2))&lt;IF(R7^2&gt;U7^2,_xlfn.F.INV(0.95,S7-1,V7-1),_xlfn.F.INV(0.95,V7-1,S7-1)),2,3)),1)</f>
        <v>0.85297154384220297</v>
      </c>
      <c r="Q7">
        <f>'F1 Analysis'!AK5</f>
        <v>0.80631080094834828</v>
      </c>
      <c r="R7">
        <f>'F1 Analysis'!AN5</f>
        <v>4.8440600692415917E-2</v>
      </c>
      <c r="S7">
        <f>'F1 Analysis'!R8</f>
        <v>15</v>
      </c>
      <c r="T7">
        <f>'[8]F1 Analysis'!AK5</f>
        <v>0.80302277156941393</v>
      </c>
      <c r="U7">
        <f>'[8]F1 Analysis'!AN5</f>
        <v>4.4492273465693934E-2</v>
      </c>
      <c r="V7">
        <f>'[8]F1 Analysis'!$R$8</f>
        <v>15</v>
      </c>
    </row>
    <row r="8" spans="1:22" x14ac:dyDescent="0.25">
      <c r="A8" t="str">
        <f>'F1 Analysis'!AE7</f>
        <v>Ensemble</v>
      </c>
      <c r="B8">
        <f t="shared" si="0"/>
        <v>1.1713609244756062E-2</v>
      </c>
      <c r="C8" t="str">
        <f t="shared" si="1"/>
        <v/>
      </c>
      <c r="D8">
        <f>IFERROR(_xlfn.T.TEST('[8]F1 Analysis'!D32:H37,'F1 Analysis'!D32:H37,2,IF(IF(F8^2&gt;I8^2,(F8^2)/(I8^2),(I8^2)/(F8^2))&lt;IF(F8^2&gt;I8^2,_xlfn.F.INV(0.95,G8-1,J8-1),_xlfn.F.INV(0.95,J8-1,G8-1)),2,3)),1)</f>
        <v>0.32196059322975462</v>
      </c>
      <c r="E8">
        <f>'F1 Analysis'!AF7</f>
        <v>0.86129997326734176</v>
      </c>
      <c r="F8">
        <f>'F1 Analysis'!AG7</f>
        <v>4.615817163682872E-2</v>
      </c>
      <c r="G8">
        <f>'F1 Analysis'!V32</f>
        <v>30</v>
      </c>
      <c r="H8">
        <f>'[8]F1 Analysis'!$AF7</f>
        <v>0.84958636402258569</v>
      </c>
      <c r="I8">
        <f>'[8]F1 Analysis'!$AG7</f>
        <v>4.3089588201391173E-2</v>
      </c>
      <c r="J8">
        <f>'[8]F1 Analysis'!$V$32</f>
        <v>30</v>
      </c>
      <c r="M8" t="str">
        <f>'F1 Analysis'!$AL$2</f>
        <v>Tf-Idf</v>
      </c>
      <c r="N8">
        <f t="shared" si="2"/>
        <v>2.1908126238557091E-2</v>
      </c>
      <c r="O8" t="str">
        <f t="shared" si="3"/>
        <v/>
      </c>
      <c r="P8">
        <f>IFERROR(_xlfn.T.TEST('[8]F1 Analysis'!D11:H13,'F1 Analysis'!D11:H13,2,IF(IF(R8^2&gt;U8^2,(R8^2)/(U8^2),(U8^2)/(R8^2))&lt;IF(R8^2&gt;U8^2,_xlfn.F.INV(0.95,S8-1,V8-1),_xlfn.F.INV(0.95,V8-1,S8-1)),2,3)),1)</f>
        <v>9.8707021850520077E-2</v>
      </c>
      <c r="Q8">
        <f>'F1 Analysis'!AL5</f>
        <v>0.86390068466621583</v>
      </c>
      <c r="R8">
        <f>'F1 Analysis'!AO5</f>
        <v>3.3136429829438159E-2</v>
      </c>
      <c r="S8">
        <f>'F1 Analysis'!R11</f>
        <v>15</v>
      </c>
      <c r="T8">
        <f>'[8]F1 Analysis'!AL5</f>
        <v>0.84199255842765874</v>
      </c>
      <c r="U8">
        <f>'[8]F1 Analysis'!AO5</f>
        <v>3.4719044842216988E-2</v>
      </c>
      <c r="V8">
        <f>'[8]F1 Analysis'!$R$11</f>
        <v>15</v>
      </c>
    </row>
    <row r="9" spans="1:22" x14ac:dyDescent="0.25">
      <c r="L9" t="str">
        <f>'F1 Analysis'!AJ6</f>
        <v>MNB</v>
      </c>
      <c r="M9" t="str">
        <f>'F1 Analysis'!$AK$2</f>
        <v>BoW</v>
      </c>
      <c r="N9">
        <f t="shared" si="2"/>
        <v>2.4397404564918679E-2</v>
      </c>
      <c r="O9" t="str">
        <f t="shared" si="3"/>
        <v/>
      </c>
      <c r="P9">
        <f>IFERROR(_xlfn.T.TEST('[8]F1 Analysis'!D20:H21,'F1 Analysis'!D20:H21,2,IF(IF(R9^2&gt;U9^2,(R9^2)/(U9^2),(U9^2)/(R9^2))&lt;IF(R9^2&gt;U9^2,_xlfn.F.INV(0.95,S9-1,V9-1),_xlfn.F.INV(0.95,V9-1,S9-1)),2,3)),1)</f>
        <v>0.17304695956281838</v>
      </c>
      <c r="Q9">
        <f>'F1 Analysis'!AK6</f>
        <v>0.85387423263682094</v>
      </c>
      <c r="R9">
        <f>'F1 Analysis'!AN6</f>
        <v>3.5325149047153274E-2</v>
      </c>
      <c r="S9">
        <f>'F1 Analysis'!R20</f>
        <v>10</v>
      </c>
      <c r="T9">
        <f>'[8]F1 Analysis'!AK6</f>
        <v>0.82947682807190226</v>
      </c>
      <c r="U9">
        <f>'[8]F1 Analysis'!AN6</f>
        <v>3.7596152120601696E-2</v>
      </c>
      <c r="V9">
        <f>'[8]F1 Analysis'!$R$20</f>
        <v>10</v>
      </c>
    </row>
    <row r="10" spans="1:22" x14ac:dyDescent="0.25">
      <c r="M10" t="str">
        <f>'F1 Analysis'!$AL$2</f>
        <v>Tf-Idf</v>
      </c>
      <c r="N10">
        <f t="shared" si="2"/>
        <v>-7.6173172324215388E-3</v>
      </c>
      <c r="O10" t="str">
        <f t="shared" si="3"/>
        <v/>
      </c>
      <c r="P10">
        <f>IFERROR(_xlfn.T.TEST('[8]F1 Analysis'!D23:H24,'F1 Analysis'!D23:H24,2,IF(IF(R10^2&gt;U10^2,(R10^2)/(U10^2),(U10^2)/(R10^2))&lt;IF(R10^2&gt;U10^2,_xlfn.F.INV(0.95,S10-1,V10-1),_xlfn.F.INV(0.95,V10-1,S10-1)),2,3)),1)</f>
        <v>0.68528069689592075</v>
      </c>
      <c r="Q10">
        <f>'F1 Analysis'!AL6</f>
        <v>0.83119685808513533</v>
      </c>
      <c r="R10">
        <f>'F1 Analysis'!AO6</f>
        <v>4.4799769361930281E-2</v>
      </c>
      <c r="S10">
        <f>'F1 Analysis'!R23</f>
        <v>10</v>
      </c>
      <c r="T10">
        <f>'[8]F1 Analysis'!AL6</f>
        <v>0.83881417531755686</v>
      </c>
      <c r="U10">
        <f>'[8]F1 Analysis'!AO6</f>
        <v>3.2726629510351296E-2</v>
      </c>
      <c r="V10">
        <f>'[8]F1 Analysis'!$R$23</f>
        <v>10</v>
      </c>
    </row>
    <row r="11" spans="1:22" x14ac:dyDescent="0.25">
      <c r="L11" t="str">
        <f>'F1 Analysis'!AJ7</f>
        <v>LR</v>
      </c>
      <c r="M11" t="str">
        <f>'F1 Analysis'!$AK$2</f>
        <v>BoW</v>
      </c>
      <c r="N11">
        <f t="shared" si="2"/>
        <v>1.5862710364179633E-2</v>
      </c>
      <c r="O11" t="str">
        <f t="shared" si="3"/>
        <v/>
      </c>
      <c r="P11">
        <f>IFERROR(_xlfn.T.TEST('[8]F1 Analysis'!D14:H16,'F1 Analysis'!D14:H16,2,IF(IF(R11^2&gt;U11^2,(R11^2)/(U11^2),(U11^2)/(R11^2))&lt;IF(R11^2&gt;U11^2,_xlfn.F.INV(0.95,S11-1,V11-1),_xlfn.F.INV(0.95,V11-1,S11-1)),2,3)),1)</f>
        <v>0.27268065608638103</v>
      </c>
      <c r="Q11">
        <f>'F1 Analysis'!AK7</f>
        <v>0.85829186737453156</v>
      </c>
      <c r="R11">
        <f>'F1 Analysis'!AN7</f>
        <v>3.7967223159602374E-2</v>
      </c>
      <c r="S11">
        <f>'F1 Analysis'!R14</f>
        <v>15</v>
      </c>
      <c r="T11">
        <f>'[8]F1 Analysis'!AK7</f>
        <v>0.84242915701035193</v>
      </c>
      <c r="U11">
        <f>'[8]F1 Analysis'!AN7</f>
        <v>3.7043496843481932E-2</v>
      </c>
      <c r="V11">
        <f>'[8]F1 Analysis'!$R$14</f>
        <v>15</v>
      </c>
    </row>
    <row r="12" spans="1:22" x14ac:dyDescent="0.25">
      <c r="M12" t="str">
        <f>'F1 Analysis'!$AL$2</f>
        <v>Tf-Idf</v>
      </c>
      <c r="N12">
        <f t="shared" si="2"/>
        <v>2.6702520001299024E-2</v>
      </c>
      <c r="O12" t="str">
        <f t="shared" si="3"/>
        <v/>
      </c>
      <c r="P12">
        <f>IFERROR(_xlfn.T.TEST('[8]F1 Analysis'!D17:H19,'F1 Analysis'!D17:H19,2,IF(IF(R12^2&gt;U12^2,(R12^2)/(U12^2),(U12^2)/(R12^2))&lt;IF(R12^2&gt;U12^2,_xlfn.F.INV(0.95,S12-1,V12-1),_xlfn.F.INV(0.95,V12-1,S12-1)),2,3)),1)</f>
        <v>7.6852016177520674E-2</v>
      </c>
      <c r="Q12">
        <f>'F1 Analysis'!AL7</f>
        <v>0.86180016525182768</v>
      </c>
      <c r="R12">
        <f>'F1 Analysis'!AO7</f>
        <v>3.2889692472860853E-2</v>
      </c>
      <c r="S12">
        <f>'F1 Analysis'!R17</f>
        <v>15</v>
      </c>
      <c r="T12">
        <f>'[8]F1 Analysis'!AL7</f>
        <v>0.83509764525052865</v>
      </c>
      <c r="U12">
        <f>'[8]F1 Analysis'!AO7</f>
        <v>4.3318543965635302E-2</v>
      </c>
      <c r="V12">
        <f>'[8]F1 Analysis'!$R$17</f>
        <v>15</v>
      </c>
    </row>
    <row r="13" spans="1:22" x14ac:dyDescent="0.25">
      <c r="L13" t="str">
        <f>'F1 Analysis'!AJ8</f>
        <v>Ensemble</v>
      </c>
      <c r="M13" t="str">
        <f>'F1 Analysis'!$AK$2</f>
        <v>BoW</v>
      </c>
      <c r="N13">
        <f t="shared" si="2"/>
        <v>9.7985884984017613E-3</v>
      </c>
      <c r="O13" t="str">
        <f t="shared" si="3"/>
        <v/>
      </c>
      <c r="P13">
        <f>IFERROR(_xlfn.T.TEST('[8]F1 Analysis'!D32:H34,'F1 Analysis'!D32:H34,2,IF(IF(R13^2&gt;U13^2,(R13^2)/(U13^2),(U13^2)/(R13^2))&lt;IF(R13^2&gt;U13^2,_xlfn.F.INV(0.95,S13-1,V13-1),_xlfn.F.INV(0.95,V13-1,S13-1)),2,3)),1)</f>
        <v>0.57102040784288355</v>
      </c>
      <c r="Q13">
        <f>'F1 Analysis'!AK8</f>
        <v>0.85418450602122875</v>
      </c>
      <c r="R13">
        <f>'F1 Analysis'!AN8</f>
        <v>4.5139782461207055E-2</v>
      </c>
      <c r="S13">
        <f>'F1 Analysis'!R32</f>
        <v>15</v>
      </c>
      <c r="T13">
        <f>'[8]F1 Analysis'!AK8</f>
        <v>0.84438591752282699</v>
      </c>
      <c r="U13">
        <f>'[8]F1 Analysis'!AN8</f>
        <v>4.5300702417369713E-2</v>
      </c>
      <c r="V13">
        <f>'[8]F1 Analysis'!$R$32</f>
        <v>15</v>
      </c>
    </row>
    <row r="14" spans="1:22" x14ac:dyDescent="0.25">
      <c r="M14" t="str">
        <f>'F1 Analysis'!$AL$2</f>
        <v>Tf-Idf</v>
      </c>
      <c r="N14">
        <f t="shared" si="2"/>
        <v>1.3628629991110586E-2</v>
      </c>
      <c r="O14" t="str">
        <f t="shared" si="3"/>
        <v/>
      </c>
      <c r="P14">
        <f>IFERROR(_xlfn.T.TEST('[8]F1 Analysis'!D35:H37,'F1 Analysis'!D35:H37,2,IF(IF(R14^2&gt;U14^2,(R14^2)/(U14^2),(U14^2)/(R14^2))&lt;IF(R14^2&gt;U14^2,_xlfn.F.INV(0.95,S14-1,V14-1),_xlfn.F.INV(0.95,V14-1,S14-1)),2,3)),1)</f>
        <v>0.41077982472686903</v>
      </c>
      <c r="Q14">
        <f>'F1 Analysis'!AL8</f>
        <v>0.86841544051345487</v>
      </c>
      <c r="R14">
        <f>'F1 Analysis'!AO8</f>
        <v>4.6068361255896299E-2</v>
      </c>
      <c r="S14">
        <f>'F1 Analysis'!R35</f>
        <v>15</v>
      </c>
      <c r="T14">
        <f>'[8]F1 Analysis'!AL8</f>
        <v>0.85478681052234429</v>
      </c>
      <c r="U14">
        <f>'[8]F1 Analysis'!AO8</f>
        <v>4.0089678168203705E-2</v>
      </c>
      <c r="V14">
        <f>'[8]F1 Analysis'!$R$35</f>
        <v>15</v>
      </c>
    </row>
    <row r="30" spans="1:1" x14ac:dyDescent="0.25">
      <c r="A30" s="3"/>
    </row>
    <row r="31" spans="1:1" x14ac:dyDescent="0.25">
      <c r="A31" s="3"/>
    </row>
    <row r="33" spans="1:16" x14ac:dyDescent="0.25">
      <c r="B33" s="27" t="s">
        <v>107</v>
      </c>
      <c r="C33" s="27"/>
      <c r="D33" s="27"/>
      <c r="E33" s="27"/>
      <c r="F33" s="27"/>
      <c r="G33" s="27"/>
      <c r="K33" s="27" t="s">
        <v>49</v>
      </c>
      <c r="L33" s="27"/>
      <c r="M33" s="27"/>
      <c r="N33" s="27"/>
      <c r="O33" s="27"/>
      <c r="P33" s="27"/>
    </row>
    <row r="34" spans="1:16" x14ac:dyDescent="0.25">
      <c r="B34" s="24" t="s">
        <v>36</v>
      </c>
      <c r="C34" s="25"/>
      <c r="D34" s="26"/>
      <c r="E34" s="24" t="s">
        <v>37</v>
      </c>
      <c r="F34" s="25"/>
      <c r="G34" s="26"/>
      <c r="K34" s="24" t="s">
        <v>36</v>
      </c>
      <c r="L34" s="25"/>
      <c r="M34" s="26"/>
      <c r="N34" s="24" t="s">
        <v>37</v>
      </c>
      <c r="O34" s="25"/>
      <c r="P34" s="26"/>
    </row>
    <row r="35" spans="1:16" x14ac:dyDescent="0.25">
      <c r="B35" s="5" t="s">
        <v>38</v>
      </c>
      <c r="C35" s="5" t="s">
        <v>7</v>
      </c>
      <c r="D35" s="1" t="s">
        <v>39</v>
      </c>
      <c r="E35" s="5" t="s">
        <v>38</v>
      </c>
      <c r="F35" s="5" t="s">
        <v>7</v>
      </c>
      <c r="G35" s="1" t="s">
        <v>39</v>
      </c>
      <c r="K35" s="5" t="s">
        <v>38</v>
      </c>
      <c r="L35" s="5" t="s">
        <v>7</v>
      </c>
      <c r="M35" s="1" t="s">
        <v>39</v>
      </c>
      <c r="N35" s="5" t="s">
        <v>38</v>
      </c>
      <c r="O35" s="5" t="s">
        <v>7</v>
      </c>
      <c r="P35" s="1" t="s">
        <v>39</v>
      </c>
    </row>
    <row r="36" spans="1:16" x14ac:dyDescent="0.25">
      <c r="A36" s="1" t="s">
        <v>0</v>
      </c>
      <c r="B36">
        <f>'F1'!J4-[8]F1!J4</f>
        <v>3.902055313828523E-2</v>
      </c>
      <c r="C36">
        <f>'F1'!K4-[8]F1!K4</f>
        <v>4.3705398714078969E-3</v>
      </c>
      <c r="D36">
        <f>'F1'!L4-[8]F1!L4</f>
        <v>1.1364102054676972E-2</v>
      </c>
      <c r="E36">
        <f>'F1'!M4-[8]F1!M4</f>
        <v>-2.5514336192435927E-3</v>
      </c>
      <c r="F36">
        <f>'F1'!N4-[8]F1!N4</f>
        <v>5.9260796687151673E-2</v>
      </c>
      <c r="G36">
        <f>'F1'!O4-[8]F1!O4</f>
        <v>7.6960747124242057E-2</v>
      </c>
      <c r="J36" s="1" t="s">
        <v>0</v>
      </c>
      <c r="K36">
        <f>IFERROR(_xlfn.T.TEST([8]F1!B$4:B$8,'F1'!B$4:B$8,2,IF(IF('F1'!J15^2&gt;[8]F1!J15^2,('F1'!J15^2)/([8]F1!J15^2),([8]F1!J15^2)/('F1'!J15^2))&lt;IF('F1'!J15^2&gt;[8]F1!J15^2,_xlfn.F.INV(0.95,5-1,5-1),_xlfn.F.INV(0.95,5-1,5-1)),2,3)),1)</f>
        <v>0.34338467196277411</v>
      </c>
      <c r="L36">
        <f>IFERROR(_xlfn.T.TEST([8]F1!C$4:C$8,'F1'!C$4:C$8,2,IF(IF('F1'!K15^2&gt;[8]F1!K15^2,('F1'!K15^2)/([8]F1!K15^2),([8]F1!K15^2)/('F1'!K15^2))&lt;IF('F1'!K15^2&gt;[8]F1!K15^2,_xlfn.F.INV(0.95,5-1,5-1),_xlfn.F.INV(0.95,5-1,5-1)),2,3)),1)</f>
        <v>0.86575642024669164</v>
      </c>
      <c r="M36">
        <f>IFERROR(_xlfn.T.TEST([8]F1!D$4:D$8,'F1'!D$4:D$8,2,IF(IF('F1'!L15^2&gt;[8]F1!L15^2,('F1'!L15^2)/([8]F1!L15^2),([8]F1!L15^2)/('F1'!L15^2))&lt;IF('F1'!L15^2&gt;[8]F1!L15^2,_xlfn.F.INV(0.95,5-1,5-1),_xlfn.F.INV(0.95,5-1,5-1)),2,3)),1)</f>
        <v>0.78130005467794006</v>
      </c>
      <c r="N36">
        <f>IFERROR(_xlfn.T.TEST([8]F1!E$4:E$8,'F1'!E$4:E$8,2,IF(IF('F1'!M15^2&gt;[8]F1!M15^2,('F1'!M15^2)/([8]F1!M15^2),([8]F1!M15^2)/('F1'!M15^2))&lt;IF('F1'!M15^2&gt;[8]F1!M15^2,_xlfn.F.INV(0.95,5-1,5-1),_xlfn.F.INV(0.95,5-1,5-1)),2,3)),1)</f>
        <v>0.92644939542388038</v>
      </c>
      <c r="O36">
        <f>IFERROR(_xlfn.T.TEST([8]F1!F$4:F$8,'F1'!F$4:F$8,2,IF(IF('F1'!N15^2&gt;[8]F1!N15^2,('F1'!N15^2)/([8]F1!N15^2),([8]F1!N15^2)/('F1'!N15^2))&lt;IF('F1'!N15^2&gt;[8]F1!N15^2,_xlfn.F.INV(0.95,5-1,5-1),_xlfn.F.INV(0.95,5-1,5-1)),2,3)),1)</f>
        <v>0.13409428724093447</v>
      </c>
      <c r="P36">
        <f>IFERROR(_xlfn.T.TEST([8]F1!G$4:G$8,'F1'!G$4:G$8,2,IF(IF('F1'!O15^2&gt;[8]F1!O15^2,('F1'!O15^2)/([8]F1!O15^2),([8]F1!O15^2)/('F1'!O15^2))&lt;IF('F1'!O15^2&gt;[8]F1!O15^2,_xlfn.F.INV(0.95,5-1,5-1),_xlfn.F.INV(0.95,5-1,5-1)),2,3)),1)</f>
        <v>4.2393589289479762E-2</v>
      </c>
    </row>
    <row r="37" spans="1:16" x14ac:dyDescent="0.25">
      <c r="A37" s="1" t="s">
        <v>1</v>
      </c>
      <c r="B37">
        <f>'F1'!J5-[8]F1!J5</f>
        <v>1.3292464014260652E-2</v>
      </c>
      <c r="C37">
        <f>'F1'!K5-[8]F1!K5</f>
        <v>7.6391798018541346E-3</v>
      </c>
      <c r="D37">
        <f>'F1'!L5-[8]F1!L5</f>
        <v>-1.106755567931117E-2</v>
      </c>
      <c r="E37">
        <f>'F1'!M5-[8]F1!M5</f>
        <v>3.1437490518312572E-2</v>
      </c>
      <c r="F37">
        <f>'F1'!N5-[8]F1!N5</f>
        <v>1.9437318656176261E-2</v>
      </c>
      <c r="G37">
        <f>'F1'!O5-[8]F1!O5</f>
        <v>1.484956954118255E-2</v>
      </c>
      <c r="J37" s="1" t="s">
        <v>1</v>
      </c>
      <c r="K37">
        <f>IFERROR(_xlfn.T.TEST([8]F1!B$9:B$13,'F1'!B$9:B$13,2,IF(IF('F1'!J16^2&gt;[8]F1!J16^2,('F1'!J16^2)/([8]F1!J16^2),([8]F1!J16^2)/('F1'!J16^2))&lt;IF('F1'!J16^2&gt;[8]F1!J16^2,_xlfn.F.INV(0.95,5-1,5-1),_xlfn.F.INV(0.95,5-1,5-1)),2,3)),1)</f>
        <v>0.6315705985197122</v>
      </c>
      <c r="L37">
        <f>IFERROR(_xlfn.T.TEST([8]F1!C$9:C$13,'F1'!C$9:C$13,2,IF(IF('F1'!K16^2&gt;[8]F1!K16^2,('F1'!K16^2)/([8]F1!K16^2),([8]F1!K16^2)/('F1'!K16^2))&lt;IF('F1'!K16^2&gt;[8]F1!K16^2,_xlfn.F.INV(0.95,5-1,5-1),_xlfn.F.INV(0.95,5-1,5-1)),2,3)),1)</f>
        <v>0.81191095159240667</v>
      </c>
      <c r="M37">
        <f>IFERROR(_xlfn.T.TEST([8]F1!D$9:D$13,'F1'!D$9:D$13,2,IF(IF('F1'!L16^2&gt;[8]F1!L16^2,('F1'!L16^2)/([8]F1!L16^2),([8]F1!L16^2)/('F1'!L16^2))&lt;IF('F1'!L16^2&gt;[8]F1!L16^2,_xlfn.F.INV(0.95,5-1,5-1),_xlfn.F.INV(0.95,5-1,5-1)),2,3)),1)</f>
        <v>0.77739815807555657</v>
      </c>
      <c r="N37">
        <f>IFERROR(_xlfn.T.TEST([8]F1!E$9:E$13,'F1'!E$9:E$13,2,IF(IF('F1'!M16^2&gt;[8]F1!M16^2,('F1'!M16^2)/([8]F1!M16^2),([8]F1!M16^2)/('F1'!M16^2))&lt;IF('F1'!M16^2&gt;[8]F1!M16^2,_xlfn.F.INV(0.95,5-1,5-1),_xlfn.F.INV(0.95,5-1,5-1)),2,3)),1)</f>
        <v>0.28377031199617425</v>
      </c>
      <c r="O37">
        <f>IFERROR(_xlfn.T.TEST([8]F1!F$9:F$13,'F1'!F$9:F$13,2,IF(IF('F1'!N16^2&gt;[8]F1!N16^2,('F1'!N16^2)/([8]F1!N16^2),([8]F1!N16^2)/('F1'!N16^2))&lt;IF('F1'!N16^2&gt;[8]F1!N16^2,_xlfn.F.INV(0.95,5-1,5-1),_xlfn.F.INV(0.95,5-1,5-1)),2,3)),1)</f>
        <v>0.43044579034546304</v>
      </c>
      <c r="P37">
        <f>IFERROR(_xlfn.T.TEST([8]F1!G$9:G$13,'F1'!G$9:G$13,2,IF(IF('F1'!O16^2&gt;[8]F1!O16^2,('F1'!O16^2)/([8]F1!O16^2),([8]F1!O16^2)/('F1'!O16^2))&lt;IF('F1'!O16^2&gt;[8]F1!O16^2,_xlfn.F.INV(0.95,5-1,5-1),_xlfn.F.INV(0.95,5-1,5-1)),2,3)),1)</f>
        <v>0.46787284434828746</v>
      </c>
    </row>
    <row r="38" spans="1:16" x14ac:dyDescent="0.25">
      <c r="A38" s="1" t="s">
        <v>2</v>
      </c>
      <c r="B38">
        <f>'F1'!J6-[8]F1!J6</f>
        <v>7.6810548695981362E-3</v>
      </c>
      <c r="C38">
        <f>'F1'!K6-[8]F1!K6</f>
        <v>2.6395404840317882E-2</v>
      </c>
      <c r="D38">
        <f>'F1'!L6-[8]F1!L6</f>
        <v>1.3511671382623325E-2</v>
      </c>
      <c r="E38">
        <f>'F1'!M6-[8]F1!M6</f>
        <v>2.8383158119956065E-2</v>
      </c>
      <c r="F38">
        <f>'F1'!N6-[8]F1!N6</f>
        <v>2.8131657010470379E-2</v>
      </c>
      <c r="G38">
        <f>'F1'!O6-[8]F1!O6</f>
        <v>2.3592744873471294E-2</v>
      </c>
      <c r="J38" s="1" t="s">
        <v>2</v>
      </c>
      <c r="K38">
        <f>IFERROR(_xlfn.T.TEST([8]F1!B$14:B$18,'F1'!B$14:B$18,2,IF(IF('F1'!J17^2&gt;[8]F1!J17^2,('F1'!J17^2)/([8]F1!J17^2),([8]F1!J17^2)/('F1'!J17^2))&lt;IF('F1'!J17^2&gt;[8]F1!J17^2,_xlfn.F.INV(0.95,5-1,5-1),_xlfn.F.INV(0.95,5-1,5-1)),2,3)),1)</f>
        <v>0.8222145603913753</v>
      </c>
      <c r="L38">
        <f>IFERROR(_xlfn.T.TEST([8]F1!C$14:C$18,'F1'!C$14:C$18,2,IF(IF('F1'!K17^2&gt;[8]F1!K17^2,('F1'!K17^2)/([8]F1!K17^2),([8]F1!K17^2)/('F1'!K17^2))&lt;IF('F1'!K17^2&gt;[8]F1!K17^2,_xlfn.F.INV(0.95,5-1,5-1),_xlfn.F.INV(0.95,5-1,5-1)),2,3)),1)</f>
        <v>0.18800819374240468</v>
      </c>
      <c r="M38">
        <f>IFERROR(_xlfn.T.TEST([8]F1!D$14:D$18,'F1'!D$14:D$18,2,IF(IF('F1'!L17^2&gt;[8]F1!L17^2,('F1'!L17^2)/([8]F1!L17^2),([8]F1!L17^2)/('F1'!L17^2))&lt;IF('F1'!L17^2&gt;[8]F1!L17^2,_xlfn.F.INV(0.95,5-1,5-1),_xlfn.F.INV(0.95,5-1,5-1)),2,3)),1)</f>
        <v>0.5978437492875639</v>
      </c>
      <c r="N38">
        <f>IFERROR(_xlfn.T.TEST([8]F1!E$14:E$18,'F1'!E$14:E$18,2,IF(IF('F1'!M17^2&gt;[8]F1!M17^2,('F1'!M17^2)/([8]F1!M17^2),([8]F1!M17^2)/('F1'!M17^2))&lt;IF('F1'!M17^2&gt;[8]F1!M17^2,_xlfn.F.INV(0.95,5-1,5-1),_xlfn.F.INV(0.95,5-1,5-1)),2,3)),1)</f>
        <v>0.30057321920470947</v>
      </c>
      <c r="O38">
        <f>IFERROR(_xlfn.T.TEST([8]F1!F$14:F$18,'F1'!F$14:F$18,2,IF(IF('F1'!N17^2&gt;[8]F1!N17^2,('F1'!N17^2)/([8]F1!N17^2),([8]F1!N17^2)/('F1'!N17^2))&lt;IF('F1'!N17^2&gt;[8]F1!N17^2,_xlfn.F.INV(0.95,5-1,5-1),_xlfn.F.INV(0.95,5-1,5-1)),2,3)),1)</f>
        <v>0.31482498353043842</v>
      </c>
      <c r="P38">
        <f>IFERROR(_xlfn.T.TEST([8]F1!G$14:G$18,'F1'!G$14:G$18,2,IF(IF('F1'!O17^2&gt;[8]F1!O17^2,('F1'!O17^2)/([8]F1!O17^2),([8]F1!O17^2)/('F1'!O17^2))&lt;IF('F1'!O17^2&gt;[8]F1!O17^2,_xlfn.F.INV(0.95,5-1,5-1),_xlfn.F.INV(0.95,5-1,5-1)),2,3)),1)</f>
        <v>0.44315039857182781</v>
      </c>
    </row>
    <row r="39" spans="1:16" x14ac:dyDescent="0.25">
      <c r="A39" s="1" t="s">
        <v>80</v>
      </c>
      <c r="B39">
        <f>'F1'!J7-[8]F1!J7</f>
        <v>3.4259904474966851E-2</v>
      </c>
      <c r="C39">
        <f>'F1'!K7-[8]F1!K7</f>
        <v>1.4534904654870395E-2</v>
      </c>
      <c r="D39">
        <f>IFERROR('F1'!L7-[8]F1!L7,0)</f>
        <v>0</v>
      </c>
      <c r="E39">
        <f>'F1'!M7-[8]F1!M7</f>
        <v>-6.9529723072841998E-3</v>
      </c>
      <c r="F39">
        <f>'F1'!N7-[8]F1!N7</f>
        <v>-8.2816621575590998E-3</v>
      </c>
      <c r="G39">
        <f>IFERROR('F1'!O7-[8]F1!O7,0)</f>
        <v>0</v>
      </c>
      <c r="J39" s="1" t="s">
        <v>80</v>
      </c>
      <c r="K39">
        <f>IFERROR(_xlfn.T.TEST([8]F1!B$19:B$23,'F1'!B$19:B$23,2,IF(IF('F1'!J18^2&gt;[8]F1!J18^2,('F1'!J18^2)/([8]F1!J18^2),([8]F1!J18^2)/('F1'!J18^2))&lt;IF('F1'!J18^2&gt;[8]F1!J18^2,_xlfn.F.INV(0.95,5-1,5-1),_xlfn.F.INV(0.95,5-1,5-1)),2,3)),1)</f>
        <v>0.18044451851412996</v>
      </c>
      <c r="L39">
        <f>IFERROR(_xlfn.T.TEST([8]F1!C$19:C$23,'F1'!C$19:C$23,2,IF(IF('F1'!K18^2&gt;[8]F1!K18^2,('F1'!K18^2)/([8]F1!K18^2),([8]F1!K18^2)/('F1'!K18^2))&lt;IF('F1'!K18^2&gt;[8]F1!K18^2,_xlfn.F.INV(0.95,5-1,5-1),_xlfn.F.INV(0.95,5-1,5-1)),2,3)),1)</f>
        <v>0.57802518222569488</v>
      </c>
      <c r="M39">
        <f>IFERROR(_xlfn.T.TEST([8]F1!D$19:D$23,'F1'!D$19:D$23,2,IF(IF('F1'!L18^2&gt;[8]F1!L18^2,('F1'!L18^2)/([8]F1!L18^2),([8]F1!L18^2)/('F1'!L18^2))&lt;IF('F1'!L18^2&gt;[8]F1!L18^2,_xlfn.F.INV(0.95,5-1,5-1),_xlfn.F.INV(0.95,5-1,5-1)),2,3)),1)</f>
        <v>1</v>
      </c>
      <c r="N39">
        <f>IFERROR(_xlfn.T.TEST([8]F1!E$19:E$23,'F1'!E$19:E$23,2,IF(IF('F1'!M18^2&gt;[8]F1!M18^2,('F1'!M18^2)/([8]F1!M18^2),([8]F1!M18^2)/('F1'!M18^2))&lt;IF('F1'!M18^2&gt;[8]F1!M18^2,_xlfn.F.INV(0.95,5-1,5-1),_xlfn.F.INV(0.95,5-1,5-1)),2,3)),1)</f>
        <v>0.81742159389668345</v>
      </c>
      <c r="O39">
        <f>IFERROR(_xlfn.T.TEST([8]F1!F$19:F$23,'F1'!F$19:F$23,2,IF(IF('F1'!N18^2&gt;[8]F1!N18^2,('F1'!N18^2)/([8]F1!N18^2),([8]F1!N18^2)/('F1'!N18^2))&lt;IF('F1'!N18^2&gt;[8]F1!N18^2,_xlfn.F.INV(0.95,5-1,5-1),_xlfn.F.INV(0.95,5-1,5-1)),2,3)),1)</f>
        <v>0.75454381010236338</v>
      </c>
      <c r="P39">
        <f>IFERROR(_xlfn.T.TEST([8]F1!G$19:G$23,'F1'!G$19:G$23,2,IF(IF('F1'!O18^2&gt;[8]F1!O18^2,('F1'!O18^2)/([8]F1!O18^2),([8]F1!O18^2)/('F1'!O18^2))&lt;IF('F1'!O18^2&gt;[8]F1!O18^2,_xlfn.F.INV(0.95,5-1,5-1),_xlfn.F.INV(0.95,5-1,5-1)),2,3)),1)</f>
        <v>1</v>
      </c>
    </row>
    <row r="40" spans="1:16" x14ac:dyDescent="0.25">
      <c r="A40" s="1" t="s">
        <v>4</v>
      </c>
      <c r="B40">
        <f>'F1'!J8-[8]F1!J8</f>
        <v>1.212631429169253E-2</v>
      </c>
      <c r="C40">
        <f>'F1'!K8-[8]F1!K8</f>
        <v>-6.3647836729581186E-3</v>
      </c>
      <c r="D40">
        <f>'F1'!L8-[8]F1!L8</f>
        <v>2.3550424033167205E-2</v>
      </c>
      <c r="E40">
        <f>'F1'!M8-[8]F1!M8</f>
        <v>-1.2692976204089046E-2</v>
      </c>
      <c r="F40">
        <f>'F1'!N8-[8]F1!N8</f>
        <v>-1.0111001984835721E-2</v>
      </c>
      <c r="G40">
        <f>'F1'!O8-[8]F1!O8</f>
        <v>2.2292276605639927E-4</v>
      </c>
      <c r="J40" s="1" t="s">
        <v>4</v>
      </c>
      <c r="K40">
        <f>IFERROR(_xlfn.T.TEST([8]F1!B$24:B$28,'F1'!B$24:B$28,2,IF(IF('F1'!J19^2&gt;[8]F1!J19^2,('F1'!J19^2)/([8]F1!J19^2),([8]F1!J19^2)/('F1'!J19^2))&lt;IF('F1'!J19^2&gt;[8]F1!J19^2,_xlfn.F.INV(0.95,5-1,5-1),_xlfn.F.INV(0.95,5-1,5-1)),2,3)),1)</f>
        <v>0.62466153465848717</v>
      </c>
      <c r="L40">
        <f>IFERROR(_xlfn.T.TEST([8]F1!C$24:C$28,'F1'!C$24:C$28,2,IF(IF('F1'!K19^2&gt;[8]F1!K19^2,('F1'!K19^2)/([8]F1!K19^2),([8]F1!K19^2)/('F1'!K19^2))&lt;IF('F1'!K19^2&gt;[8]F1!K19^2,_xlfn.F.INV(0.95,5-1,5-1),_xlfn.F.INV(0.95,5-1,5-1)),2,3)),1)</f>
        <v>0.75918843307312467</v>
      </c>
      <c r="M40">
        <f>IFERROR(_xlfn.T.TEST([8]F1!D$24:D$28,'F1'!D$24:D$28,2,IF(IF('F1'!L19^2&gt;[8]F1!L19^2,('F1'!L19^2)/([8]F1!L19^2),([8]F1!L19^2)/('F1'!L19^2))&lt;IF('F1'!L19^2&gt;[8]F1!L19^2,_xlfn.F.INV(0.95,5-1,5-1),_xlfn.F.INV(0.95,5-1,5-1)),2,3)),1)</f>
        <v>0.32893913698347038</v>
      </c>
      <c r="N40">
        <f>IFERROR(_xlfn.T.TEST([8]F1!E$24:E$28,'F1'!E$24:E$28,2,IF(IF('F1'!M19^2&gt;[8]F1!M19^2,('F1'!M19^2)/([8]F1!M19^2),([8]F1!M19^2)/('F1'!M19^2))&lt;IF('F1'!M19^2&gt;[8]F1!M19^2,_xlfn.F.INV(0.95,5-1,5-1),_xlfn.F.INV(0.95,5-1,5-1)),2,3)),1)</f>
        <v>0.46724031651678477</v>
      </c>
      <c r="O40">
        <f>IFERROR(_xlfn.T.TEST([8]F1!F$24:F$28,'F1'!F$24:F$28,2,IF(IF('F1'!N19^2&gt;[8]F1!N19^2,('F1'!N19^2)/([8]F1!N19^2),([8]F1!N19^2)/('F1'!N19^2))&lt;IF('F1'!N19^2&gt;[8]F1!N19^2,_xlfn.F.INV(0.95,5-1,5-1),_xlfn.F.INV(0.95,5-1,5-1)),2,3)),1)</f>
        <v>0.61231957681731242</v>
      </c>
      <c r="P40">
        <f>IFERROR(_xlfn.T.TEST([8]F1!G$24:G$28,'F1'!G$24:G$28,2,IF(IF('F1'!O19^2&gt;[8]F1!O19^2,('F1'!O19^2)/([8]F1!O19^2),([8]F1!O19^2)/('F1'!O19^2))&lt;IF('F1'!O19^2&gt;[8]F1!O19^2,_xlfn.F.INV(0.95,5-1,5-1),_xlfn.F.INV(0.95,5-1,5-1)),2,3)),1)</f>
        <v>0.99491291582737174</v>
      </c>
    </row>
    <row r="41" spans="1:16" x14ac:dyDescent="0.25">
      <c r="A41" s="1" t="s">
        <v>5</v>
      </c>
      <c r="B41">
        <f>'F1'!J9-[8]F1!J9</f>
        <v>1.2673747410624769E-2</v>
      </c>
      <c r="C41">
        <f>'F1'!K9-[8]F1!K9</f>
        <v>1.3752693264707516E-2</v>
      </c>
      <c r="D41">
        <f>'F1'!L9-[8]F1!L9</f>
        <v>2.9693248198729982E-3</v>
      </c>
      <c r="E41">
        <f>'F1'!M9-[8]F1!M9</f>
        <v>3.6573959189562411E-2</v>
      </c>
      <c r="F41">
        <f>'F1'!N9-[8]F1!N9</f>
        <v>-1.512198449952018E-2</v>
      </c>
      <c r="G41">
        <f>'F1'!O9-[8]F1!O9</f>
        <v>1.9433915283289416E-2</v>
      </c>
      <c r="J41" s="1" t="s">
        <v>5</v>
      </c>
      <c r="K41">
        <f>IFERROR(_xlfn.T.TEST([8]F1!B$29:B$33,'F1'!B$29:B$33,2,IF(IF('F1'!J20^2&gt;[8]F1!J20^2,('F1'!J20^2)/([8]F1!J20^2),([8]F1!J20^2)/('F1'!J20^2))&lt;IF('F1'!J20^2&gt;[8]F1!J20^2,_xlfn.F.INV(0.95,5-1,5-1),_xlfn.F.INV(0.95,5-1,5-1)),2,3)),1)</f>
        <v>0.71202150373465922</v>
      </c>
      <c r="L41">
        <f>IFERROR(_xlfn.T.TEST([8]F1!C$29:C$33,'F1'!C$29:C$33,2,IF(IF('F1'!K20^2&gt;[8]F1!K20^2,('F1'!K20^2)/([8]F1!K20^2),([8]F1!K20^2)/('F1'!K20^2))&lt;IF('F1'!K20^2&gt;[8]F1!K20^2,_xlfn.F.INV(0.95,5-1,5-1),_xlfn.F.INV(0.95,5-1,5-1)),2,3)),1)</f>
        <v>0.62977929374826225</v>
      </c>
      <c r="M41">
        <f>IFERROR(_xlfn.T.TEST([8]F1!D$29:D$33,'F1'!D$29:D$33,2,IF(IF('F1'!L20^2&gt;[8]F1!L20^2,('F1'!L20^2)/([8]F1!L20^2),([8]F1!L20^2)/('F1'!L20^2))&lt;IF('F1'!L20^2&gt;[8]F1!L20^2,_xlfn.F.INV(0.95,5-1,5-1),_xlfn.F.INV(0.95,5-1,5-1)),2,3)),1)</f>
        <v>0.92476528765034771</v>
      </c>
      <c r="N41">
        <f>IFERROR(_xlfn.T.TEST([8]F1!E$29:E$33,'F1'!E$29:E$33,2,IF(IF('F1'!M20^2&gt;[8]F1!M20^2,('F1'!M20^2)/([8]F1!M20^2),([8]F1!M20^2)/('F1'!M20^2))&lt;IF('F1'!M20^2&gt;[8]F1!M20^2,_xlfn.F.INV(0.95,5-1,5-1),_xlfn.F.INV(0.95,5-1,5-1)),2,3)),1)</f>
        <v>0.29783507980887586</v>
      </c>
      <c r="O41">
        <f>IFERROR(_xlfn.T.TEST([8]F1!F$29:F$33,'F1'!F$29:F$33,2,IF(IF('F1'!N20^2&gt;[8]F1!N20^2,('F1'!N20^2)/([8]F1!N20^2),([8]F1!N20^2)/('F1'!N20^2))&lt;IF('F1'!N20^2&gt;[8]F1!N20^2,_xlfn.F.INV(0.95,5-1,5-1),_xlfn.F.INV(0.95,5-1,5-1)),2,3)),1)</f>
        <v>0.58078706422106285</v>
      </c>
      <c r="P41">
        <f>IFERROR(_xlfn.T.TEST([8]F1!G$29:G$33,'F1'!G$29:G$33,2,IF(IF('F1'!O20^2&gt;[8]F1!O20^2,('F1'!O20^2)/([8]F1!O20^2),([8]F1!O20^2)/('F1'!O20^2))&lt;IF('F1'!O20^2&gt;[8]F1!O20^2,_xlfn.F.INV(0.95,5-1,5-1),_xlfn.F.INV(0.95,5-1,5-1)),2,3)),1)</f>
        <v>0.51596735608198196</v>
      </c>
    </row>
    <row r="61" spans="1:3" x14ac:dyDescent="0.25">
      <c r="B61" t="s">
        <v>117</v>
      </c>
      <c r="C61" t="s">
        <v>118</v>
      </c>
    </row>
    <row r="62" spans="1:3" x14ac:dyDescent="0.25">
      <c r="A62" t="s">
        <v>23</v>
      </c>
      <c r="B62">
        <f>'F1 Label'!N44-'[8]F1 Label'!N44</f>
        <v>4.5124397446377751E-3</v>
      </c>
      <c r="C62">
        <f>'F1 Label'!N35-'[8]F1 Label'!N35</f>
        <v>9.8076012543169E-4</v>
      </c>
    </row>
    <row r="63" spans="1:3" x14ac:dyDescent="0.25">
      <c r="A63" t="s">
        <v>103</v>
      </c>
      <c r="B63">
        <f>'F1 Label'!N45-'[8]F1 Label'!N45</f>
        <v>-1.2312312312312335E-2</v>
      </c>
      <c r="C63">
        <f>'F1 Label'!N36-'[8]F1 Label'!N36</f>
        <v>5.7063051954976407E-3</v>
      </c>
    </row>
    <row r="64" spans="1:3" x14ac:dyDescent="0.25">
      <c r="A64" t="s">
        <v>104</v>
      </c>
      <c r="B64">
        <f>'F1 Label'!N46-'[8]F1 Label'!N46</f>
        <v>1.3588756130476276E-2</v>
      </c>
      <c r="C64">
        <f>'F1 Label'!N37-'[8]F1 Label'!N37</f>
        <v>3.2684340880066221E-2</v>
      </c>
    </row>
    <row r="65" spans="1:3" x14ac:dyDescent="0.25">
      <c r="A65" t="s">
        <v>102</v>
      </c>
      <c r="B65">
        <f>'F1 Label'!N47-'[8]F1 Label'!N47</f>
        <v>6.4448565349893849E-3</v>
      </c>
      <c r="C65">
        <f>'F1 Label'!N38-'[8]F1 Label'!N38</f>
        <v>2.6653593531015374E-2</v>
      </c>
    </row>
    <row r="66" spans="1:3" x14ac:dyDescent="0.25">
      <c r="A66" t="s">
        <v>105</v>
      </c>
      <c r="B66">
        <f>'F1 Label'!N48-'[8]F1 Label'!N48</f>
        <v>2.5878342973838508E-3</v>
      </c>
      <c r="C66">
        <f>'F1 Label'!N39-'[8]F1 Label'!N39</f>
        <v>1.9460492333797319E-2</v>
      </c>
    </row>
  </sheetData>
  <sortState xmlns:xlrd2="http://schemas.microsoft.com/office/spreadsheetml/2017/richdata2" ref="A62:C66">
    <sortCondition ref="A62:A66" customList="F,NF,PM,M,V"/>
  </sortState>
  <mergeCells count="11">
    <mergeCell ref="B33:G33"/>
    <mergeCell ref="B34:D34"/>
    <mergeCell ref="E34:G34"/>
    <mergeCell ref="K33:P33"/>
    <mergeCell ref="K34:M34"/>
    <mergeCell ref="N34:P34"/>
    <mergeCell ref="L2:M2"/>
    <mergeCell ref="H1:J1"/>
    <mergeCell ref="E1:G1"/>
    <mergeCell ref="Q1:S1"/>
    <mergeCell ref="T1:V1"/>
  </mergeCells>
  <conditionalFormatting sqref="B36:G41">
    <cfRule type="colorScale" priority="2">
      <colorScale>
        <cfvo type="min"/>
        <cfvo type="max"/>
        <color rgb="FFFCFCFF"/>
        <color rgb="FF63BE7B"/>
      </colorScale>
    </cfRule>
  </conditionalFormatting>
  <conditionalFormatting sqref="D3:D8">
    <cfRule type="cellIs" dxfId="377" priority="4" operator="lessThan">
      <formula>0.05/COUNT($D$3:$D$8)</formula>
    </cfRule>
  </conditionalFormatting>
  <conditionalFormatting sqref="K36:P41">
    <cfRule type="cellIs" dxfId="376" priority="1" operator="lessThan">
      <formula>0.05/COUNT($D$3:$D$8)</formula>
    </cfRule>
  </conditionalFormatting>
  <conditionalFormatting sqref="P3:P14">
    <cfRule type="cellIs" dxfId="375" priority="3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5FFB-4B3C-4FD7-AA46-8C280DC3FDFD}">
  <dimension ref="A1:O33"/>
  <sheetViews>
    <sheetView topLeftCell="A19" workbookViewId="0">
      <selection activeCell="G38" sqref="G38"/>
    </sheetView>
  </sheetViews>
  <sheetFormatPr baseColWidth="10" defaultRowHeight="15" x14ac:dyDescent="0.25"/>
  <sheetData>
    <row r="1" spans="1:15" x14ac:dyDescent="0.25">
      <c r="B1" s="27" t="s">
        <v>35</v>
      </c>
      <c r="C1" s="27"/>
      <c r="D1" s="27"/>
      <c r="E1" s="27"/>
      <c r="F1" s="27"/>
      <c r="G1" s="27"/>
      <c r="J1" s="27" t="s">
        <v>13</v>
      </c>
      <c r="K1" s="27"/>
      <c r="L1" s="27"/>
      <c r="M1" s="27"/>
      <c r="N1" s="27"/>
      <c r="O1" s="27"/>
    </row>
    <row r="2" spans="1:15" x14ac:dyDescent="0.25">
      <c r="B2" s="28" t="s">
        <v>6</v>
      </c>
      <c r="C2" s="25"/>
      <c r="D2" s="26"/>
      <c r="E2" s="28" t="s">
        <v>8</v>
      </c>
      <c r="F2" s="25"/>
      <c r="G2" s="26"/>
      <c r="J2" s="24" t="s">
        <v>36</v>
      </c>
      <c r="K2" s="25"/>
      <c r="L2" s="26"/>
      <c r="M2" s="24" t="s">
        <v>37</v>
      </c>
      <c r="N2" s="25"/>
      <c r="O2" s="26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9" t="s">
        <v>0</v>
      </c>
      <c r="B4">
        <f>IFERROR((1+'F_beta Label'!$Q$2^2)*((Precision!B4*Recall!B4)/(('F_beta Label'!$Q$2^2*Precision!B4)+Recall!B4)),"-")</f>
        <v>0.58784432098129624</v>
      </c>
      <c r="C4">
        <f>IFERROR((1+'F_beta Label'!$Q$2^2)*((Precision!C4*Recall!C4)/(('F_beta Label'!$Q$2^2*Precision!C4)+Recall!C4)),"-")</f>
        <v>0.67231711634690583</v>
      </c>
      <c r="D4">
        <f>IFERROR((1+'F_beta Label'!$Q$2^2)*((Precision!D4*Recall!D4)/(('F_beta Label'!$Q$2^2*Precision!D4)+Recall!D4)),"-")</f>
        <v>0.6401644973631363</v>
      </c>
      <c r="E4">
        <f>IFERROR((1+'F_beta Label'!$Q$2^2)*((Precision!E4*Recall!E4)/(('F_beta Label'!$Q$2^2*Precision!E4)+Recall!E4)),"-")</f>
        <v>0.80902541304126918</v>
      </c>
      <c r="F4">
        <f>IFERROR((1+'F_beta Label'!$Q$2^2)*((Precision!F4*Recall!F4)/(('F_beta Label'!$Q$2^2*Precision!F4)+Recall!F4)),"-")</f>
        <v>0.73466254963294808</v>
      </c>
      <c r="G4">
        <f>IFERROR((1+'F_beta Label'!$Q$2^2)*((Precision!G4*Recall!G4)/(('F_beta Label'!$Q$2^2*Precision!G4)+Recall!G4)),"-")</f>
        <v>0.77729217118276084</v>
      </c>
      <c r="I4" s="1" t="s">
        <v>0</v>
      </c>
      <c r="J4">
        <f>AVERAGE(B4:B8)</f>
        <v>0.65270332256157249</v>
      </c>
      <c r="K4">
        <f t="shared" ref="K4:O4" si="0">AVERAGE(C4:C8)</f>
        <v>0.6821439064532866</v>
      </c>
      <c r="L4">
        <f t="shared" si="0"/>
        <v>0.681840472180403</v>
      </c>
      <c r="M4">
        <f t="shared" si="0"/>
        <v>0.79016597224458729</v>
      </c>
      <c r="N4">
        <f t="shared" si="0"/>
        <v>0.77087395039697459</v>
      </c>
      <c r="O4">
        <f t="shared" si="0"/>
        <v>0.77754027693077687</v>
      </c>
    </row>
    <row r="5" spans="1:15" x14ac:dyDescent="0.25">
      <c r="A5" s="30"/>
      <c r="B5">
        <f>IFERROR((1+'F_beta Label'!$Q$2^2)*((Precision!B5*Recall!B5)/(('F_beta Label'!$Q$2^2*Precision!B5)+Recall!B5)),"-")</f>
        <v>0.60585194034102108</v>
      </c>
      <c r="C5">
        <f>IFERROR((1+'F_beta Label'!$Q$2^2)*((Precision!C5*Recall!C5)/(('F_beta Label'!$Q$2^2*Precision!C5)+Recall!C5)),"-")</f>
        <v>0.68041699443754011</v>
      </c>
      <c r="D5">
        <f>IFERROR((1+'F_beta Label'!$Q$2^2)*((Precision!D5*Recall!D5)/(('F_beta Label'!$Q$2^2*Precision!D5)+Recall!D5)),"-")</f>
        <v>0.68031002312991395</v>
      </c>
      <c r="E5">
        <f>IFERROR((1+'F_beta Label'!$Q$2^2)*((Precision!E5*Recall!E5)/(('F_beta Label'!$Q$2^2*Precision!E5)+Recall!E5)),"-")</f>
        <v>0.72127351488182567</v>
      </c>
      <c r="F5">
        <f>IFERROR((1+'F_beta Label'!$Q$2^2)*((Precision!F5*Recall!F5)/(('F_beta Label'!$Q$2^2*Precision!F5)+Recall!F5)),"-")</f>
        <v>0.66693688275592888</v>
      </c>
      <c r="G5">
        <f>IFERROR((1+'F_beta Label'!$Q$2^2)*((Precision!G5*Recall!G5)/(('F_beta Label'!$Q$2^2*Precision!G5)+Recall!G5)),"-")</f>
        <v>0.68925418448503539</v>
      </c>
      <c r="I5" s="1" t="s">
        <v>1</v>
      </c>
      <c r="J5">
        <f t="shared" ref="J5:O5" si="1">AVERAGE(B9:B13)</f>
        <v>0.81358598966032292</v>
      </c>
      <c r="K5">
        <f t="shared" si="1"/>
        <v>0.81586865433999201</v>
      </c>
      <c r="L5">
        <f t="shared" si="1"/>
        <v>0.78812780779367475</v>
      </c>
      <c r="M5">
        <f t="shared" si="1"/>
        <v>0.86279327436773734</v>
      </c>
      <c r="N5">
        <f t="shared" si="1"/>
        <v>0.86714767560083261</v>
      </c>
      <c r="O5">
        <f t="shared" si="1"/>
        <v>0.8628461434301995</v>
      </c>
    </row>
    <row r="6" spans="1:15" x14ac:dyDescent="0.25">
      <c r="A6" s="30"/>
      <c r="B6">
        <f>IFERROR((1+'F_beta Label'!$Q$2^2)*((Precision!B6*Recall!B6)/(('F_beta Label'!$Q$2^2*Precision!B6)+Recall!B6)),"-")</f>
        <v>0.66852215368478851</v>
      </c>
      <c r="C6">
        <f>IFERROR((1+'F_beta Label'!$Q$2^2)*((Precision!C6*Recall!C6)/(('F_beta Label'!$Q$2^2*Precision!C6)+Recall!C6)),"-")</f>
        <v>0.61499917462438936</v>
      </c>
      <c r="D6">
        <f>IFERROR((1+'F_beta Label'!$Q$2^2)*((Precision!D6*Recall!D6)/(('F_beta Label'!$Q$2^2*Precision!D6)+Recall!D6)),"-")</f>
        <v>0.60333999803357308</v>
      </c>
      <c r="E6">
        <f>IFERROR((1+'F_beta Label'!$Q$2^2)*((Precision!E6*Recall!E6)/(('F_beta Label'!$Q$2^2*Precision!E6)+Recall!E6)),"-")</f>
        <v>0.83957317819209942</v>
      </c>
      <c r="F6">
        <f>IFERROR((1+'F_beta Label'!$Q$2^2)*((Precision!F6*Recall!F6)/(('F_beta Label'!$Q$2^2*Precision!F6)+Recall!F6)),"-")</f>
        <v>0.82842472146408985</v>
      </c>
      <c r="G6">
        <f>IFERROR((1+'F_beta Label'!$Q$2^2)*((Precision!G6*Recall!G6)/(('F_beta Label'!$Q$2^2*Precision!G6)+Recall!G6)),"-")</f>
        <v>0.7967198935876123</v>
      </c>
      <c r="I6" s="1" t="s">
        <v>2</v>
      </c>
      <c r="J6">
        <f t="shared" ref="J6:O6" si="2">AVERAGE(B14:B18)</f>
        <v>0.84790774298022153</v>
      </c>
      <c r="K6">
        <f t="shared" si="2"/>
        <v>0.87143709722036056</v>
      </c>
      <c r="L6">
        <f t="shared" si="2"/>
        <v>0.85435584305001711</v>
      </c>
      <c r="M6">
        <f t="shared" si="2"/>
        <v>0.85860749738951192</v>
      </c>
      <c r="N6">
        <f t="shared" si="2"/>
        <v>0.86509299825361763</v>
      </c>
      <c r="O6">
        <f t="shared" si="2"/>
        <v>0.86293353563432973</v>
      </c>
    </row>
    <row r="7" spans="1:15" x14ac:dyDescent="0.25">
      <c r="A7" s="30"/>
      <c r="B7">
        <f>IFERROR((1+'F_beta Label'!$Q$2^2)*((Precision!B7*Recall!B7)/(('F_beta Label'!$Q$2^2*Precision!B7)+Recall!B7)),"-")</f>
        <v>0.66850280106191584</v>
      </c>
      <c r="C7">
        <f>IFERROR((1+'F_beta Label'!$Q$2^2)*((Precision!C7*Recall!C7)/(('F_beta Label'!$Q$2^2*Precision!C7)+Recall!C7)),"-")</f>
        <v>0.70007575919649356</v>
      </c>
      <c r="D7">
        <f>IFERROR((1+'F_beta Label'!$Q$2^2)*((Precision!D7*Recall!D7)/(('F_beta Label'!$Q$2^2*Precision!D7)+Recall!D7)),"-")</f>
        <v>0.6999878028788451</v>
      </c>
      <c r="E7">
        <f>IFERROR((1+'F_beta Label'!$Q$2^2)*((Precision!E7*Recall!E7)/(('F_beta Label'!$Q$2^2*Precision!E7)+Recall!E7)),"-")</f>
        <v>0.79585248282767063</v>
      </c>
      <c r="F7">
        <f>IFERROR((1+'F_beta Label'!$Q$2^2)*((Precision!F7*Recall!F7)/(('F_beta Label'!$Q$2^2*Precision!F7)+Recall!F7)),"-")</f>
        <v>0.82832921354998612</v>
      </c>
      <c r="G7">
        <f>IFERROR((1+'F_beta Label'!$Q$2^2)*((Precision!G7*Recall!G7)/(('F_beta Label'!$Q$2^2*Precision!G7)+Recall!G7)),"-")</f>
        <v>0.83902972633755735</v>
      </c>
      <c r="I7" s="1" t="s">
        <v>80</v>
      </c>
      <c r="J7">
        <f>AVERAGE(B19:B23)</f>
        <v>0.84790802999516957</v>
      </c>
      <c r="K7">
        <f>AVERAGE(C19:C23)</f>
        <v>0.86076335547685046</v>
      </c>
      <c r="L7" t="str">
        <f>IFERROR(AVERAGE(D19:D23),"-")</f>
        <v>-</v>
      </c>
      <c r="M7">
        <f>AVERAGE(E19:E23)</f>
        <v>0.82868525683154037</v>
      </c>
      <c r="N7">
        <f>AVERAGE(F19:F23)</f>
        <v>0.8393812440419367</v>
      </c>
      <c r="O7" t="str">
        <f>IFERROR(AVERAGE(G19:G23),"-")</f>
        <v>-</v>
      </c>
    </row>
    <row r="8" spans="1:15" x14ac:dyDescent="0.25">
      <c r="A8" s="31"/>
      <c r="B8">
        <f>IFERROR((1+'F_beta Label'!$Q$2^2)*((Precision!B8*Recall!B8)/(('F_beta Label'!$Q$2^2*Precision!B8)+Recall!B8)),"-")</f>
        <v>0.73279539673884075</v>
      </c>
      <c r="C8">
        <f>IFERROR((1+'F_beta Label'!$Q$2^2)*((Precision!C8*Recall!C8)/(('F_beta Label'!$Q$2^2*Precision!C8)+Recall!C8)),"-")</f>
        <v>0.7429104876611039</v>
      </c>
      <c r="D8">
        <f>IFERROR((1+'F_beta Label'!$Q$2^2)*((Precision!D8*Recall!D8)/(('F_beta Label'!$Q$2^2*Precision!D8)+Recall!D8)),"-")</f>
        <v>0.78540003949654613</v>
      </c>
      <c r="E8">
        <f>IFERROR((1+'F_beta Label'!$Q$2^2)*((Precision!E8*Recall!E8)/(('F_beta Label'!$Q$2^2*Precision!E8)+Recall!E8)),"-")</f>
        <v>0.78510527228007143</v>
      </c>
      <c r="F8">
        <f>IFERROR((1+'F_beta Label'!$Q$2^2)*((Precision!F8*Recall!F8)/(('F_beta Label'!$Q$2^2*Precision!F8)+Recall!F8)),"-")</f>
        <v>0.79601638458191981</v>
      </c>
      <c r="G8">
        <f>IFERROR((1+'F_beta Label'!$Q$2^2)*((Precision!G8*Recall!G8)/(('F_beta Label'!$Q$2^2*Precision!G8)+Recall!G8)),"-")</f>
        <v>0.78540540906091827</v>
      </c>
      <c r="I8" s="1" t="s">
        <v>4</v>
      </c>
      <c r="J8">
        <f t="shared" ref="J8:O8" si="3">AVERAGE(B24:B28)</f>
        <v>0.80960582494895272</v>
      </c>
      <c r="K8">
        <f t="shared" si="3"/>
        <v>0.80950424913042607</v>
      </c>
      <c r="L8">
        <f t="shared" si="3"/>
        <v>0.75151282683147635</v>
      </c>
      <c r="M8">
        <f t="shared" si="3"/>
        <v>0.79882204890458408</v>
      </c>
      <c r="N8">
        <f t="shared" si="3"/>
        <v>0.79860779222393163</v>
      </c>
      <c r="O8">
        <f t="shared" si="3"/>
        <v>0.81781397231315345</v>
      </c>
    </row>
    <row r="9" spans="1:15" x14ac:dyDescent="0.25">
      <c r="A9" s="29" t="s">
        <v>1</v>
      </c>
      <c r="B9">
        <f>IFERROR((1+'F_beta Label'!$Q$2^2)*((Precision!B9*Recall!B9)/(('F_beta Label'!$Q$2^2*Precision!B9)+Recall!B9)),"-")</f>
        <v>0.8197151439199839</v>
      </c>
      <c r="C9">
        <f>IFERROR((1+'F_beta Label'!$Q$2^2)*((Precision!C9*Recall!C9)/(('F_beta Label'!$Q$2^2*Precision!C9)+Recall!C9)),"-")</f>
        <v>0.79834392552054478</v>
      </c>
      <c r="D9">
        <f>IFERROR((1+'F_beta Label'!$Q$2^2)*((Precision!D9*Recall!D9)/(('F_beta Label'!$Q$2^2*Precision!D9)+Recall!D9)),"-")</f>
        <v>0.7341105549331095</v>
      </c>
      <c r="E9">
        <f>IFERROR((1+'F_beta Label'!$Q$2^2)*((Precision!E9*Recall!E9)/(('F_beta Label'!$Q$2^2*Precision!E9)+Recall!E9)),"-")</f>
        <v>0.87281219996752579</v>
      </c>
      <c r="F9">
        <f>IFERROR((1+'F_beta Label'!$Q$2^2)*((Precision!F9*Recall!F9)/(('F_beta Label'!$Q$2^2*Precision!F9)+Recall!F9)),"-")</f>
        <v>0.86220213626366526</v>
      </c>
      <c r="G9">
        <f>IFERROR((1+'F_beta Label'!$Q$2^2)*((Precision!G9*Recall!G9)/(('F_beta Label'!$Q$2^2*Precision!G9)+Recall!G9)),"-")</f>
        <v>0.86216057619571707</v>
      </c>
      <c r="I9" s="1" t="s">
        <v>5</v>
      </c>
      <c r="J9">
        <f t="shared" ref="J9:O9" si="4">AVERAGE(B29:B33)</f>
        <v>0.85425744412801663</v>
      </c>
      <c r="K9">
        <f t="shared" si="4"/>
        <v>0.87349487067639797</v>
      </c>
      <c r="L9">
        <f t="shared" si="4"/>
        <v>0.83304086981081049</v>
      </c>
      <c r="M9">
        <f t="shared" si="4"/>
        <v>0.88000046554000444</v>
      </c>
      <c r="N9">
        <f t="shared" si="4"/>
        <v>0.8607845637391518</v>
      </c>
      <c r="O9">
        <f t="shared" si="4"/>
        <v>0.86496983688576845</v>
      </c>
    </row>
    <row r="10" spans="1:15" x14ac:dyDescent="0.25">
      <c r="A10" s="30"/>
      <c r="B10">
        <f>IFERROR((1+'F_beta Label'!$Q$2^2)*((Precision!B10*Recall!B10)/(('F_beta Label'!$Q$2^2*Precision!B10)+Recall!B10)),"-")</f>
        <v>0.77446327640131807</v>
      </c>
      <c r="C10">
        <f>IFERROR((1+'F_beta Label'!$Q$2^2)*((Precision!C10*Recall!C10)/(('F_beta Label'!$Q$2^2*Precision!C10)+Recall!C10)),"-")</f>
        <v>0.76426210790037974</v>
      </c>
      <c r="D10">
        <f>IFERROR((1+'F_beta Label'!$Q$2^2)*((Precision!D10*Recall!D10)/(('F_beta Label'!$Q$2^2*Precision!D10)+Recall!D10)),"-")</f>
        <v>0.75373803218036217</v>
      </c>
      <c r="E10">
        <f>IFERROR((1+'F_beta Label'!$Q$2^2)*((Precision!E10*Recall!E10)/(('F_beta Label'!$Q$2^2*Precision!E10)+Recall!E10)),"-")</f>
        <v>0.81723092563059452</v>
      </c>
      <c r="F10">
        <f>IFERROR((1+'F_beta Label'!$Q$2^2)*((Precision!F10*Recall!F10)/(('F_beta Label'!$Q$2^2*Precision!F10)+Recall!F10)),"-")</f>
        <v>0.82800938140323244</v>
      </c>
      <c r="G10">
        <f>IFERROR((1+'F_beta Label'!$Q$2^2)*((Precision!G10*Recall!G10)/(('F_beta Label'!$Q$2^2*Precision!G10)+Recall!G10)),"-")</f>
        <v>0.82800938140323244</v>
      </c>
    </row>
    <row r="11" spans="1:15" x14ac:dyDescent="0.25">
      <c r="A11" s="30"/>
      <c r="B11">
        <f>IFERROR((1+'F_beta Label'!$Q$2^2)*((Precision!B11*Recall!B11)/(('F_beta Label'!$Q$2^2*Precision!B11)+Recall!B11)),"-")</f>
        <v>0.81765763589782392</v>
      </c>
      <c r="C11">
        <f>IFERROR((1+'F_beta Label'!$Q$2^2)*((Precision!C11*Recall!C11)/(('F_beta Label'!$Q$2^2*Precision!C11)+Recall!C11)),"-")</f>
        <v>0.81757659898603519</v>
      </c>
      <c r="D11">
        <f>IFERROR((1+'F_beta Label'!$Q$2^2)*((Precision!D11*Recall!D11)/(('F_beta Label'!$Q$2^2*Precision!D11)+Recall!D11)),"-")</f>
        <v>0.8177728213912403</v>
      </c>
      <c r="E11">
        <f>IFERROR((1+'F_beta Label'!$Q$2^2)*((Precision!E11*Recall!E11)/(('F_beta Label'!$Q$2^2*Precision!E11)+Recall!E11)),"-")</f>
        <v>0.91414003957217382</v>
      </c>
      <c r="F11">
        <f>IFERROR((1+'F_beta Label'!$Q$2^2)*((Precision!F11*Recall!F11)/(('F_beta Label'!$Q$2^2*Precision!F11)+Recall!F11)),"-")</f>
        <v>0.91420253622820535</v>
      </c>
      <c r="G11">
        <f>IFERROR((1+'F_beta Label'!$Q$2^2)*((Precision!G11*Recall!G11)/(('F_beta Label'!$Q$2^2*Precision!G11)+Recall!G11)),"-")</f>
        <v>0.91414500976863999</v>
      </c>
    </row>
    <row r="12" spans="1:15" x14ac:dyDescent="0.25">
      <c r="A12" s="30"/>
      <c r="B12">
        <f>IFERROR((1+'F_beta Label'!$Q$2^2)*((Precision!B12*Recall!B12)/(('F_beta Label'!$Q$2^2*Precision!B12)+Recall!B12)),"-")</f>
        <v>0.76354487606321875</v>
      </c>
      <c r="C12">
        <f>IFERROR((1+'F_beta Label'!$Q$2^2)*((Precision!C12*Recall!C12)/(('F_beta Label'!$Q$2^2*Precision!C12)+Recall!C12)),"-")</f>
        <v>0.8174006012467453</v>
      </c>
      <c r="D12">
        <f>IFERROR((1+'F_beta Label'!$Q$2^2)*((Precision!D12*Recall!D12)/(('F_beta Label'!$Q$2^2*Precision!D12)+Recall!D12)),"-")</f>
        <v>0.75313158998009566</v>
      </c>
      <c r="E12">
        <f>IFERROR((1+'F_beta Label'!$Q$2^2)*((Precision!E12*Recall!E12)/(('F_beta Label'!$Q$2^2*Precision!E12)+Recall!E12)),"-")</f>
        <v>0.82796568548619309</v>
      </c>
      <c r="F12">
        <f>IFERROR((1+'F_beta Label'!$Q$2^2)*((Precision!F12*Recall!F12)/(('F_beta Label'!$Q$2^2*Precision!F12)+Recall!F12)),"-")</f>
        <v>0.83875992208402006</v>
      </c>
      <c r="G12">
        <f>IFERROR((1+'F_beta Label'!$Q$2^2)*((Precision!G12*Recall!G12)/(('F_beta Label'!$Q$2^2*Precision!G12)+Recall!G12)),"-")</f>
        <v>0.83875992208402006</v>
      </c>
      <c r="J12" s="27" t="s">
        <v>14</v>
      </c>
      <c r="K12" s="27"/>
      <c r="L12" s="27"/>
      <c r="M12" s="27"/>
      <c r="N12" s="27"/>
      <c r="O12" s="27"/>
    </row>
    <row r="13" spans="1:15" x14ac:dyDescent="0.25">
      <c r="A13" s="31"/>
      <c r="B13">
        <f>IFERROR((1+'F_beta Label'!$Q$2^2)*((Precision!B13*Recall!B13)/(('F_beta Label'!$Q$2^2*Precision!B13)+Recall!B13)),"-")</f>
        <v>0.89254901601926928</v>
      </c>
      <c r="C13">
        <f>IFERROR((1+'F_beta Label'!$Q$2^2)*((Precision!C13*Recall!C13)/(('F_beta Label'!$Q$2^2*Precision!C13)+Recall!C13)),"-")</f>
        <v>0.88176003804625458</v>
      </c>
      <c r="D13">
        <f>IFERROR((1+'F_beta Label'!$Q$2^2)*((Precision!D13*Recall!D13)/(('F_beta Label'!$Q$2^2*Precision!D13)+Recall!D13)),"-")</f>
        <v>0.88188604048356611</v>
      </c>
      <c r="E13">
        <f>IFERROR((1+'F_beta Label'!$Q$2^2)*((Precision!E13*Recall!E13)/(('F_beta Label'!$Q$2^2*Precision!E13)+Recall!E13)),"-")</f>
        <v>0.88181752118219947</v>
      </c>
      <c r="F13">
        <f>IFERROR((1+'F_beta Label'!$Q$2^2)*((Precision!F13*Recall!F13)/(('F_beta Label'!$Q$2^2*Precision!F13)+Recall!F13)),"-")</f>
        <v>0.89256440202504006</v>
      </c>
      <c r="G13">
        <f>IFERROR((1+'F_beta Label'!$Q$2^2)*((Precision!G13*Recall!G13)/(('F_beta Label'!$Q$2^2*Precision!G13)+Recall!G13)),"-")</f>
        <v>0.87115582769938804</v>
      </c>
      <c r="J13" s="28" t="s">
        <v>6</v>
      </c>
      <c r="K13" s="25"/>
      <c r="L13" s="26"/>
      <c r="M13" s="28" t="s">
        <v>8</v>
      </c>
      <c r="N13" s="25"/>
      <c r="O13" s="26"/>
    </row>
    <row r="14" spans="1:15" x14ac:dyDescent="0.25">
      <c r="A14" s="29" t="s">
        <v>2</v>
      </c>
      <c r="B14">
        <f>IFERROR((1+'F_beta Label'!$Q$2^2)*((Precision!B14*Recall!B14)/(('F_beta Label'!$Q$2^2*Precision!B14)+Recall!B14)),"-")</f>
        <v>0.84088009409042197</v>
      </c>
      <c r="C14">
        <f>IFERROR((1+'F_beta Label'!$Q$2^2)*((Precision!C14*Recall!C14)/(('F_beta Label'!$Q$2^2*Precision!C14)+Recall!C14)),"-")</f>
        <v>0.86201391424042451</v>
      </c>
      <c r="D14">
        <f>IFERROR((1+'F_beta Label'!$Q$2^2)*((Precision!D14*Recall!D14)/(('F_beta Label'!$Q$2^2*Precision!D14)+Recall!D14)),"-")</f>
        <v>0.84072973308078258</v>
      </c>
      <c r="E14">
        <f>IFERROR((1+'F_beta Label'!$Q$2^2)*((Precision!E14*Recall!E14)/(('F_beta Label'!$Q$2^2*Precision!E14)+Recall!E14)),"-")</f>
        <v>0.83015509187326497</v>
      </c>
      <c r="F14">
        <f>IFERROR((1+'F_beta Label'!$Q$2^2)*((Precision!F14*Recall!F14)/(('F_beta Label'!$Q$2^2*Precision!F14)+Recall!F14)),"-")</f>
        <v>0.83020788335982387</v>
      </c>
      <c r="G14">
        <f>IFERROR((1+'F_beta Label'!$Q$2^2)*((Precision!G14*Recall!G14)/(('F_beta Label'!$Q$2^2*Precision!G14)+Recall!G14)),"-")</f>
        <v>0.83015993779237418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30"/>
      <c r="B15">
        <f>IFERROR((1+'F_beta Label'!$Q$2^2)*((Precision!B15*Recall!B15)/(('F_beta Label'!$Q$2^2*Precision!B15)+Recall!B15)),"-")</f>
        <v>0.79621368319463104</v>
      </c>
      <c r="C15">
        <f>IFERROR((1+'F_beta Label'!$Q$2^2)*((Precision!C15*Recall!C15)/(('F_beta Label'!$Q$2^2*Precision!C15)+Recall!C15)),"-")</f>
        <v>0.83899582288857744</v>
      </c>
      <c r="D15">
        <f>IFERROR((1+'F_beta Label'!$Q$2^2)*((Precision!D15*Recall!D15)/(('F_beta Label'!$Q$2^2*Precision!D15)+Recall!D15)),"-")</f>
        <v>0.80683208529748196</v>
      </c>
      <c r="E15">
        <f>IFERROR((1+'F_beta Label'!$Q$2^2)*((Precision!E15*Recall!E15)/(('F_beta Label'!$Q$2^2*Precision!E15)+Recall!E15)),"-")</f>
        <v>0.81742093016273698</v>
      </c>
      <c r="F15">
        <f>IFERROR((1+'F_beta Label'!$Q$2^2)*((Precision!F15*Recall!F15)/(('F_beta Label'!$Q$2^2*Precision!F15)+Recall!F15)),"-")</f>
        <v>0.82809613865818144</v>
      </c>
      <c r="G15">
        <f>IFERROR((1+'F_beta Label'!$Q$2^2)*((Precision!G15*Recall!G15)/(('F_beta Label'!$Q$2^2*Precision!G15)+Recall!G15)),"-")</f>
        <v>0.82809613865818144</v>
      </c>
      <c r="I15" s="1" t="s">
        <v>0</v>
      </c>
      <c r="J15">
        <f t="shared" ref="J15:O15" si="5">_xlfn.STDEV.P(B4:B8)</f>
        <v>5.1606862696682423E-2</v>
      </c>
      <c r="K15">
        <f t="shared" si="5"/>
        <v>4.1526116543134234E-2</v>
      </c>
      <c r="L15">
        <f t="shared" si="5"/>
        <v>6.157184939033114E-2</v>
      </c>
      <c r="M15">
        <f t="shared" si="5"/>
        <v>3.8989404393824034E-2</v>
      </c>
      <c r="N15">
        <f t="shared" si="5"/>
        <v>6.2224625489042305E-2</v>
      </c>
      <c r="O15">
        <f t="shared" si="5"/>
        <v>4.900033890225039E-2</v>
      </c>
    </row>
    <row r="16" spans="1:15" x14ac:dyDescent="0.25">
      <c r="A16" s="30"/>
      <c r="B16">
        <f>IFERROR((1+'F_beta Label'!$Q$2^2)*((Precision!B16*Recall!B16)/(('F_beta Label'!$Q$2^2*Precision!B16)+Recall!B16)),"-")</f>
        <v>0.87119278702075587</v>
      </c>
      <c r="C16">
        <f>IFERROR((1+'F_beta Label'!$Q$2^2)*((Precision!C16*Recall!C16)/(('F_beta Label'!$Q$2^2*Precision!C16)+Recall!C16)),"-")</f>
        <v>0.89263058334253675</v>
      </c>
      <c r="D16">
        <f>IFERROR((1+'F_beta Label'!$Q$2^2)*((Precision!D16*Recall!D16)/(('F_beta Label'!$Q$2^2*Precision!D16)+Recall!D16)),"-")</f>
        <v>0.89270731904390799</v>
      </c>
      <c r="E16">
        <f>IFERROR((1+'F_beta Label'!$Q$2^2)*((Precision!E16*Recall!E16)/(('F_beta Label'!$Q$2^2*Precision!E16)+Recall!E16)),"-")</f>
        <v>0.87105320806175013</v>
      </c>
      <c r="F16">
        <f>IFERROR((1+'F_beta Label'!$Q$2^2)*((Precision!F16*Recall!F16)/(('F_beta Label'!$Q$2^2*Precision!F16)+Recall!F16)),"-")</f>
        <v>0.88200985757263706</v>
      </c>
      <c r="G16">
        <f>IFERROR((1+'F_beta Label'!$Q$2^2)*((Precision!G16*Recall!G16)/(('F_beta Label'!$Q$2^2*Precision!G16)+Recall!G16)),"-")</f>
        <v>0.87126049004364692</v>
      </c>
      <c r="I16" s="1" t="s">
        <v>1</v>
      </c>
      <c r="J16">
        <f t="shared" ref="J16:O16" si="6">_xlfn.STDEV.P(B9:B13)</f>
        <v>4.5440079466414519E-2</v>
      </c>
      <c r="K16">
        <f t="shared" si="6"/>
        <v>3.8255169947561347E-2</v>
      </c>
      <c r="L16">
        <f t="shared" si="6"/>
        <v>5.4762557578921317E-2</v>
      </c>
      <c r="M16">
        <f t="shared" si="6"/>
        <v>3.5742634776239096E-2</v>
      </c>
      <c r="N16">
        <f t="shared" si="6"/>
        <v>3.231810289156576E-2</v>
      </c>
      <c r="O16">
        <f t="shared" si="6"/>
        <v>2.9982797034154313E-2</v>
      </c>
    </row>
    <row r="17" spans="1:15" x14ac:dyDescent="0.25">
      <c r="A17" s="30"/>
      <c r="B17">
        <f>IFERROR((1+'F_beta Label'!$Q$2^2)*((Precision!B17*Recall!B17)/(('F_beta Label'!$Q$2^2*Precision!B17)+Recall!B17)),"-")</f>
        <v>0.8065136670878329</v>
      </c>
      <c r="C17">
        <f>IFERROR((1+'F_beta Label'!$Q$2^2)*((Precision!C17*Recall!C17)/(('F_beta Label'!$Q$2^2*Precision!C17)+Recall!C17)),"-")</f>
        <v>0.84949478834662417</v>
      </c>
      <c r="D17">
        <f>IFERROR((1+'F_beta Label'!$Q$2^2)*((Precision!D17*Recall!D17)/(('F_beta Label'!$Q$2^2*Precision!D17)+Recall!D17)),"-")</f>
        <v>0.83876475771885273</v>
      </c>
      <c r="E17">
        <f>IFERROR((1+'F_beta Label'!$Q$2^2)*((Precision!E17*Recall!E17)/(('F_beta Label'!$Q$2^2*Precision!E17)+Recall!E17)),"-")</f>
        <v>0.86038828999934414</v>
      </c>
      <c r="F17">
        <f>IFERROR((1+'F_beta Label'!$Q$2^2)*((Precision!F17*Recall!F17)/(('F_beta Label'!$Q$2^2*Precision!F17)+Recall!F17)),"-")</f>
        <v>0.87113114482698217</v>
      </c>
      <c r="G17">
        <f>IFERROR((1+'F_beta Label'!$Q$2^2)*((Precision!G17*Recall!G17)/(('F_beta Label'!$Q$2^2*Precision!G17)+Recall!G17)),"-")</f>
        <v>0.87113114482698217</v>
      </c>
      <c r="I17" s="1" t="s">
        <v>2</v>
      </c>
      <c r="J17">
        <f t="shared" ref="J17:O17" si="7">_xlfn.STDEV.P(B14:B18)</f>
        <v>4.6648235016887175E-2</v>
      </c>
      <c r="K17">
        <f t="shared" si="7"/>
        <v>2.7884594557626853E-2</v>
      </c>
      <c r="L17">
        <f t="shared" si="7"/>
        <v>3.3561430319328581E-2</v>
      </c>
      <c r="M17">
        <f t="shared" si="7"/>
        <v>3.3865857165599207E-2</v>
      </c>
      <c r="N17">
        <f t="shared" si="7"/>
        <v>3.2564478992961984E-2</v>
      </c>
      <c r="O17">
        <f t="shared" si="7"/>
        <v>3.1730475458748131E-2</v>
      </c>
    </row>
    <row r="18" spans="1:15" x14ac:dyDescent="0.25">
      <c r="A18" s="31"/>
      <c r="B18">
        <f>IFERROR((1+'F_beta Label'!$Q$2^2)*((Precision!B18*Recall!B18)/(('F_beta Label'!$Q$2^2*Precision!B18)+Recall!B18)),"-")</f>
        <v>0.92473848350746579</v>
      </c>
      <c r="C18">
        <f>IFERROR((1+'F_beta Label'!$Q$2^2)*((Precision!C18*Recall!C18)/(('F_beta Label'!$Q$2^2*Precision!C18)+Recall!C18)),"-")</f>
        <v>0.9140503772836398</v>
      </c>
      <c r="D18">
        <f>IFERROR((1+'F_beta Label'!$Q$2^2)*((Precision!D18*Recall!D18)/(('F_beta Label'!$Q$2^2*Precision!D18)+Recall!D18)),"-")</f>
        <v>0.89274532010906005</v>
      </c>
      <c r="E18">
        <f>IFERROR((1+'F_beta Label'!$Q$2^2)*((Precision!E18*Recall!E18)/(('F_beta Label'!$Q$2^2*Precision!E18)+Recall!E18)),"-")</f>
        <v>0.91401996685046383</v>
      </c>
      <c r="F18">
        <f>IFERROR((1+'F_beta Label'!$Q$2^2)*((Precision!F18*Recall!F18)/(('F_beta Label'!$Q$2^2*Precision!F18)+Recall!F18)),"-")</f>
        <v>0.91401996685046383</v>
      </c>
      <c r="G18">
        <f>IFERROR((1+'F_beta Label'!$Q$2^2)*((Precision!G18*Recall!G18)/(('F_beta Label'!$Q$2^2*Precision!G18)+Recall!G18)),"-")</f>
        <v>0.91401996685046383</v>
      </c>
      <c r="I18" s="1" t="s">
        <v>80</v>
      </c>
      <c r="J18">
        <f>_xlfn.STDEV.P(B19:B23)</f>
        <v>3.4976718007035112E-2</v>
      </c>
      <c r="K18">
        <f>_xlfn.STDEV.P(C19:C23)</f>
        <v>3.3947242881218004E-2</v>
      </c>
      <c r="L18" t="str">
        <f>IFERROR(_xlfn.STDEV.P(D19:D23),"-")</f>
        <v>-</v>
      </c>
      <c r="M18">
        <f>_xlfn.STDEV.P(E19:E23)</f>
        <v>4.4840963508548042E-2</v>
      </c>
      <c r="N18">
        <f>_xlfn.STDEV.P(F19:F23)</f>
        <v>4.1018405769756142E-2</v>
      </c>
      <c r="O18" t="str">
        <f>IFERROR(_xlfn.STDEV.P(G19:G23),"-")</f>
        <v>-</v>
      </c>
    </row>
    <row r="19" spans="1:15" x14ac:dyDescent="0.25">
      <c r="A19" s="29" t="s">
        <v>80</v>
      </c>
      <c r="B19">
        <f>IFERROR((1+'F_beta Label'!$Q$2^2)*((Precision!B19*Recall!B19)/(('F_beta Label'!$Q$2^2*Precision!B19)+Recall!B19)),"-")</f>
        <v>0.86188084669670839</v>
      </c>
      <c r="C19">
        <f>IFERROR((1+'F_beta Label'!$Q$2^2)*((Precision!C19*Recall!C19)/(('F_beta Label'!$Q$2^2*Precision!C19)+Recall!C19)),"-")</f>
        <v>0.87242281208353789</v>
      </c>
      <c r="D19" t="str">
        <f>IFERROR((1+'F_beta Label'!$Q$2^2)*((Precision!D19*Recall!D19)/(('F_beta Label'!$Q$2^2*Precision!D19)+Recall!D19)),"-")</f>
        <v>-</v>
      </c>
      <c r="E19">
        <f>IFERROR((1+'F_beta Label'!$Q$2^2)*((Precision!E19*Recall!E19)/(('F_beta Label'!$Q$2^2*Precision!E19)+Recall!E19)),"-")</f>
        <v>0.872474589270402</v>
      </c>
      <c r="F19">
        <f>IFERROR((1+'F_beta Label'!$Q$2^2)*((Precision!F19*Recall!F19)/(('F_beta Label'!$Q$2^2*Precision!F19)+Recall!F19)),"-")</f>
        <v>0.872474589270402</v>
      </c>
      <c r="G19" t="str">
        <f>IFERROR((1+'F_beta Label'!$Q$2^2)*((Precision!G19*Recall!G19)/(('F_beta Label'!$Q$2^2*Precision!G19)+Recall!G19)),"-")</f>
        <v>-</v>
      </c>
      <c r="I19" s="1" t="s">
        <v>4</v>
      </c>
      <c r="J19">
        <f t="shared" ref="J19:O19" si="8">_xlfn.STDEV.P(B24:B28)</f>
        <v>4.2113988077900379E-2</v>
      </c>
      <c r="K19">
        <f t="shared" si="8"/>
        <v>3.2039134228657666E-2</v>
      </c>
      <c r="L19">
        <f t="shared" si="8"/>
        <v>3.6968338006965425E-2</v>
      </c>
      <c r="M19">
        <f t="shared" si="8"/>
        <v>2.1240708510902526E-2</v>
      </c>
      <c r="N19">
        <f t="shared" si="8"/>
        <v>2.0522128966669401E-2</v>
      </c>
      <c r="O19">
        <f t="shared" si="8"/>
        <v>4.7391641854200577E-2</v>
      </c>
    </row>
    <row r="20" spans="1:15" x14ac:dyDescent="0.25">
      <c r="A20" s="30"/>
      <c r="B20">
        <f>IFERROR((1+'F_beta Label'!$Q$2^2)*((Precision!B20*Recall!B20)/(('F_beta Label'!$Q$2^2*Precision!B20)+Recall!B20)),"-")</f>
        <v>0.78540926202426331</v>
      </c>
      <c r="C20">
        <f>IFERROR((1+'F_beta Label'!$Q$2^2)*((Precision!C20*Recall!C20)/(('F_beta Label'!$Q$2^2*Precision!C20)+Recall!C20)),"-")</f>
        <v>0.79624936762683907</v>
      </c>
      <c r="D20" t="str">
        <f>IFERROR((1+'F_beta Label'!$Q$2^2)*((Precision!D20*Recall!D20)/(('F_beta Label'!$Q$2^2*Precision!D20)+Recall!D20)),"-")</f>
        <v>-</v>
      </c>
      <c r="E20">
        <f>IFERROR((1+'F_beta Label'!$Q$2^2)*((Precision!E20*Recall!E20)/(('F_beta Label'!$Q$2^2*Precision!E20)+Recall!E20)),"-")</f>
        <v>0.76373998800536735</v>
      </c>
      <c r="F20">
        <f>IFERROR((1+'F_beta Label'!$Q$2^2)*((Precision!F20*Recall!F20)/(('F_beta Label'!$Q$2^2*Precision!F20)+Recall!F20)),"-")</f>
        <v>0.7745561585553502</v>
      </c>
      <c r="G20" t="str">
        <f>IFERROR((1+'F_beta Label'!$Q$2^2)*((Precision!G20*Recall!G20)/(('F_beta Label'!$Q$2^2*Precision!G20)+Recall!G20)),"-")</f>
        <v>-</v>
      </c>
      <c r="I20" s="1" t="s">
        <v>5</v>
      </c>
      <c r="J20">
        <f t="shared" ref="J20:O20" si="9">_xlfn.STDEV.P(B29:B33)</f>
        <v>4.209240317210091E-2</v>
      </c>
      <c r="K20">
        <f t="shared" si="9"/>
        <v>4.4697193839287129E-2</v>
      </c>
      <c r="L20">
        <f t="shared" si="9"/>
        <v>4.0757804754528525E-2</v>
      </c>
      <c r="M20">
        <f t="shared" si="9"/>
        <v>5.3238424450087966E-2</v>
      </c>
      <c r="N20">
        <f t="shared" si="9"/>
        <v>3.2294377174332936E-2</v>
      </c>
      <c r="O20">
        <f t="shared" si="9"/>
        <v>4.8451131096124665E-2</v>
      </c>
    </row>
    <row r="21" spans="1:15" x14ac:dyDescent="0.25">
      <c r="A21" s="30"/>
      <c r="B21">
        <f>IFERROR((1+'F_beta Label'!$Q$2^2)*((Precision!B21*Recall!B21)/(('F_beta Label'!$Q$2^2*Precision!B21)+Recall!B21)),"-")</f>
        <v>0.89272590800092144</v>
      </c>
      <c r="C21">
        <f>IFERROR((1+'F_beta Label'!$Q$2^2)*((Precision!C21*Recall!C21)/(('F_beta Label'!$Q$2^2*Precision!C21)+Recall!C21)),"-")</f>
        <v>0.89272590800092144</v>
      </c>
      <c r="D21" t="str">
        <f>IFERROR((1+'F_beta Label'!$Q$2^2)*((Precision!D21*Recall!D21)/(('F_beta Label'!$Q$2^2*Precision!D21)+Recall!D21)),"-")</f>
        <v>-</v>
      </c>
      <c r="E21">
        <f>IFERROR((1+'F_beta Label'!$Q$2^2)*((Precision!E21*Recall!E21)/(('F_beta Label'!$Q$2^2*Precision!E21)+Recall!E21)),"-")</f>
        <v>0.88234916598892243</v>
      </c>
      <c r="F21">
        <f>IFERROR((1+'F_beta Label'!$Q$2^2)*((Precision!F21*Recall!F21)/(('F_beta Label'!$Q$2^2*Precision!F21)+Recall!F21)),"-")</f>
        <v>0.89300458871309918</v>
      </c>
      <c r="G21" t="str">
        <f>IFERROR((1+'F_beta Label'!$Q$2^2)*((Precision!G21*Recall!G21)/(('F_beta Label'!$Q$2^2*Precision!G21)+Recall!G21)),"-")</f>
        <v>-</v>
      </c>
    </row>
    <row r="22" spans="1:15" x14ac:dyDescent="0.25">
      <c r="A22" s="30"/>
      <c r="B22">
        <f>IFERROR((1+'F_beta Label'!$Q$2^2)*((Precision!B22*Recall!B22)/(('F_beta Label'!$Q$2^2*Precision!B22)+Recall!B22)),"-")</f>
        <v>0.84978771482054793</v>
      </c>
      <c r="C22">
        <f>IFERROR((1+'F_beta Label'!$Q$2^2)*((Precision!C22*Recall!C22)/(('F_beta Label'!$Q$2^2*Precision!C22)+Recall!C22)),"-")</f>
        <v>0.86062074747302653</v>
      </c>
      <c r="D22" t="str">
        <f>IFERROR((1+'F_beta Label'!$Q$2^2)*((Precision!D22*Recall!D22)/(('F_beta Label'!$Q$2^2*Precision!D22)+Recall!D22)),"-")</f>
        <v>-</v>
      </c>
      <c r="E22">
        <f>IFERROR((1+'F_beta Label'!$Q$2^2)*((Precision!E22*Recall!E22)/(('F_beta Label'!$Q$2^2*Precision!E22)+Recall!E22)),"-")</f>
        <v>0.79646306499523278</v>
      </c>
      <c r="F22">
        <f>IFERROR((1+'F_beta Label'!$Q$2^2)*((Precision!F22*Recall!F22)/(('F_beta Label'!$Q$2^2*Precision!F22)+Recall!F22)),"-")</f>
        <v>0.82847140777305461</v>
      </c>
      <c r="G22" t="str">
        <f>IFERROR((1+'F_beta Label'!$Q$2^2)*((Precision!G22*Recall!G22)/(('F_beta Label'!$Q$2^2*Precision!G22)+Recall!G22)),"-")</f>
        <v>-</v>
      </c>
    </row>
    <row r="23" spans="1:15" x14ac:dyDescent="0.25">
      <c r="A23" s="31"/>
      <c r="B23">
        <f>IFERROR((1+'F_beta Label'!$Q$2^2)*((Precision!B23*Recall!B23)/(('F_beta Label'!$Q$2^2*Precision!B23)+Recall!B23)),"-")</f>
        <v>0.84973641843340608</v>
      </c>
      <c r="C23">
        <f>IFERROR((1+'F_beta Label'!$Q$2^2)*((Precision!C23*Recall!C23)/(('F_beta Label'!$Q$2^2*Precision!C23)+Recall!C23)),"-")</f>
        <v>0.88179794219992724</v>
      </c>
      <c r="D23" t="str">
        <f>IFERROR((1+'F_beta Label'!$Q$2^2)*((Precision!D23*Recall!D23)/(('F_beta Label'!$Q$2^2*Precision!D23)+Recall!D23)),"-")</f>
        <v>-</v>
      </c>
      <c r="E23">
        <f>IFERROR((1+'F_beta Label'!$Q$2^2)*((Precision!E23*Recall!E23)/(('F_beta Label'!$Q$2^2*Precision!E23)+Recall!E23)),"-")</f>
        <v>0.82839947589777696</v>
      </c>
      <c r="F23">
        <f>IFERROR((1+'F_beta Label'!$Q$2^2)*((Precision!F23*Recall!F23)/(('F_beta Label'!$Q$2^2*Precision!F23)+Recall!F23)),"-")</f>
        <v>0.82839947589777696</v>
      </c>
      <c r="G23" t="str">
        <f>IFERROR((1+'F_beta Label'!$Q$2^2)*((Precision!G23*Recall!G23)/(('F_beta Label'!$Q$2^2*Precision!G23)+Recall!G23)),"-")</f>
        <v>-</v>
      </c>
    </row>
    <row r="24" spans="1:15" x14ac:dyDescent="0.25">
      <c r="A24" s="29" t="s">
        <v>4</v>
      </c>
      <c r="B24">
        <f>IFERROR((1+'F_beta Label'!$Q$2^2)*((Precision!B24*Recall!B24)/(('F_beta Label'!$Q$2^2*Precision!B24)+Recall!B24)),"-")</f>
        <v>0.78780368648548871</v>
      </c>
      <c r="C24">
        <f>IFERROR((1+'F_beta Label'!$Q$2^2)*((Precision!C24*Recall!C24)/(('F_beta Label'!$Q$2^2*Precision!C24)+Recall!C24)),"-")</f>
        <v>0.76655914137206127</v>
      </c>
      <c r="D24">
        <f>IFERROR((1+'F_beta Label'!$Q$2^2)*((Precision!D24*Recall!D24)/(('F_beta Label'!$Q$2^2*Precision!D24)+Recall!D24)),"-")</f>
        <v>0.75561008429799104</v>
      </c>
      <c r="E24">
        <f>IFERROR((1+'F_beta Label'!$Q$2^2)*((Precision!E24*Recall!E24)/(('F_beta Label'!$Q$2^2*Precision!E24)+Recall!E24)),"-")</f>
        <v>0.77717224229762627</v>
      </c>
      <c r="F24">
        <f>IFERROR((1+'F_beta Label'!$Q$2^2)*((Precision!F24*Recall!F24)/(('F_beta Label'!$Q$2^2*Precision!F24)+Recall!F24)),"-")</f>
        <v>0.78774124798964318</v>
      </c>
      <c r="G24">
        <f>IFERROR((1+'F_beta Label'!$Q$2^2)*((Precision!G24*Recall!G24)/(('F_beta Label'!$Q$2^2*Precision!G24)+Recall!G24)),"-")</f>
        <v>0.78713838621039367</v>
      </c>
    </row>
    <row r="25" spans="1:15" x14ac:dyDescent="0.25">
      <c r="A25" s="30"/>
      <c r="B25">
        <f>IFERROR((1+'F_beta Label'!$Q$2^2)*((Precision!B25*Recall!B25)/(('F_beta Label'!$Q$2^2*Precision!B25)+Recall!B25)),"-")</f>
        <v>0.7539522709475911</v>
      </c>
      <c r="C25">
        <f>IFERROR((1+'F_beta Label'!$Q$2^2)*((Precision!C25*Recall!C25)/(('F_beta Label'!$Q$2^2*Precision!C25)+Recall!C25)),"-")</f>
        <v>0.78577738432654431</v>
      </c>
      <c r="D25">
        <f>IFERROR((1+'F_beta Label'!$Q$2^2)*((Precision!D25*Recall!D25)/(('F_beta Label'!$Q$2^2*Precision!D25)+Recall!D25)),"-")</f>
        <v>0.72110242867575491</v>
      </c>
      <c r="E25">
        <f>IFERROR((1+'F_beta Label'!$Q$2^2)*((Precision!E25*Recall!E25)/(('F_beta Label'!$Q$2^2*Precision!E25)+Recall!E25)),"-")</f>
        <v>0.78568319824228727</v>
      </c>
      <c r="F25">
        <f>IFERROR((1+'F_beta Label'!$Q$2^2)*((Precision!F25*Recall!F25)/(('F_beta Label'!$Q$2^2*Precision!F25)+Recall!F25)),"-")</f>
        <v>0.78538947264843395</v>
      </c>
      <c r="G25">
        <f>IFERROR((1+'F_beta Label'!$Q$2^2)*((Precision!G25*Recall!G25)/(('F_beta Label'!$Q$2^2*Precision!G25)+Recall!G25)),"-")</f>
        <v>0.7529208195544026</v>
      </c>
    </row>
    <row r="26" spans="1:15" x14ac:dyDescent="0.25">
      <c r="A26" s="30"/>
      <c r="B26">
        <f>IFERROR((1+'F_beta Label'!$Q$2^2)*((Precision!B26*Recall!B26)/(('F_beta Label'!$Q$2^2*Precision!B26)+Recall!B26)),"-")</f>
        <v>0.8175465167215531</v>
      </c>
      <c r="C26">
        <f>IFERROR((1+'F_beta Label'!$Q$2^2)*((Precision!C26*Recall!C26)/(('F_beta Label'!$Q$2^2*Precision!C26)+Recall!C26)),"-")</f>
        <v>0.81725405843070043</v>
      </c>
      <c r="D26">
        <f>IFERROR((1+'F_beta Label'!$Q$2^2)*((Precision!D26*Recall!D26)/(('F_beta Label'!$Q$2^2*Precision!D26)+Recall!D26)),"-")</f>
        <v>0.78538773103478055</v>
      </c>
      <c r="E26">
        <f>IFERROR((1+'F_beta Label'!$Q$2^2)*((Precision!E26*Recall!E26)/(('F_beta Label'!$Q$2^2*Precision!E26)+Recall!E26)),"-")</f>
        <v>0.79643827443630577</v>
      </c>
      <c r="F26">
        <f>IFERROR((1+'F_beta Label'!$Q$2^2)*((Precision!F26*Recall!F26)/(('F_beta Label'!$Q$2^2*Precision!F26)+Recall!F26)),"-")</f>
        <v>0.81728260700642519</v>
      </c>
      <c r="G26">
        <f>IFERROR((1+'F_beta Label'!$Q$2^2)*((Precision!G26*Recall!G26)/(('F_beta Label'!$Q$2^2*Precision!G26)+Recall!G26)),"-")</f>
        <v>0.86028555472967649</v>
      </c>
    </row>
    <row r="27" spans="1:15" x14ac:dyDescent="0.25">
      <c r="A27" s="30"/>
      <c r="B27">
        <f>IFERROR((1+'F_beta Label'!$Q$2^2)*((Precision!B27*Recall!B27)/(('F_beta Label'!$Q$2^2*Precision!B27)+Recall!B27)),"-")</f>
        <v>0.80683955684013997</v>
      </c>
      <c r="C27">
        <f>IFERROR((1+'F_beta Label'!$Q$2^2)*((Precision!C27*Recall!C27)/(('F_beta Label'!$Q$2^2*Precision!C27)+Recall!C27)),"-")</f>
        <v>0.8174094265715548</v>
      </c>
      <c r="D27">
        <f>IFERROR((1+'F_beta Label'!$Q$2^2)*((Precision!D27*Recall!D27)/(('F_beta Label'!$Q$2^2*Precision!D27)+Recall!D27)),"-")</f>
        <v>0.69917470580083851</v>
      </c>
      <c r="E27">
        <f>IFERROR((1+'F_beta Label'!$Q$2^2)*((Precision!E27*Recall!E27)/(('F_beta Label'!$Q$2^2*Precision!E27)+Recall!E27)),"-")</f>
        <v>0.79598493933092174</v>
      </c>
      <c r="F27">
        <f>IFERROR((1+'F_beta Label'!$Q$2^2)*((Precision!F27*Recall!F27)/(('F_beta Label'!$Q$2^2*Precision!F27)+Recall!F27)),"-")</f>
        <v>0.77439070585982539</v>
      </c>
      <c r="G27">
        <f>IFERROR((1+'F_beta Label'!$Q$2^2)*((Precision!G27*Recall!G27)/(('F_beta Label'!$Q$2^2*Precision!G27)+Recall!G27)),"-")</f>
        <v>0.8065192129038371</v>
      </c>
    </row>
    <row r="28" spans="1:15" x14ac:dyDescent="0.25">
      <c r="A28" s="31"/>
      <c r="B28">
        <f>IFERROR((1+'F_beta Label'!$Q$2^2)*((Precision!B28*Recall!B28)/(('F_beta Label'!$Q$2^2*Precision!B28)+Recall!B28)),"-")</f>
        <v>0.88188709374999041</v>
      </c>
      <c r="C28">
        <f>IFERROR((1+'F_beta Label'!$Q$2^2)*((Precision!C28*Recall!C28)/(('F_beta Label'!$Q$2^2*Precision!C28)+Recall!C28)),"-")</f>
        <v>0.86052123495126931</v>
      </c>
      <c r="D28">
        <f>IFERROR((1+'F_beta Label'!$Q$2^2)*((Precision!D28*Recall!D28)/(('F_beta Label'!$Q$2^2*Precision!D28)+Recall!D28)),"-")</f>
        <v>0.7962891843480171</v>
      </c>
      <c r="E28">
        <f>IFERROR((1+'F_beta Label'!$Q$2^2)*((Precision!E28*Recall!E28)/(('F_beta Label'!$Q$2^2*Precision!E28)+Recall!E28)),"-")</f>
        <v>0.83883159021577935</v>
      </c>
      <c r="F28">
        <f>IFERROR((1+'F_beta Label'!$Q$2^2)*((Precision!F28*Recall!F28)/(('F_beta Label'!$Q$2^2*Precision!F28)+Recall!F28)),"-")</f>
        <v>0.82823492761533091</v>
      </c>
      <c r="G28">
        <f>IFERROR((1+'F_beta Label'!$Q$2^2)*((Precision!G28*Recall!G28)/(('F_beta Label'!$Q$2^2*Precision!G28)+Recall!G28)),"-")</f>
        <v>0.88220588816745793</v>
      </c>
    </row>
    <row r="29" spans="1:15" x14ac:dyDescent="0.25">
      <c r="A29" s="29" t="s">
        <v>5</v>
      </c>
      <c r="B29">
        <f>IFERROR((1+'F_beta Label'!$Q$2^2)*((Precision!B29*Recall!B29)/(('F_beta Label'!$Q$2^2*Precision!B29)+Recall!B29)),"-")</f>
        <v>0.84065088413708067</v>
      </c>
      <c r="C29">
        <f>IFERROR((1+'F_beta Label'!$Q$2^2)*((Precision!C29*Recall!C29)/(('F_beta Label'!$Q$2^2*Precision!C29)+Recall!C29)),"-")</f>
        <v>0.86173911401267811</v>
      </c>
      <c r="D29">
        <f>IFERROR((1+'F_beta Label'!$Q$2^2)*((Precision!D29*Recall!D29)/(('F_beta Label'!$Q$2^2*Precision!D29)+Recall!D29)),"-")</f>
        <v>0.80923255808457328</v>
      </c>
      <c r="E29">
        <f>IFERROR((1+'F_beta Label'!$Q$2^2)*((Precision!E29*Recall!E29)/(('F_beta Label'!$Q$2^2*Precision!E29)+Recall!E29)),"-")</f>
        <v>0.88325901230496484</v>
      </c>
      <c r="F29">
        <f>IFERROR((1+'F_beta Label'!$Q$2^2)*((Precision!F29*Recall!F29)/(('F_beta Label'!$Q$2^2*Precision!F29)+Recall!F29)),"-")</f>
        <v>0.8302627961195177</v>
      </c>
      <c r="G29">
        <f>IFERROR((1+'F_beta Label'!$Q$2^2)*((Precision!G29*Recall!G29)/(('F_beta Label'!$Q$2^2*Precision!G29)+Recall!G29)),"-")</f>
        <v>0.89381768741130507</v>
      </c>
    </row>
    <row r="30" spans="1:15" x14ac:dyDescent="0.25">
      <c r="A30" s="30"/>
      <c r="B30">
        <f>IFERROR((1+'F_beta Label'!$Q$2^2)*((Precision!B30*Recall!B30)/(('F_beta Label'!$Q$2^2*Precision!B30)+Recall!B30)),"-")</f>
        <v>0.80670780377631179</v>
      </c>
      <c r="C30">
        <f>IFERROR((1+'F_beta Label'!$Q$2^2)*((Precision!C30*Recall!C30)/(('F_beta Label'!$Q$2^2*Precision!C30)+Recall!C30)),"-")</f>
        <v>0.81734394773514041</v>
      </c>
      <c r="D30">
        <f>IFERROR((1+'F_beta Label'!$Q$2^2)*((Precision!D30*Recall!D30)/(('F_beta Label'!$Q$2^2*Precision!D30)+Recall!D30)),"-")</f>
        <v>0.80685096565350856</v>
      </c>
      <c r="E30">
        <f>IFERROR((1+'F_beta Label'!$Q$2^2)*((Precision!E30*Recall!E30)/(('F_beta Label'!$Q$2^2*Precision!E30)+Recall!E30)),"-")</f>
        <v>0.78527206843194242</v>
      </c>
      <c r="F30">
        <f>IFERROR((1+'F_beta Label'!$Q$2^2)*((Precision!F30*Recall!F30)/(('F_beta Label'!$Q$2^2*Precision!F30)+Recall!F30)),"-")</f>
        <v>0.81721646677571924</v>
      </c>
      <c r="G30">
        <f>IFERROR((1+'F_beta Label'!$Q$2^2)*((Precision!G30*Recall!G30)/(('F_beta Label'!$Q$2^2*Precision!G30)+Recall!G30)),"-")</f>
        <v>0.774547448320696</v>
      </c>
    </row>
    <row r="31" spans="1:15" x14ac:dyDescent="0.25">
      <c r="A31" s="30"/>
      <c r="B31">
        <f>IFERROR((1+'F_beta Label'!$Q$2^2)*((Precision!B31*Recall!B31)/(('F_beta Label'!$Q$2^2*Precision!B31)+Recall!B31)),"-")</f>
        <v>0.89259954205473346</v>
      </c>
      <c r="C31">
        <f>IFERROR((1+'F_beta Label'!$Q$2^2)*((Precision!C31*Recall!C31)/(('F_beta Label'!$Q$2^2*Precision!C31)+Recall!C31)),"-")</f>
        <v>0.91409732858229753</v>
      </c>
      <c r="D31">
        <f>IFERROR((1+'F_beta Label'!$Q$2^2)*((Precision!D31*Recall!D31)/(('F_beta Label'!$Q$2^2*Precision!D31)+Recall!D31)),"-")</f>
        <v>0.81764849032789078</v>
      </c>
      <c r="E31">
        <f>IFERROR((1+'F_beta Label'!$Q$2^2)*((Precision!E31*Recall!E31)/(('F_beta Label'!$Q$2^2*Precision!E31)+Recall!E31)),"-")</f>
        <v>0.93565040375550557</v>
      </c>
      <c r="F31">
        <f>IFERROR((1+'F_beta Label'!$Q$2^2)*((Precision!F31*Recall!F31)/(('F_beta Label'!$Q$2^2*Precision!F31)+Recall!F31)),"-")</f>
        <v>0.90367767237016139</v>
      </c>
      <c r="G31">
        <f>IFERROR((1+'F_beta Label'!$Q$2^2)*((Precision!G31*Recall!G31)/(('F_beta Label'!$Q$2^2*Precision!G31)+Recall!G31)),"-")</f>
        <v>0.91415523820246625</v>
      </c>
    </row>
    <row r="32" spans="1:15" x14ac:dyDescent="0.25">
      <c r="A32" s="30"/>
      <c r="B32">
        <f>IFERROR((1+'F_beta Label'!$Q$2^2)*((Precision!B32*Recall!B32)/(('F_beta Label'!$Q$2^2*Precision!B32)+Recall!B32)),"-")</f>
        <v>0.81727861338831809</v>
      </c>
      <c r="C32">
        <f>IFERROR((1+'F_beta Label'!$Q$2^2)*((Precision!C32*Recall!C32)/(('F_beta Label'!$Q$2^2*Precision!C32)+Recall!C32)),"-")</f>
        <v>0.8387902246333071</v>
      </c>
      <c r="D32">
        <f>IFERROR((1+'F_beta Label'!$Q$2^2)*((Precision!D32*Recall!D32)/(('F_beta Label'!$Q$2^2*Precision!D32)+Recall!D32)),"-")</f>
        <v>0.81737111746986002</v>
      </c>
      <c r="E32">
        <f>IFERROR((1+'F_beta Label'!$Q$2^2)*((Precision!E32*Recall!E32)/(('F_beta Label'!$Q$2^2*Precision!E32)+Recall!E32)),"-")</f>
        <v>0.87099283285450491</v>
      </c>
      <c r="F32">
        <f>IFERROR((1+'F_beta Label'!$Q$2^2)*((Precision!F32*Recall!F32)/(('F_beta Label'!$Q$2^2*Precision!F32)+Recall!F32)),"-")</f>
        <v>0.87097743273125205</v>
      </c>
      <c r="G32">
        <f>IFERROR((1+'F_beta Label'!$Q$2^2)*((Precision!G32*Recall!G32)/(('F_beta Label'!$Q$2^2*Precision!G32)+Recall!G32)),"-")</f>
        <v>0.86036615002563865</v>
      </c>
    </row>
    <row r="33" spans="1:7" x14ac:dyDescent="0.25">
      <c r="A33" s="31"/>
      <c r="B33">
        <f>IFERROR((1+'F_beta Label'!$Q$2^2)*((Precision!B33*Recall!B33)/(('F_beta Label'!$Q$2^2*Precision!B33)+Recall!B33)),"-")</f>
        <v>0.9140503772836398</v>
      </c>
      <c r="C33">
        <f>IFERROR((1+'F_beta Label'!$Q$2^2)*((Precision!C33*Recall!C33)/(('F_beta Label'!$Q$2^2*Precision!C33)+Recall!C33)),"-")</f>
        <v>0.93550373841856715</v>
      </c>
      <c r="D33">
        <f>IFERROR((1+'F_beta Label'!$Q$2^2)*((Precision!D33*Recall!D33)/(('F_beta Label'!$Q$2^2*Precision!D33)+Recall!D33)),"-")</f>
        <v>0.9141012175182196</v>
      </c>
      <c r="E33">
        <f>IFERROR((1+'F_beta Label'!$Q$2^2)*((Precision!E33*Recall!E33)/(('F_beta Label'!$Q$2^2*Precision!E33)+Recall!E33)),"-")</f>
        <v>0.9248280103531048</v>
      </c>
      <c r="F33">
        <f>IFERROR((1+'F_beta Label'!$Q$2^2)*((Precision!F33*Recall!F33)/(('F_beta Label'!$Q$2^2*Precision!F33)+Recall!F33)),"-")</f>
        <v>0.88178845069910916</v>
      </c>
      <c r="G33">
        <f>IFERROR((1+'F_beta Label'!$Q$2^2)*((Precision!G33*Recall!G33)/(('F_beta Label'!$Q$2^2*Precision!G33)+Recall!G33)),"-")</f>
        <v>0.88196266046873706</v>
      </c>
    </row>
  </sheetData>
  <mergeCells count="15"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  <mergeCell ref="A19:A23"/>
    <mergeCell ref="A24:A28"/>
    <mergeCell ref="A29:A33"/>
    <mergeCell ref="A4:A8"/>
    <mergeCell ref="A9:A13"/>
  </mergeCells>
  <conditionalFormatting sqref="B4:G3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0CED-14F4-4CAC-8761-F3787E3276E6}">
  <dimension ref="A1:AO156"/>
  <sheetViews>
    <sheetView workbookViewId="0">
      <selection activeCell="I18" sqref="I18"/>
    </sheetView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9.5703125" customWidth="1"/>
    <col min="15" max="15" width="5.85546875" customWidth="1"/>
    <col min="16" max="17" width="16.7109375" customWidth="1"/>
    <col min="20" max="21" width="16.5703125" customWidth="1"/>
  </cols>
  <sheetData>
    <row r="1" spans="1:41" s="3" customFormat="1" x14ac:dyDescent="0.25">
      <c r="A1" s="4" t="s">
        <v>9</v>
      </c>
      <c r="B1" s="4" t="s">
        <v>10</v>
      </c>
      <c r="C1" s="4" t="s">
        <v>11</v>
      </c>
      <c r="D1" s="32" t="s">
        <v>12</v>
      </c>
      <c r="E1" s="32"/>
      <c r="F1" s="32"/>
      <c r="G1" s="32"/>
      <c r="H1" s="32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$T$1</f>
        <v>Mean</v>
      </c>
      <c r="AG1" s="3" t="str">
        <f>$U$1</f>
        <v>Standard Deviation</v>
      </c>
      <c r="AK1" s="33" t="str">
        <f>$T$1</f>
        <v>Mean</v>
      </c>
      <c r="AL1" s="33"/>
      <c r="AN1" s="3" t="str">
        <f>$U$1</f>
        <v>Standard Deviation</v>
      </c>
    </row>
    <row r="2" spans="1:41" x14ac:dyDescent="0.25">
      <c r="A2" t="str">
        <f>F_beta!$A4</f>
        <v>kNN</v>
      </c>
      <c r="B2" t="str">
        <f>F_beta!B2</f>
        <v>BoW</v>
      </c>
      <c r="C2" t="str">
        <f>F_beta!B3</f>
        <v>/</v>
      </c>
      <c r="D2">
        <f>F_beta!B4</f>
        <v>0.58784432098129624</v>
      </c>
      <c r="E2">
        <f>F_beta!B5</f>
        <v>0.60585194034102108</v>
      </c>
      <c r="F2">
        <f>F_beta!B6</f>
        <v>0.66852215368478851</v>
      </c>
      <c r="G2">
        <f>F_beta!B7</f>
        <v>0.66850280106191584</v>
      </c>
      <c r="H2">
        <f>F_beta!B8</f>
        <v>0.73279539673884075</v>
      </c>
      <c r="J2">
        <f>IFERROR(AVERAGE(D2:H2),"-")</f>
        <v>0.65270332256157249</v>
      </c>
      <c r="K2">
        <f>IFERROR(_xlfn.STDEV.P(D2:H2),"-")</f>
        <v>5.1606862696682423E-2</v>
      </c>
      <c r="L2">
        <f>IFERROR(VAR(D2:H2),"-")</f>
        <v>3.3290853467427897E-3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0.67222923373175381</v>
      </c>
      <c r="Q2">
        <f>IFERROR(_xlfn.STDEV.P(D2:H4),"-")</f>
        <v>5.4008385511299779E-2</v>
      </c>
      <c r="R2">
        <f>COUNT(D2:H4)</f>
        <v>15</v>
      </c>
      <c r="S2" t="str">
        <f>A2</f>
        <v>kNN</v>
      </c>
      <c r="T2">
        <f>IFERROR(AVERAGE(D2:H7),"-")</f>
        <v>0.72587798346126664</v>
      </c>
      <c r="U2">
        <f>IFERROR(_xlfn.STDEV.P(D2:H7),"-")</f>
        <v>7.5282764907622632E-2</v>
      </c>
      <c r="V2">
        <f>COUNT(D2:H7)</f>
        <v>30</v>
      </c>
      <c r="X2" cm="1">
        <f t="array" ref="X2:AB3">D20:H21</f>
        <v>0.86188084669670839</v>
      </c>
      <c r="Y2">
        <v>0.78540926202426331</v>
      </c>
      <c r="Z2">
        <v>0.89272590800092144</v>
      </c>
      <c r="AA2">
        <v>0.84978771482054793</v>
      </c>
      <c r="AB2">
        <v>0.84973641843340608</v>
      </c>
      <c r="AE2" s="3" t="str">
        <f>$S$2</f>
        <v>kNN</v>
      </c>
      <c r="AF2">
        <f>$T$2</f>
        <v>0.72587798346126664</v>
      </c>
      <c r="AG2">
        <f>$U$2</f>
        <v>7.5282764907622632E-2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25">
      <c r="A3" t="str">
        <f>F_beta!$A4</f>
        <v>kNN</v>
      </c>
      <c r="B3" t="str">
        <f>F_beta!B2</f>
        <v>BoW</v>
      </c>
      <c r="C3" t="str">
        <f>F_beta!C3</f>
        <v>Chi^2</v>
      </c>
      <c r="D3">
        <f>F_beta!C4</f>
        <v>0.67231711634690583</v>
      </c>
      <c r="E3">
        <f>F_beta!C5</f>
        <v>0.68041699443754011</v>
      </c>
      <c r="F3">
        <f>F_beta!C6</f>
        <v>0.61499917462438936</v>
      </c>
      <c r="G3">
        <f>F_beta!C7</f>
        <v>0.70007575919649356</v>
      </c>
      <c r="H3">
        <f>F_beta!C8</f>
        <v>0.7429104876611039</v>
      </c>
      <c r="J3">
        <f t="shared" ref="J3:J37" si="0">IFERROR(AVERAGE(D3:H3),"-")</f>
        <v>0.6821439064532866</v>
      </c>
      <c r="K3">
        <f t="shared" ref="K3:K37" si="1">IFERROR(_xlfn.STDEV.P(D3:H3),"-")</f>
        <v>4.1526116543134234E-2</v>
      </c>
      <c r="L3">
        <f t="shared" ref="L3:L37" si="2">IFERROR(VAR(D3:H3),"-")</f>
        <v>2.1555229439424585E-3</v>
      </c>
      <c r="M3">
        <f t="shared" ref="M3:M37" si="3">COUNT(D3:H3)</f>
        <v>5</v>
      </c>
      <c r="X3">
        <v>0.87242281208353789</v>
      </c>
      <c r="Y3">
        <v>0.79624936762683907</v>
      </c>
      <c r="Z3">
        <v>0.89272590800092144</v>
      </c>
      <c r="AA3">
        <v>0.86062074747302653</v>
      </c>
      <c r="AB3">
        <v>0.88179794219992724</v>
      </c>
      <c r="AE3" s="3" t="str">
        <f>$S$26</f>
        <v>RF</v>
      </c>
      <c r="AF3">
        <f>$T$26</f>
        <v>0.79764445239208726</v>
      </c>
      <c r="AG3">
        <f>$U$26</f>
        <v>4.1040682462565273E-2</v>
      </c>
      <c r="AJ3" t="str">
        <f>$N$2</f>
        <v>kNN</v>
      </c>
      <c r="AK3">
        <f>$P$2</f>
        <v>0.67222923373175381</v>
      </c>
      <c r="AL3">
        <f>$P$5</f>
        <v>0.77952673319077948</v>
      </c>
      <c r="AN3">
        <f>$Q$2</f>
        <v>5.4008385511299779E-2</v>
      </c>
      <c r="AO3">
        <f>$Q$5</f>
        <v>5.159173367561206E-2</v>
      </c>
    </row>
    <row r="4" spans="1:41" x14ac:dyDescent="0.25">
      <c r="A4" t="str">
        <f>F_beta!$A4</f>
        <v>kNN</v>
      </c>
      <c r="B4" t="str">
        <f>F_beta!B2</f>
        <v>BoW</v>
      </c>
      <c r="C4" t="str">
        <f>F_beta!D3</f>
        <v>Chi^2 + PCA</v>
      </c>
      <c r="D4">
        <f>F_beta!D4</f>
        <v>0.6401644973631363</v>
      </c>
      <c r="E4">
        <f>F_beta!D5</f>
        <v>0.68031002312991395</v>
      </c>
      <c r="F4">
        <f>F_beta!D6</f>
        <v>0.60333999803357308</v>
      </c>
      <c r="G4">
        <f>F_beta!D7</f>
        <v>0.6999878028788451</v>
      </c>
      <c r="H4">
        <f>F_beta!D8</f>
        <v>0.78540003949654613</v>
      </c>
      <c r="J4">
        <f t="shared" si="0"/>
        <v>0.681840472180403</v>
      </c>
      <c r="K4">
        <f t="shared" si="1"/>
        <v>6.157184939033114E-2</v>
      </c>
      <c r="L4">
        <f t="shared" si="2"/>
        <v>4.738865796682026E-3</v>
      </c>
      <c r="M4">
        <f t="shared" si="3"/>
        <v>5</v>
      </c>
      <c r="X4" cm="1">
        <f t="array" ref="X4:AB5">D23:H24</f>
        <v>0.872474589270402</v>
      </c>
      <c r="Y4">
        <v>0.76373998800536735</v>
      </c>
      <c r="Z4">
        <v>0.88234916598892243</v>
      </c>
      <c r="AA4">
        <v>0.79646306499523278</v>
      </c>
      <c r="AB4">
        <v>0.82839947589777696</v>
      </c>
      <c r="AE4" s="3" t="str">
        <f>$S$8</f>
        <v>SVM</v>
      </c>
      <c r="AF4">
        <f>$T$8</f>
        <v>0.83506159086545984</v>
      </c>
      <c r="AG4">
        <f>$U$8</f>
        <v>5.058170801324853E-2</v>
      </c>
      <c r="AJ4" t="str">
        <f>$N$26</f>
        <v>RF</v>
      </c>
      <c r="AK4">
        <f>$P$26</f>
        <v>0.79020763363695179</v>
      </c>
      <c r="AL4">
        <f>$P$29</f>
        <v>0.80508127114722317</v>
      </c>
      <c r="AN4">
        <f>$Q$26</f>
        <v>4.6233787783170582E-2</v>
      </c>
      <c r="AO4">
        <f>$Q$29</f>
        <v>3.3473863756870004E-2</v>
      </c>
    </row>
    <row r="5" spans="1:41" x14ac:dyDescent="0.25">
      <c r="A5" t="str">
        <f>F_beta!$A4</f>
        <v>kNN</v>
      </c>
      <c r="B5" t="str">
        <f>F_beta!E2</f>
        <v>Tf-Idf</v>
      </c>
      <c r="C5" t="str">
        <f>F_beta!E3</f>
        <v>/</v>
      </c>
      <c r="D5">
        <f>F_beta!E4</f>
        <v>0.80902541304126918</v>
      </c>
      <c r="E5">
        <f>F_beta!E5</f>
        <v>0.72127351488182567</v>
      </c>
      <c r="F5">
        <f>F_beta!E6</f>
        <v>0.83957317819209942</v>
      </c>
      <c r="G5">
        <f>F_beta!E7</f>
        <v>0.79585248282767063</v>
      </c>
      <c r="H5">
        <f>F_beta!E8</f>
        <v>0.78510527228007143</v>
      </c>
      <c r="J5">
        <f t="shared" si="0"/>
        <v>0.79016597224458729</v>
      </c>
      <c r="K5">
        <f t="shared" si="1"/>
        <v>3.8989404393824034E-2</v>
      </c>
      <c r="L5">
        <f t="shared" si="2"/>
        <v>1.900217068731431E-3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0.77952673319077948</v>
      </c>
      <c r="Q5">
        <f>IFERROR(_xlfn.STDEV.P(D5:H7),"-")</f>
        <v>5.159173367561206E-2</v>
      </c>
      <c r="R5">
        <f>COUNT(D5:H7)</f>
        <v>15</v>
      </c>
      <c r="X5">
        <v>0.872474589270402</v>
      </c>
      <c r="Y5">
        <v>0.7745561585553502</v>
      </c>
      <c r="Z5">
        <v>0.89300458871309918</v>
      </c>
      <c r="AA5">
        <v>0.82847140777305461</v>
      </c>
      <c r="AB5">
        <v>0.82839947589777696</v>
      </c>
      <c r="AE5" s="3" t="str">
        <f>$S$20</f>
        <v>MNB</v>
      </c>
      <c r="AF5">
        <f>$T$20</f>
        <v>0.84418447158637411</v>
      </c>
      <c r="AG5">
        <f>$U$20</f>
        <v>4.0684851766920174E-2</v>
      </c>
      <c r="AJ5" t="str">
        <f>$N$8</f>
        <v>SVM</v>
      </c>
      <c r="AK5">
        <f>$P$8</f>
        <v>0.8058608172646633</v>
      </c>
      <c r="AL5">
        <f>$P$11</f>
        <v>0.86426236446625648</v>
      </c>
      <c r="AN5">
        <f>Q$8</f>
        <v>4.8309734279896738E-2</v>
      </c>
      <c r="AO5">
        <f>$Q$11</f>
        <v>3.2830132304193696E-2</v>
      </c>
    </row>
    <row r="6" spans="1:41" x14ac:dyDescent="0.25">
      <c r="A6" t="str">
        <f>F_beta!$A4</f>
        <v>kNN</v>
      </c>
      <c r="B6" t="str">
        <f>F_beta!E2</f>
        <v>Tf-Idf</v>
      </c>
      <c r="C6" t="str">
        <f>F_beta!F3</f>
        <v>Chi^2</v>
      </c>
      <c r="D6">
        <f>F_beta!F4</f>
        <v>0.73466254963294808</v>
      </c>
      <c r="E6">
        <f>F_beta!F5</f>
        <v>0.66693688275592888</v>
      </c>
      <c r="F6">
        <f>F_beta!F6</f>
        <v>0.82842472146408985</v>
      </c>
      <c r="G6">
        <f>F_beta!F7</f>
        <v>0.82832921354998612</v>
      </c>
      <c r="H6">
        <f>F_beta!F8</f>
        <v>0.79601638458191981</v>
      </c>
      <c r="J6">
        <f t="shared" si="0"/>
        <v>0.77087395039697459</v>
      </c>
      <c r="K6">
        <f t="shared" si="1"/>
        <v>6.2224625489042305E-2</v>
      </c>
      <c r="L6">
        <f t="shared" si="2"/>
        <v>4.8398800215644668E-3</v>
      </c>
      <c r="M6">
        <f t="shared" si="3"/>
        <v>5</v>
      </c>
      <c r="AE6" s="3" t="str">
        <f>$S$14</f>
        <v>LR</v>
      </c>
      <c r="AF6">
        <f>$T$14</f>
        <v>0.86005578575467645</v>
      </c>
      <c r="AG6">
        <f>$U$14</f>
        <v>3.5682614182723192E-2</v>
      </c>
      <c r="AJ6" t="str">
        <f>$N$20</f>
        <v>MNB</v>
      </c>
      <c r="AK6">
        <f>$P$20</f>
        <v>0.85433569273600996</v>
      </c>
      <c r="AL6">
        <f>$P$23</f>
        <v>0.83403325043673848</v>
      </c>
      <c r="AN6">
        <f>$Q$20</f>
        <v>3.5060061311983179E-2</v>
      </c>
      <c r="AO6">
        <f>$Q$23</f>
        <v>4.3303716303971999E-2</v>
      </c>
    </row>
    <row r="7" spans="1:41" x14ac:dyDescent="0.25">
      <c r="A7" t="str">
        <f>F_beta!$A4</f>
        <v>kNN</v>
      </c>
      <c r="B7" t="str">
        <f>F_beta!E2</f>
        <v>Tf-Idf</v>
      </c>
      <c r="C7" t="str">
        <f>F_beta!G3</f>
        <v>Chi^2 + PCA</v>
      </c>
      <c r="D7">
        <f>F_beta!G4</f>
        <v>0.77729217118276084</v>
      </c>
      <c r="E7">
        <f>F_beta!G5</f>
        <v>0.68925418448503539</v>
      </c>
      <c r="F7">
        <f>F_beta!G6</f>
        <v>0.7967198935876123</v>
      </c>
      <c r="G7">
        <f>F_beta!G7</f>
        <v>0.83902972633755735</v>
      </c>
      <c r="H7">
        <f>F_beta!G8</f>
        <v>0.78540540906091827</v>
      </c>
      <c r="J7">
        <f t="shared" si="0"/>
        <v>0.77754027693077687</v>
      </c>
      <c r="K7">
        <f t="shared" si="1"/>
        <v>4.900033890225039E-2</v>
      </c>
      <c r="L7">
        <f t="shared" si="2"/>
        <v>3.0012915156692414E-3</v>
      </c>
      <c r="M7">
        <f t="shared" si="3"/>
        <v>5</v>
      </c>
      <c r="AE7" s="3" t="str">
        <f>$S$32</f>
        <v>Ensemble</v>
      </c>
      <c r="AF7">
        <f>$T$32</f>
        <v>0.86109134179669156</v>
      </c>
      <c r="AG7">
        <f>$U$32</f>
        <v>4.6575471713725503E-2</v>
      </c>
      <c r="AJ7" t="str">
        <f>$N$14</f>
        <v>LR</v>
      </c>
      <c r="AK7">
        <f>$P$14</f>
        <v>0.8579002277501997</v>
      </c>
      <c r="AL7">
        <f>$P$17</f>
        <v>0.8622113437591532</v>
      </c>
      <c r="AN7">
        <f>$Q$14</f>
        <v>3.8190912089773515E-2</v>
      </c>
      <c r="AO7">
        <f>$Q$17</f>
        <v>3.2842948755494233E-2</v>
      </c>
    </row>
    <row r="8" spans="1:41" x14ac:dyDescent="0.25">
      <c r="A8" t="str">
        <f>F_beta!A9</f>
        <v>SVM</v>
      </c>
      <c r="B8" t="str">
        <f>F_beta!B2</f>
        <v>BoW</v>
      </c>
      <c r="C8" t="str">
        <f>F_beta!B3</f>
        <v>/</v>
      </c>
      <c r="D8">
        <f>F_beta!B9</f>
        <v>0.8197151439199839</v>
      </c>
      <c r="E8">
        <f>F_beta!B10</f>
        <v>0.77446327640131807</v>
      </c>
      <c r="F8">
        <f>F_beta!B11</f>
        <v>0.81765763589782392</v>
      </c>
      <c r="G8">
        <f>F_beta!B12</f>
        <v>0.76354487606321875</v>
      </c>
      <c r="H8">
        <f>F_beta!B13</f>
        <v>0.89254901601926928</v>
      </c>
      <c r="J8">
        <f t="shared" si="0"/>
        <v>0.81358598966032292</v>
      </c>
      <c r="K8">
        <f t="shared" si="1"/>
        <v>4.5440079466414519E-2</v>
      </c>
      <c r="L8">
        <f t="shared" si="2"/>
        <v>2.5810010273925833E-3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0.8058608172646633</v>
      </c>
      <c r="Q8">
        <f>IFERROR(_xlfn.STDEV.P(D8:H10),"-")</f>
        <v>4.8309734279896738E-2</v>
      </c>
      <c r="R8">
        <f>COUNT(D8:H10)</f>
        <v>15</v>
      </c>
      <c r="S8" t="str">
        <f>A8</f>
        <v>SVM</v>
      </c>
      <c r="T8">
        <f>IFERROR(AVERAGE(D8:H13),"-")</f>
        <v>0.83506159086545984</v>
      </c>
      <c r="U8">
        <f>IFERROR(_xlfn.STDEV.P(D8:H13),"-")</f>
        <v>5.058170801324853E-2</v>
      </c>
      <c r="V8">
        <f>COUNT(D8:H13)</f>
        <v>30</v>
      </c>
      <c r="AJ8" t="str">
        <f>$N$32</f>
        <v>Ensemble</v>
      </c>
      <c r="AK8">
        <f>$P$32</f>
        <v>0.85359772820507496</v>
      </c>
      <c r="AL8">
        <f>$P$35</f>
        <v>0.86858495538830849</v>
      </c>
      <c r="AN8">
        <f>$Q$32</f>
        <v>4.5642539079907764E-2</v>
      </c>
      <c r="AO8">
        <f>$Q$35</f>
        <v>4.629254008725657E-2</v>
      </c>
    </row>
    <row r="9" spans="1:41" x14ac:dyDescent="0.25">
      <c r="A9" t="str">
        <f>F_beta!A9</f>
        <v>SVM</v>
      </c>
      <c r="B9" t="str">
        <f>F_beta!B2</f>
        <v>BoW</v>
      </c>
      <c r="C9" t="str">
        <f>F_beta!C3</f>
        <v>Chi^2</v>
      </c>
      <c r="D9">
        <f>F_beta!C9</f>
        <v>0.79834392552054478</v>
      </c>
      <c r="E9">
        <f>F_beta!C10</f>
        <v>0.76426210790037974</v>
      </c>
      <c r="F9">
        <f>F_beta!C11</f>
        <v>0.81757659898603519</v>
      </c>
      <c r="G9">
        <f>F_beta!C12</f>
        <v>0.8174006012467453</v>
      </c>
      <c r="H9">
        <f>F_beta!C13</f>
        <v>0.88176003804625458</v>
      </c>
      <c r="J9">
        <f t="shared" si="0"/>
        <v>0.81586865433999201</v>
      </c>
      <c r="K9">
        <f t="shared" si="1"/>
        <v>3.8255169947561347E-2</v>
      </c>
      <c r="L9">
        <f t="shared" si="2"/>
        <v>1.8293225346460013E-3</v>
      </c>
      <c r="M9">
        <f t="shared" si="3"/>
        <v>5</v>
      </c>
      <c r="AE9" s="3"/>
      <c r="AF9" s="3"/>
      <c r="AG9" s="3"/>
    </row>
    <row r="10" spans="1:41" x14ac:dyDescent="0.25">
      <c r="A10" t="str">
        <f>F_beta!A9</f>
        <v>SVM</v>
      </c>
      <c r="B10" t="str">
        <f>F_beta!B2</f>
        <v>BoW</v>
      </c>
      <c r="C10" t="str">
        <f>F_beta!D3</f>
        <v>Chi^2 + PCA</v>
      </c>
      <c r="D10">
        <f>F_beta!D9</f>
        <v>0.7341105549331095</v>
      </c>
      <c r="E10">
        <f>F_beta!D10</f>
        <v>0.75373803218036217</v>
      </c>
      <c r="F10">
        <f>F_beta!D11</f>
        <v>0.8177728213912403</v>
      </c>
      <c r="G10">
        <f>F_beta!D12</f>
        <v>0.75313158998009566</v>
      </c>
      <c r="H10">
        <f>F_beta!D13</f>
        <v>0.88188604048356611</v>
      </c>
      <c r="J10">
        <f t="shared" si="0"/>
        <v>0.78812780779367475</v>
      </c>
      <c r="K10">
        <f t="shared" si="1"/>
        <v>5.4762557578921317E-2</v>
      </c>
      <c r="L10">
        <f t="shared" si="2"/>
        <v>3.7486721407308408E-3</v>
      </c>
      <c r="M10">
        <f t="shared" si="3"/>
        <v>5</v>
      </c>
      <c r="AE10" s="3"/>
      <c r="AF10" s="3"/>
      <c r="AG10" s="3"/>
    </row>
    <row r="11" spans="1:41" x14ac:dyDescent="0.25">
      <c r="A11" t="str">
        <f>F_beta!A9</f>
        <v>SVM</v>
      </c>
      <c r="B11" t="str">
        <f>F_beta!E2</f>
        <v>Tf-Idf</v>
      </c>
      <c r="C11" t="str">
        <f>F_beta!E3</f>
        <v>/</v>
      </c>
      <c r="D11">
        <f>F_beta!E9</f>
        <v>0.87281219996752579</v>
      </c>
      <c r="E11">
        <f>F_beta!E10</f>
        <v>0.81723092563059452</v>
      </c>
      <c r="F11">
        <f>F_beta!E11</f>
        <v>0.91414003957217382</v>
      </c>
      <c r="G11">
        <f>F_beta!E12</f>
        <v>0.82796568548619309</v>
      </c>
      <c r="H11">
        <f>F_beta!E13</f>
        <v>0.88181752118219947</v>
      </c>
      <c r="J11">
        <f t="shared" si="0"/>
        <v>0.86279327436773734</v>
      </c>
      <c r="K11">
        <f t="shared" si="1"/>
        <v>3.5742634776239096E-2</v>
      </c>
      <c r="L11">
        <f t="shared" si="2"/>
        <v>1.5969199259345207E-3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0.86426236446625648</v>
      </c>
      <c r="Q11">
        <f>IFERROR(_xlfn.STDEV.P(D11:H13),"-")</f>
        <v>3.2830132304193696E-2</v>
      </c>
      <c r="R11">
        <f>COUNT(D11:H13)</f>
        <v>15</v>
      </c>
      <c r="AE11" s="3"/>
      <c r="AF11" s="3"/>
      <c r="AG11" s="3"/>
    </row>
    <row r="12" spans="1:41" x14ac:dyDescent="0.25">
      <c r="A12" t="str">
        <f>F_beta!A9</f>
        <v>SVM</v>
      </c>
      <c r="B12" t="str">
        <f>F_beta!E2</f>
        <v>Tf-Idf</v>
      </c>
      <c r="C12" t="str">
        <f>F_beta!F3</f>
        <v>Chi^2</v>
      </c>
      <c r="D12">
        <f>F_beta!F9</f>
        <v>0.86220213626366526</v>
      </c>
      <c r="E12">
        <f>F_beta!F10</f>
        <v>0.82800938140323244</v>
      </c>
      <c r="F12">
        <f>F_beta!F11</f>
        <v>0.91420253622820535</v>
      </c>
      <c r="G12">
        <f>F_beta!F12</f>
        <v>0.83875992208402006</v>
      </c>
      <c r="H12">
        <f>F_beta!F13</f>
        <v>0.89256440202504006</v>
      </c>
      <c r="J12">
        <f t="shared" si="0"/>
        <v>0.86714767560083261</v>
      </c>
      <c r="K12">
        <f t="shared" si="1"/>
        <v>3.231810289156576E-2</v>
      </c>
      <c r="L12">
        <f t="shared" si="2"/>
        <v>1.3055747181372889E-3</v>
      </c>
      <c r="M12">
        <f t="shared" si="3"/>
        <v>5</v>
      </c>
      <c r="AE12" s="3"/>
      <c r="AF12" s="3"/>
      <c r="AG12" s="3"/>
    </row>
    <row r="13" spans="1:41" x14ac:dyDescent="0.25">
      <c r="A13" t="str">
        <f>F_beta!A9</f>
        <v>SVM</v>
      </c>
      <c r="B13" t="str">
        <f>F_beta!E2</f>
        <v>Tf-Idf</v>
      </c>
      <c r="C13" t="str">
        <f>F_beta!G3</f>
        <v>Chi^2 + PCA</v>
      </c>
      <c r="D13">
        <f>F_beta!G9</f>
        <v>0.86216057619571707</v>
      </c>
      <c r="E13">
        <f>F_beta!G10</f>
        <v>0.82800938140323244</v>
      </c>
      <c r="F13">
        <f>F_beta!G11</f>
        <v>0.91414500976863999</v>
      </c>
      <c r="G13">
        <f>F_beta!G12</f>
        <v>0.83875992208402006</v>
      </c>
      <c r="H13">
        <f>F_beta!G13</f>
        <v>0.87115582769938804</v>
      </c>
      <c r="J13">
        <f t="shared" si="0"/>
        <v>0.8628461434301995</v>
      </c>
      <c r="K13">
        <f t="shared" si="1"/>
        <v>2.9982797034154313E-2</v>
      </c>
      <c r="L13">
        <f t="shared" si="2"/>
        <v>1.1237101474891157E-3</v>
      </c>
      <c r="M13">
        <f t="shared" si="3"/>
        <v>5</v>
      </c>
      <c r="AE13" s="3"/>
      <c r="AF13" s="3"/>
      <c r="AG13" s="3"/>
    </row>
    <row r="14" spans="1:41" x14ac:dyDescent="0.25">
      <c r="A14" t="str">
        <f>F_beta!A14</f>
        <v>LR</v>
      </c>
      <c r="B14" t="str">
        <f>F_beta!B2</f>
        <v>BoW</v>
      </c>
      <c r="C14" t="str">
        <f>F_beta!B3</f>
        <v>/</v>
      </c>
      <c r="D14">
        <f>F_beta!B14</f>
        <v>0.84088009409042197</v>
      </c>
      <c r="E14">
        <f>F_beta!B15</f>
        <v>0.79621368319463104</v>
      </c>
      <c r="F14">
        <f>F_beta!B16</f>
        <v>0.87119278702075587</v>
      </c>
      <c r="G14">
        <f>F_beta!B17</f>
        <v>0.8065136670878329</v>
      </c>
      <c r="H14">
        <f>F_beta!B18</f>
        <v>0.92473848350746579</v>
      </c>
      <c r="J14">
        <f t="shared" si="0"/>
        <v>0.84790774298022153</v>
      </c>
      <c r="K14">
        <f t="shared" si="1"/>
        <v>4.6648235016887175E-2</v>
      </c>
      <c r="L14">
        <f t="shared" si="2"/>
        <v>2.720072287738423E-3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0.8579002277501997</v>
      </c>
      <c r="Q14">
        <f>IFERROR(_xlfn.STDEV.P(D14:H16),"-")</f>
        <v>3.8190912089773515E-2</v>
      </c>
      <c r="R14">
        <f>COUNT(D14:H16)</f>
        <v>15</v>
      </c>
      <c r="S14" t="str">
        <f>A14</f>
        <v>LR</v>
      </c>
      <c r="T14">
        <f>IFERROR(AVERAGE(D14:H19),"-")</f>
        <v>0.86005578575467645</v>
      </c>
      <c r="U14">
        <f>IFERROR(_xlfn.STDEV.P(D14:H19),"-")</f>
        <v>3.5682614182723192E-2</v>
      </c>
      <c r="V14">
        <f>COUNT(D14:H19)</f>
        <v>30</v>
      </c>
    </row>
    <row r="15" spans="1:41" x14ac:dyDescent="0.25">
      <c r="A15" t="str">
        <f>F_beta!A14</f>
        <v>LR</v>
      </c>
      <c r="B15" t="str">
        <f>F_beta!B2</f>
        <v>BoW</v>
      </c>
      <c r="C15" t="str">
        <f>F_beta!C3</f>
        <v>Chi^2</v>
      </c>
      <c r="D15">
        <f>F_beta!C14</f>
        <v>0.86201391424042451</v>
      </c>
      <c r="E15">
        <f>F_beta!C15</f>
        <v>0.83899582288857744</v>
      </c>
      <c r="F15">
        <f>F_beta!C16</f>
        <v>0.89263058334253675</v>
      </c>
      <c r="G15">
        <f>F_beta!C17</f>
        <v>0.84949478834662417</v>
      </c>
      <c r="H15">
        <f>F_beta!C18</f>
        <v>0.9140503772836398</v>
      </c>
      <c r="J15">
        <f t="shared" si="0"/>
        <v>0.87143709722036056</v>
      </c>
      <c r="K15">
        <f t="shared" si="1"/>
        <v>2.7884594557626853E-2</v>
      </c>
      <c r="L15">
        <f t="shared" si="2"/>
        <v>9.7193826705404131E-4</v>
      </c>
      <c r="M15">
        <f t="shared" si="3"/>
        <v>5</v>
      </c>
      <c r="AE15" s="3"/>
      <c r="AF15" s="3"/>
      <c r="AG15" s="3"/>
    </row>
    <row r="16" spans="1:41" x14ac:dyDescent="0.25">
      <c r="A16" t="str">
        <f>F_beta!A14</f>
        <v>LR</v>
      </c>
      <c r="B16" t="str">
        <f>F_beta!B2</f>
        <v>BoW</v>
      </c>
      <c r="C16" t="str">
        <f>F_beta!D3</f>
        <v>Chi^2 + PCA</v>
      </c>
      <c r="D16">
        <f>F_beta!D14</f>
        <v>0.84072973308078258</v>
      </c>
      <c r="E16">
        <f>F_beta!D15</f>
        <v>0.80683208529748196</v>
      </c>
      <c r="F16">
        <f>F_beta!D16</f>
        <v>0.89270731904390799</v>
      </c>
      <c r="G16">
        <f>F_beta!D17</f>
        <v>0.83876475771885273</v>
      </c>
      <c r="H16">
        <f>F_beta!D18</f>
        <v>0.89274532010906005</v>
      </c>
      <c r="J16">
        <f t="shared" si="0"/>
        <v>0.85435584305001711</v>
      </c>
      <c r="K16">
        <f t="shared" si="1"/>
        <v>3.3561430319328581E-2</v>
      </c>
      <c r="L16">
        <f t="shared" si="2"/>
        <v>1.4079620063489346E-3</v>
      </c>
      <c r="M16">
        <f t="shared" si="3"/>
        <v>5</v>
      </c>
      <c r="AE16" s="3"/>
      <c r="AF16" s="3"/>
      <c r="AG16" s="3"/>
    </row>
    <row r="17" spans="1:33" x14ac:dyDescent="0.25">
      <c r="A17" t="str">
        <f>F_beta!A14</f>
        <v>LR</v>
      </c>
      <c r="B17" t="str">
        <f>F_beta!E2</f>
        <v>Tf-Idf</v>
      </c>
      <c r="C17" t="str">
        <f>F_beta!E3</f>
        <v>/</v>
      </c>
      <c r="D17">
        <f>F_beta!E14</f>
        <v>0.83015509187326497</v>
      </c>
      <c r="E17">
        <f>F_beta!E15</f>
        <v>0.81742093016273698</v>
      </c>
      <c r="F17">
        <f>F_beta!E16</f>
        <v>0.87105320806175013</v>
      </c>
      <c r="G17">
        <f>F_beta!E17</f>
        <v>0.86038828999934414</v>
      </c>
      <c r="H17">
        <f>F_beta!E18</f>
        <v>0.91401996685046383</v>
      </c>
      <c r="J17">
        <f t="shared" si="0"/>
        <v>0.85860749738951192</v>
      </c>
      <c r="K17">
        <f t="shared" si="1"/>
        <v>3.3865857165599207E-2</v>
      </c>
      <c r="L17">
        <f t="shared" si="2"/>
        <v>1.4336203519509589E-3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0.8622113437591532</v>
      </c>
      <c r="Q17">
        <f>IFERROR(_xlfn.STDEV.P(D17:H19),"-")</f>
        <v>3.2842948755494233E-2</v>
      </c>
      <c r="R17">
        <f>COUNT(D17:H19)</f>
        <v>15</v>
      </c>
      <c r="AE17" s="3"/>
      <c r="AF17" s="3"/>
      <c r="AG17" s="3"/>
    </row>
    <row r="18" spans="1:33" x14ac:dyDescent="0.25">
      <c r="A18" t="str">
        <f>F_beta!A14</f>
        <v>LR</v>
      </c>
      <c r="B18" t="str">
        <f>F_beta!E2</f>
        <v>Tf-Idf</v>
      </c>
      <c r="C18" t="str">
        <f>F_beta!F3</f>
        <v>Chi^2</v>
      </c>
      <c r="D18">
        <f>F_beta!F14</f>
        <v>0.83020788335982387</v>
      </c>
      <c r="E18">
        <f>F_beta!F15</f>
        <v>0.82809613865818144</v>
      </c>
      <c r="F18">
        <f>F_beta!F16</f>
        <v>0.88200985757263706</v>
      </c>
      <c r="G18">
        <f>F_beta!F17</f>
        <v>0.87113114482698217</v>
      </c>
      <c r="H18">
        <f>F_beta!F18</f>
        <v>0.91401996685046383</v>
      </c>
      <c r="J18">
        <f t="shared" si="0"/>
        <v>0.86509299825361763</v>
      </c>
      <c r="K18">
        <f t="shared" si="1"/>
        <v>3.2564478992961984E-2</v>
      </c>
      <c r="L18">
        <f t="shared" si="2"/>
        <v>1.325556615103828E-3</v>
      </c>
      <c r="M18">
        <f t="shared" si="3"/>
        <v>5</v>
      </c>
      <c r="AE18" s="3"/>
      <c r="AF18" s="3"/>
      <c r="AG18" s="3"/>
    </row>
    <row r="19" spans="1:33" x14ac:dyDescent="0.25">
      <c r="A19" t="str">
        <f>F_beta!A14</f>
        <v>LR</v>
      </c>
      <c r="B19" t="str">
        <f>F_beta!E2</f>
        <v>Tf-Idf</v>
      </c>
      <c r="C19" t="str">
        <f>F_beta!G3</f>
        <v>Chi^2 + PCA</v>
      </c>
      <c r="D19">
        <f>F_beta!G14</f>
        <v>0.83015993779237418</v>
      </c>
      <c r="E19">
        <f>F_beta!G15</f>
        <v>0.82809613865818144</v>
      </c>
      <c r="F19">
        <f>F_beta!G16</f>
        <v>0.87126049004364692</v>
      </c>
      <c r="G19">
        <f>F_beta!G17</f>
        <v>0.87113114482698217</v>
      </c>
      <c r="H19">
        <f>F_beta!G18</f>
        <v>0.91401996685046383</v>
      </c>
      <c r="J19">
        <f t="shared" si="0"/>
        <v>0.86293353563432973</v>
      </c>
      <c r="K19">
        <f t="shared" si="1"/>
        <v>3.1730475458748131E-2</v>
      </c>
      <c r="L19">
        <f t="shared" si="2"/>
        <v>1.2585288410477714E-3</v>
      </c>
      <c r="M19">
        <f t="shared" si="3"/>
        <v>5</v>
      </c>
      <c r="AE19" s="3"/>
      <c r="AF19" s="3"/>
      <c r="AG19" s="3"/>
    </row>
    <row r="20" spans="1:33" x14ac:dyDescent="0.25">
      <c r="A20" t="str">
        <f>F_beta!A19</f>
        <v>MNB</v>
      </c>
      <c r="B20" t="str">
        <f>F_beta!B2</f>
        <v>BoW</v>
      </c>
      <c r="C20" t="str">
        <f>F_beta!B3</f>
        <v>/</v>
      </c>
      <c r="D20">
        <f>F_beta!B19</f>
        <v>0.86188084669670839</v>
      </c>
      <c r="E20">
        <f>F_beta!B20</f>
        <v>0.78540926202426331</v>
      </c>
      <c r="F20">
        <f>F_beta!B21</f>
        <v>0.89272590800092144</v>
      </c>
      <c r="G20">
        <f>F_beta!B22</f>
        <v>0.84978771482054793</v>
      </c>
      <c r="H20">
        <f>F_beta!B23</f>
        <v>0.84973641843340608</v>
      </c>
      <c r="J20">
        <f t="shared" si="0"/>
        <v>0.84790802999516957</v>
      </c>
      <c r="K20">
        <f t="shared" si="1"/>
        <v>3.4976718007035112E-2</v>
      </c>
      <c r="L20">
        <f t="shared" si="2"/>
        <v>1.5292135031795681E-3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0.85433569273600996</v>
      </c>
      <c r="Q20">
        <f>IFERROR(_xlfn.STDEV.P(D20:H21),"-")</f>
        <v>3.5060061311983179E-2</v>
      </c>
      <c r="R20">
        <f>COUNT(D20:H21)</f>
        <v>10</v>
      </c>
      <c r="S20" t="str">
        <f>A20</f>
        <v>MNB</v>
      </c>
      <c r="T20">
        <f>IFERROR(AVERAGE(D20:H21,D23:H24),"-")</f>
        <v>0.84418447158637411</v>
      </c>
      <c r="U20">
        <f>IFERROR(_xlfn.STDEV.P(D20:H21,D23:H24),"-")</f>
        <v>4.0684851766920174E-2</v>
      </c>
      <c r="V20">
        <f>COUNT(D20:H21,D23:H24)</f>
        <v>20</v>
      </c>
    </row>
    <row r="21" spans="1:33" x14ac:dyDescent="0.25">
      <c r="A21" t="str">
        <f>F_beta!A19</f>
        <v>MNB</v>
      </c>
      <c r="B21" t="str">
        <f>F_beta!B2</f>
        <v>BoW</v>
      </c>
      <c r="C21" t="str">
        <f>F_beta!C3</f>
        <v>Chi^2</v>
      </c>
      <c r="D21">
        <f>F_beta!C19</f>
        <v>0.87242281208353789</v>
      </c>
      <c r="E21">
        <f>F_beta!C20</f>
        <v>0.79624936762683907</v>
      </c>
      <c r="F21">
        <f>F_beta!C21</f>
        <v>0.89272590800092144</v>
      </c>
      <c r="G21">
        <f>F_beta!C22</f>
        <v>0.86062074747302653</v>
      </c>
      <c r="H21">
        <f>F_beta!C23</f>
        <v>0.88179794219992724</v>
      </c>
      <c r="J21">
        <f t="shared" si="0"/>
        <v>0.86076335547685046</v>
      </c>
      <c r="K21">
        <f t="shared" si="1"/>
        <v>3.3947242881218004E-2</v>
      </c>
      <c r="L21">
        <f t="shared" si="2"/>
        <v>1.4405191240455084E-3</v>
      </c>
      <c r="M21">
        <f t="shared" si="3"/>
        <v>5</v>
      </c>
      <c r="AE21" s="3"/>
      <c r="AF21" s="3"/>
      <c r="AG21" s="3"/>
    </row>
    <row r="22" spans="1:33" x14ac:dyDescent="0.25">
      <c r="A22" t="str">
        <f>F_beta!A19</f>
        <v>MNB</v>
      </c>
      <c r="B22" t="str">
        <f>F_beta!B2</f>
        <v>BoW</v>
      </c>
      <c r="C22" t="str">
        <f>F_beta!D3</f>
        <v>Chi^2 + PCA</v>
      </c>
      <c r="D22">
        <f>IF(F_beta!D19="-",0,F_beta!D19)</f>
        <v>0</v>
      </c>
      <c r="E22">
        <f>IF(F_beta!D20="-",0,F_beta!D20)</f>
        <v>0</v>
      </c>
      <c r="F22">
        <f>IF(F_beta!D21="-",0,F_beta!D21)</f>
        <v>0</v>
      </c>
      <c r="G22">
        <f>IF(F_beta!D22="-",0,F_beta!D22)</f>
        <v>0</v>
      </c>
      <c r="H22">
        <f>IF(F_beta!D23="-",0,F_beta!D23)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F_beta!A19</f>
        <v>MNB</v>
      </c>
      <c r="B23" t="str">
        <f>F_beta!E2</f>
        <v>Tf-Idf</v>
      </c>
      <c r="C23" t="str">
        <f>F_beta!E3</f>
        <v>/</v>
      </c>
      <c r="D23">
        <f>F_beta!E19</f>
        <v>0.872474589270402</v>
      </c>
      <c r="E23">
        <f>F_beta!E20</f>
        <v>0.76373998800536735</v>
      </c>
      <c r="F23">
        <f>F_beta!E21</f>
        <v>0.88234916598892243</v>
      </c>
      <c r="G23">
        <f>F_beta!E22</f>
        <v>0.79646306499523278</v>
      </c>
      <c r="H23">
        <f>F_beta!E23</f>
        <v>0.82839947589777696</v>
      </c>
      <c r="J23">
        <f t="shared" si="0"/>
        <v>0.82868525683154037</v>
      </c>
      <c r="K23">
        <f t="shared" si="1"/>
        <v>4.4840963508548042E-2</v>
      </c>
      <c r="L23">
        <f t="shared" si="2"/>
        <v>2.5133900104686714E-3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0.83403325043673848</v>
      </c>
      <c r="Q23">
        <f>IFERROR(_xlfn.STDEV.P(D23:H24),"-")</f>
        <v>4.3303716303971999E-2</v>
      </c>
      <c r="R23">
        <f>COUNT(D23:H24)</f>
        <v>10</v>
      </c>
      <c r="AE23" s="3"/>
      <c r="AF23" s="3"/>
      <c r="AG23" s="3"/>
    </row>
    <row r="24" spans="1:33" x14ac:dyDescent="0.25">
      <c r="A24" t="str">
        <f>F_beta!A19</f>
        <v>MNB</v>
      </c>
      <c r="B24" t="str">
        <f>F_beta!E2</f>
        <v>Tf-Idf</v>
      </c>
      <c r="C24" t="str">
        <f>F_beta!F3</f>
        <v>Chi^2</v>
      </c>
      <c r="D24">
        <f>F_beta!F19</f>
        <v>0.872474589270402</v>
      </c>
      <c r="E24">
        <f>F_beta!F20</f>
        <v>0.7745561585553502</v>
      </c>
      <c r="F24">
        <f>F_beta!F21</f>
        <v>0.89300458871309918</v>
      </c>
      <c r="G24">
        <f>F_beta!F22</f>
        <v>0.82847140777305461</v>
      </c>
      <c r="H24">
        <f>F_beta!F23</f>
        <v>0.82839947589777696</v>
      </c>
      <c r="J24">
        <f t="shared" si="0"/>
        <v>0.8393812440419367</v>
      </c>
      <c r="K24">
        <f t="shared" si="1"/>
        <v>4.1018405769756142E-2</v>
      </c>
      <c r="L24">
        <f t="shared" si="2"/>
        <v>2.1031370148654549E-3</v>
      </c>
      <c r="M24">
        <f t="shared" si="3"/>
        <v>5</v>
      </c>
      <c r="AE24" s="3"/>
      <c r="AF24" s="3"/>
      <c r="AG24" s="3"/>
    </row>
    <row r="25" spans="1:33" x14ac:dyDescent="0.25">
      <c r="A25" t="str">
        <f>F_beta!A19</f>
        <v>MNB</v>
      </c>
      <c r="B25" t="str">
        <f>F_beta!E2</f>
        <v>Tf-Idf</v>
      </c>
      <c r="C25" t="str">
        <f>F_beta!G3</f>
        <v>Chi^2 + PCA</v>
      </c>
      <c r="D25">
        <f>IF(F_beta!G19="-",0,F_beta!G19)</f>
        <v>0</v>
      </c>
      <c r="E25">
        <f>IF(F_beta!G20="-",0,F_beta!G20)</f>
        <v>0</v>
      </c>
      <c r="F25">
        <f>IF(F_beta!G21="-",0,F_beta!G21)</f>
        <v>0</v>
      </c>
      <c r="G25">
        <f>IF(F_beta!G22="-",0,F_beta!G22)</f>
        <v>0</v>
      </c>
      <c r="H25">
        <f>IF(F_beta!G23="-",0,F_beta!G23)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F_beta!A24</f>
        <v>RF</v>
      </c>
      <c r="B26" t="str">
        <f>F_beta!B2</f>
        <v>BoW</v>
      </c>
      <c r="C26" t="str">
        <f>F_beta!B3</f>
        <v>/</v>
      </c>
      <c r="D26">
        <f>F_beta!B24</f>
        <v>0.78780368648548871</v>
      </c>
      <c r="E26">
        <f>F_beta!B25</f>
        <v>0.7539522709475911</v>
      </c>
      <c r="F26">
        <f>F_beta!B26</f>
        <v>0.8175465167215531</v>
      </c>
      <c r="G26">
        <f>F_beta!B27</f>
        <v>0.80683955684013997</v>
      </c>
      <c r="H26">
        <f>F_beta!B28</f>
        <v>0.88188709374999041</v>
      </c>
      <c r="J26">
        <f t="shared" si="0"/>
        <v>0.80960582494895272</v>
      </c>
      <c r="K26">
        <f t="shared" si="1"/>
        <v>4.2113988077900379E-2</v>
      </c>
      <c r="L26">
        <f t="shared" si="2"/>
        <v>2.2169849897819187E-3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0.79020763363695179</v>
      </c>
      <c r="Q26">
        <f>IFERROR(_xlfn.STDEV.P(D26:H28),"-")</f>
        <v>4.6233787783170582E-2</v>
      </c>
      <c r="R26">
        <f>COUNT(D26:H28)</f>
        <v>15</v>
      </c>
      <c r="S26" t="str">
        <f>A26</f>
        <v>RF</v>
      </c>
      <c r="T26">
        <f>IFERROR(AVERAGE(D26:H31),"-")</f>
        <v>0.79764445239208726</v>
      </c>
      <c r="U26">
        <f>IFERROR(_xlfn.STDEV.P(D26:H31),"-")</f>
        <v>4.1040682462565273E-2</v>
      </c>
      <c r="V26">
        <f>COUNT(D26:H31)</f>
        <v>30</v>
      </c>
    </row>
    <row r="27" spans="1:33" x14ac:dyDescent="0.25">
      <c r="A27" t="str">
        <f>F_beta!A24</f>
        <v>RF</v>
      </c>
      <c r="B27" t="str">
        <f>F_beta!B2</f>
        <v>BoW</v>
      </c>
      <c r="C27" t="str">
        <f>F_beta!C3</f>
        <v>Chi^2</v>
      </c>
      <c r="D27">
        <f>F_beta!C24</f>
        <v>0.76655914137206127</v>
      </c>
      <c r="E27">
        <f>F_beta!C25</f>
        <v>0.78577738432654431</v>
      </c>
      <c r="F27">
        <f>F_beta!C26</f>
        <v>0.81725405843070043</v>
      </c>
      <c r="G27">
        <f>F_beta!C27</f>
        <v>0.8174094265715548</v>
      </c>
      <c r="H27">
        <f>F_beta!C28</f>
        <v>0.86052123495126931</v>
      </c>
      <c r="J27">
        <f t="shared" si="0"/>
        <v>0.80950424913042607</v>
      </c>
      <c r="K27">
        <f t="shared" si="1"/>
        <v>3.2039134228657666E-2</v>
      </c>
      <c r="L27">
        <f t="shared" si="2"/>
        <v>1.2831326526524293E-3</v>
      </c>
      <c r="M27">
        <f t="shared" si="3"/>
        <v>5</v>
      </c>
      <c r="AE27" s="3"/>
      <c r="AF27" s="3"/>
      <c r="AG27" s="3"/>
    </row>
    <row r="28" spans="1:33" x14ac:dyDescent="0.25">
      <c r="A28" t="str">
        <f>F_beta!A24</f>
        <v>RF</v>
      </c>
      <c r="B28" t="str">
        <f>F_beta!B2</f>
        <v>BoW</v>
      </c>
      <c r="C28" t="str">
        <f>F_beta!D3</f>
        <v>Chi^2 + PCA</v>
      </c>
      <c r="D28">
        <f>F_beta!D24</f>
        <v>0.75561008429799104</v>
      </c>
      <c r="E28">
        <f>F_beta!D25</f>
        <v>0.72110242867575491</v>
      </c>
      <c r="F28">
        <f>F_beta!D26</f>
        <v>0.78538773103478055</v>
      </c>
      <c r="G28">
        <f>F_beta!D27</f>
        <v>0.69917470580083851</v>
      </c>
      <c r="H28">
        <f>F_beta!D28</f>
        <v>0.7962891843480171</v>
      </c>
      <c r="J28">
        <f t="shared" si="0"/>
        <v>0.75151282683147635</v>
      </c>
      <c r="K28">
        <f t="shared" si="1"/>
        <v>3.6968338006965425E-2</v>
      </c>
      <c r="L28">
        <f t="shared" si="2"/>
        <v>1.7083225187465557E-3</v>
      </c>
      <c r="M28">
        <f t="shared" si="3"/>
        <v>5</v>
      </c>
      <c r="AE28" s="3"/>
      <c r="AF28" s="3"/>
      <c r="AG28" s="3"/>
    </row>
    <row r="29" spans="1:33" x14ac:dyDescent="0.25">
      <c r="A29" t="str">
        <f>F_beta!A24</f>
        <v>RF</v>
      </c>
      <c r="B29" t="str">
        <f>F_beta!E2</f>
        <v>Tf-Idf</v>
      </c>
      <c r="C29" t="str">
        <f>F_beta!E3</f>
        <v>/</v>
      </c>
      <c r="D29">
        <f>F_beta!E24</f>
        <v>0.77717224229762627</v>
      </c>
      <c r="E29">
        <f>F_beta!E25</f>
        <v>0.78568319824228727</v>
      </c>
      <c r="F29">
        <f>F_beta!E26</f>
        <v>0.79643827443630577</v>
      </c>
      <c r="G29">
        <f>F_beta!E27</f>
        <v>0.79598493933092174</v>
      </c>
      <c r="H29">
        <f>F_beta!E28</f>
        <v>0.83883159021577935</v>
      </c>
      <c r="J29">
        <f t="shared" si="0"/>
        <v>0.79882204890458408</v>
      </c>
      <c r="K29">
        <f t="shared" si="1"/>
        <v>2.1240708510902526E-2</v>
      </c>
      <c r="L29">
        <f t="shared" si="2"/>
        <v>5.6395962255640871E-4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0.80508127114722317</v>
      </c>
      <c r="Q29">
        <f>IFERROR(_xlfn.STDEV.P(D29:H31),"-")</f>
        <v>3.3473863756870004E-2</v>
      </c>
      <c r="R29">
        <f>COUNT(D29:H31)</f>
        <v>15</v>
      </c>
      <c r="AE29" s="3"/>
      <c r="AF29" s="3"/>
      <c r="AG29" s="3"/>
    </row>
    <row r="30" spans="1:33" x14ac:dyDescent="0.25">
      <c r="A30" t="str">
        <f>F_beta!A24</f>
        <v>RF</v>
      </c>
      <c r="B30" t="str">
        <f>F_beta!E2</f>
        <v>Tf-Idf</v>
      </c>
      <c r="C30" t="str">
        <f>F_beta!F3</f>
        <v>Chi^2</v>
      </c>
      <c r="D30">
        <f>F_beta!F24</f>
        <v>0.78774124798964318</v>
      </c>
      <c r="E30">
        <f>F_beta!F25</f>
        <v>0.78538947264843395</v>
      </c>
      <c r="F30">
        <f>F_beta!F26</f>
        <v>0.81728260700642519</v>
      </c>
      <c r="G30">
        <f>F_beta!F27</f>
        <v>0.77439070585982539</v>
      </c>
      <c r="H30">
        <f>F_beta!F28</f>
        <v>0.82823492761533091</v>
      </c>
      <c r="J30">
        <f t="shared" si="0"/>
        <v>0.79860779222393163</v>
      </c>
      <c r="K30">
        <f t="shared" si="1"/>
        <v>2.0522128966669401E-2</v>
      </c>
      <c r="L30">
        <f t="shared" si="2"/>
        <v>5.2644722165576415E-4</v>
      </c>
      <c r="M30">
        <f t="shared" si="3"/>
        <v>5</v>
      </c>
      <c r="AE30" s="3"/>
      <c r="AF30" s="3"/>
      <c r="AG30" s="3"/>
    </row>
    <row r="31" spans="1:33" x14ac:dyDescent="0.25">
      <c r="A31" t="str">
        <f>F_beta!A24</f>
        <v>RF</v>
      </c>
      <c r="B31" t="str">
        <f>F_beta!E2</f>
        <v>Tf-Idf</v>
      </c>
      <c r="C31" t="str">
        <f>F_beta!G3</f>
        <v>Chi^2 + PCA</v>
      </c>
      <c r="D31">
        <f>F_beta!G24</f>
        <v>0.78713838621039367</v>
      </c>
      <c r="E31">
        <f>F_beta!G25</f>
        <v>0.7529208195544026</v>
      </c>
      <c r="F31">
        <f>F_beta!G26</f>
        <v>0.86028555472967649</v>
      </c>
      <c r="G31">
        <f>F_beta!G27</f>
        <v>0.8065192129038371</v>
      </c>
      <c r="H31">
        <f>F_beta!G28</f>
        <v>0.88220588816745793</v>
      </c>
      <c r="J31">
        <f t="shared" si="0"/>
        <v>0.81781397231315345</v>
      </c>
      <c r="K31">
        <f t="shared" si="1"/>
        <v>4.7391641854200577E-2</v>
      </c>
      <c r="L31">
        <f t="shared" si="2"/>
        <v>2.8074596470460201E-3</v>
      </c>
      <c r="M31">
        <f t="shared" si="3"/>
        <v>5</v>
      </c>
      <c r="AE31" s="3"/>
      <c r="AF31" s="3"/>
      <c r="AG31" s="3"/>
    </row>
    <row r="32" spans="1:33" x14ac:dyDescent="0.25">
      <c r="A32" t="str">
        <f>F_beta!A29</f>
        <v>Ensemble</v>
      </c>
      <c r="B32" t="str">
        <f>F_beta!B2</f>
        <v>BoW</v>
      </c>
      <c r="C32" t="str">
        <f>F_beta!B3</f>
        <v>/</v>
      </c>
      <c r="D32">
        <f>F_beta!B29</f>
        <v>0.84065088413708067</v>
      </c>
      <c r="E32">
        <f>F_beta!B30</f>
        <v>0.80670780377631179</v>
      </c>
      <c r="F32">
        <f>F_beta!B31</f>
        <v>0.89259954205473346</v>
      </c>
      <c r="G32">
        <f>F_beta!B32</f>
        <v>0.81727861338831809</v>
      </c>
      <c r="H32">
        <f>F_beta!B33</f>
        <v>0.9140503772836398</v>
      </c>
      <c r="J32">
        <f t="shared" si="0"/>
        <v>0.85425744412801663</v>
      </c>
      <c r="K32">
        <f t="shared" si="1"/>
        <v>4.209240317210091E-2</v>
      </c>
      <c r="L32">
        <f t="shared" si="2"/>
        <v>2.2147130060033637E-3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0.85359772820507496</v>
      </c>
      <c r="Q32">
        <f>IFERROR(_xlfn.STDEV.P(D32:H34),"-")</f>
        <v>4.5642539079907764E-2</v>
      </c>
      <c r="R32">
        <f>COUNT(D32:H34)</f>
        <v>15</v>
      </c>
      <c r="S32" t="str">
        <f>A32</f>
        <v>Ensemble</v>
      </c>
      <c r="T32">
        <f>IFERROR(AVERAGE(D32:H37),"-")</f>
        <v>0.86109134179669156</v>
      </c>
      <c r="U32">
        <f>IFERROR(_xlfn.STDEV.P(D32:H37),"-")</f>
        <v>4.6575471713725503E-2</v>
      </c>
      <c r="V32">
        <f>COUNT(D32:H37)</f>
        <v>30</v>
      </c>
    </row>
    <row r="33" spans="1:28" x14ac:dyDescent="0.25">
      <c r="A33" t="str">
        <f>F_beta!A29</f>
        <v>Ensemble</v>
      </c>
      <c r="B33" t="str">
        <f>F_beta!B2</f>
        <v>BoW</v>
      </c>
      <c r="C33" t="str">
        <f>F_beta!C3</f>
        <v>Chi^2</v>
      </c>
      <c r="D33">
        <f>F_beta!C29</f>
        <v>0.86173911401267811</v>
      </c>
      <c r="E33">
        <f>F_beta!C30</f>
        <v>0.81734394773514041</v>
      </c>
      <c r="F33">
        <f>F_beta!C31</f>
        <v>0.91409732858229753</v>
      </c>
      <c r="G33">
        <f>F_beta!C32</f>
        <v>0.8387902246333071</v>
      </c>
      <c r="H33">
        <f>F_beta!C33</f>
        <v>0.93550373841856715</v>
      </c>
      <c r="J33">
        <f t="shared" si="0"/>
        <v>0.87349487067639797</v>
      </c>
      <c r="K33">
        <f t="shared" si="1"/>
        <v>4.4697193839287129E-2</v>
      </c>
      <c r="L33">
        <f t="shared" si="2"/>
        <v>2.4972989213835092E-3</v>
      </c>
      <c r="M33">
        <f t="shared" si="3"/>
        <v>5</v>
      </c>
    </row>
    <row r="34" spans="1:28" x14ac:dyDescent="0.25">
      <c r="A34" t="str">
        <f>F_beta!A29</f>
        <v>Ensemble</v>
      </c>
      <c r="B34" t="str">
        <f>F_beta!B2</f>
        <v>BoW</v>
      </c>
      <c r="C34" t="str">
        <f>F_beta!D3</f>
        <v>Chi^2 + PCA</v>
      </c>
      <c r="D34">
        <f>F_beta!D29</f>
        <v>0.80923255808457328</v>
      </c>
      <c r="E34">
        <f>F_beta!D30</f>
        <v>0.80685096565350856</v>
      </c>
      <c r="F34">
        <f>F_beta!D31</f>
        <v>0.81764849032789078</v>
      </c>
      <c r="G34">
        <f>F_beta!D32</f>
        <v>0.81737111746986002</v>
      </c>
      <c r="H34">
        <f>F_beta!D33</f>
        <v>0.9141012175182196</v>
      </c>
      <c r="J34">
        <f t="shared" si="0"/>
        <v>0.83304086981081049</v>
      </c>
      <c r="K34">
        <f t="shared" si="1"/>
        <v>4.0757804754528525E-2</v>
      </c>
      <c r="L34">
        <f t="shared" si="2"/>
        <v>2.0764983105103353E-3</v>
      </c>
      <c r="M34">
        <f t="shared" si="3"/>
        <v>5</v>
      </c>
    </row>
    <row r="35" spans="1:28" x14ac:dyDescent="0.25">
      <c r="A35" t="str">
        <f>F_beta!A29</f>
        <v>Ensemble</v>
      </c>
      <c r="B35" t="str">
        <f>F_beta!E2</f>
        <v>Tf-Idf</v>
      </c>
      <c r="C35" t="str">
        <f>F_beta!E3</f>
        <v>/</v>
      </c>
      <c r="D35">
        <f>F_beta!E29</f>
        <v>0.88325901230496484</v>
      </c>
      <c r="E35">
        <f>F_beta!E30</f>
        <v>0.78527206843194242</v>
      </c>
      <c r="F35">
        <f>F_beta!E31</f>
        <v>0.93565040375550557</v>
      </c>
      <c r="G35">
        <f>F_beta!E32</f>
        <v>0.87099283285450491</v>
      </c>
      <c r="H35">
        <f>F_beta!E33</f>
        <v>0.9248280103531048</v>
      </c>
      <c r="J35">
        <f t="shared" si="0"/>
        <v>0.88000046554000444</v>
      </c>
      <c r="K35">
        <f t="shared" si="1"/>
        <v>5.3238424450087966E-2</v>
      </c>
      <c r="L35">
        <f t="shared" si="2"/>
        <v>3.5429122974096551E-3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0.86858495538830849</v>
      </c>
      <c r="Q35">
        <f>IFERROR(_xlfn.STDEV.P(D35:H37),"-")</f>
        <v>4.629254008725657E-2</v>
      </c>
      <c r="R35">
        <f>COUNT(D35:H37)</f>
        <v>15</v>
      </c>
    </row>
    <row r="36" spans="1:28" x14ac:dyDescent="0.25">
      <c r="A36" t="str">
        <f>F_beta!A29</f>
        <v>Ensemble</v>
      </c>
      <c r="B36" t="str">
        <f>F_beta!E2</f>
        <v>Tf-Idf</v>
      </c>
      <c r="C36" t="str">
        <f>F_beta!F3</f>
        <v>Chi^2</v>
      </c>
      <c r="D36">
        <f>F_beta!F29</f>
        <v>0.8302627961195177</v>
      </c>
      <c r="E36">
        <f>F_beta!F30</f>
        <v>0.81721646677571924</v>
      </c>
      <c r="F36">
        <f>F_beta!F31</f>
        <v>0.90367767237016139</v>
      </c>
      <c r="G36">
        <f>F_beta!F32</f>
        <v>0.87097743273125205</v>
      </c>
      <c r="H36">
        <f>F_beta!F33</f>
        <v>0.88178845069910916</v>
      </c>
      <c r="J36">
        <f t="shared" si="0"/>
        <v>0.8607845637391518</v>
      </c>
      <c r="K36">
        <f t="shared" si="1"/>
        <v>3.2294377174332936E-2</v>
      </c>
      <c r="L36">
        <f t="shared" si="2"/>
        <v>1.3036584963475955E-3</v>
      </c>
      <c r="M36">
        <f t="shared" si="3"/>
        <v>5</v>
      </c>
    </row>
    <row r="37" spans="1:28" x14ac:dyDescent="0.25">
      <c r="A37" t="str">
        <f>F_beta!A29</f>
        <v>Ensemble</v>
      </c>
      <c r="B37" t="str">
        <f>F_beta!E2</f>
        <v>Tf-Idf</v>
      </c>
      <c r="C37" t="str">
        <f>F_beta!G3</f>
        <v>Chi^2 + PCA</v>
      </c>
      <c r="D37">
        <f>F_beta!G29</f>
        <v>0.89381768741130507</v>
      </c>
      <c r="E37">
        <f>F_beta!G30</f>
        <v>0.774547448320696</v>
      </c>
      <c r="F37">
        <f>F_beta!G31</f>
        <v>0.91415523820246625</v>
      </c>
      <c r="G37">
        <f>F_beta!G32</f>
        <v>0.86036615002563865</v>
      </c>
      <c r="H37">
        <f>F_beta!G33</f>
        <v>0.88196266046873706</v>
      </c>
      <c r="J37">
        <f t="shared" si="0"/>
        <v>0.86496983688576845</v>
      </c>
      <c r="K37">
        <f t="shared" si="1"/>
        <v>4.8451131096124665E-2</v>
      </c>
      <c r="L37">
        <f t="shared" si="2"/>
        <v>2.9343901306173232E-3</v>
      </c>
      <c r="M37">
        <f t="shared" si="3"/>
        <v>5</v>
      </c>
    </row>
    <row r="41" spans="1:28" x14ac:dyDescent="0.2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2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3.6413571176901054E-8</v>
      </c>
      <c r="D42">
        <f>IFERROR(_xlfn.T.TEST(D14:H19,D2:H7,2,IF(IF(U2^2&gt;U14^2,(U2^2)/(U14^2),(U14^2)/(U2^2))&lt;IF(U2^2&gt;U14^2,_xlfn.F.INV(0.95,V2-1,V14-1),_xlfn.F.INV(0.95,V14-1,V2-1)),2,3)),1)</f>
        <v>7.4089709539435477E-11</v>
      </c>
      <c r="E42">
        <f>IFERROR(_xlfn.T.TEST(X2:AB5,D2:H7,2,IF(IF(U2^2&gt;U20^2,(U2^2)/(U20^2),(U20^2)/(U2^2))&lt;IF(U2^2&gt;U20^2,_xlfn.F.INV(0.95,V2-1,V20-1),_xlfn.F.INV(0.95,V20-1,V2-1)),2,3)),1)</f>
        <v>7.5463591669354458E-9</v>
      </c>
      <c r="F42">
        <f>IFERROR(_xlfn.T.TEST(D26:H31,D2:H7,2,IF(IF(U2^2&gt;U26^2,(U2^2)/(U26^2),(U26^2)/(U2^2))&lt;IF(U2^2&gt;U26^2,_xlfn.F.INV(0.95,V2-1,V26-1),_xlfn.F.INV(0.95,V26-1,V2-1)),2,3)),1)</f>
        <v>4.6735744710150743E-5</v>
      </c>
      <c r="G42">
        <f>IFERROR(_xlfn.T.TEST(D32:H37,D2:H7,2,IF(IF(U2^2&gt;U32^2,(U2^2)/(U32^2),(U32^2)/(U2^2))&lt;IF(U2^2&gt;U32^2,_xlfn.F.INV(0.95,V2-1,V32-1),_xlfn.F.INV(0.95,V32-1,V2-1)),2,3)),1)</f>
        <v>9.5346782637466238E-11</v>
      </c>
      <c r="I42" t="s">
        <v>0</v>
      </c>
      <c r="J42">
        <f>C42</f>
        <v>3.6413571176901054E-8</v>
      </c>
      <c r="K42">
        <f t="shared" ref="K42:N44" si="4">D42</f>
        <v>7.4089709539435477E-11</v>
      </c>
      <c r="L42">
        <f t="shared" si="4"/>
        <v>7.5463591669354458E-9</v>
      </c>
      <c r="M42">
        <f t="shared" si="4"/>
        <v>4.6735744710150743E-5</v>
      </c>
      <c r="N42">
        <f t="shared" si="4"/>
        <v>9.5346782637466238E-11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1.7024641761050638</v>
      </c>
      <c r="Y42">
        <f>IF(D42&lt;(0.05/(COUNT($B$42:$G$47)-COUNT($B$42:$G$42))),ABS(($T$2-$T$14)/(SQRT((($V$2-1)*$U$2^2+($V$14-1)*$U$14^2)/($V$2+$V$14-2)))),"")</f>
        <v>2.2776797988173043</v>
      </c>
      <c r="Z42">
        <f>IF(E42&lt;(0.05/(COUNT($B$42:$G$47)-COUNT($B$42:$G$42))),ABS(($T$2-$T$20)/(SQRT((($V$2-1)*$U$2^2+($V$20-1)*$U$20^2)/($V$2+$V$20-2)))),"")</f>
        <v>1.8523148869855857</v>
      </c>
      <c r="AA42">
        <f>IF(F42&lt;(0.05/(COUNT($B$42:$G$47)-COUNT($B$42:$G$42))),ABS(($T$2-$T$26)/(SQRT((($V$2-1)*$U$2^2+($V$26-1)*$U$26^2)/($V$2+$V$26-2)))),"")</f>
        <v>1.1836921843999388</v>
      </c>
      <c r="AB42">
        <f>IF(G42&lt;(0.05/(COUNT($B$42:$G$47)-COUNT($B$42:$G$42))),ABS(($T$2-$T$32)/(SQRT((($V$2-1)*$U$2^2+($V$32-1)*$U$32^2)/($V$2+$V$32-2)))),"")</f>
        <v>2.1600612576319485</v>
      </c>
    </row>
    <row r="43" spans="1:28" x14ac:dyDescent="0.2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3.4236015940075464E-2</v>
      </c>
      <c r="E43">
        <f>IFERROR(_xlfn.T.TEST(X2:AB5,D8:H13,2,IF(IF(U8^2&gt;U20^2,(U8^2)/(U20^2),(U20^2)/(U8^2))&lt;IF(U8^2&gt;U20^2,_xlfn.F.INV(0.95,V8-1,V20-1),_xlfn.F.INV(0.95,V20-1,V8-1)),2,3)),1)</f>
        <v>0.51204237343462444</v>
      </c>
      <c r="F43">
        <f>IFERROR(_xlfn.T.TEST(D26:H31,D8:H13,2,IF(IF(U8^2&gt;U26^2,(U8^2)/(U26^2),(U26^2)/(U8^2))&lt;IF(U8^2&gt;U26^2,_xlfn.F.INV(0.95,V8-1,V26-1),_xlfn.F.INV(0.95,V26-1,V8-1)),2,3)),1)</f>
        <v>3.041840577797376E-3</v>
      </c>
      <c r="G43">
        <f>IFERROR(_xlfn.T.TEST(D32:H37,D8:H13,2,IF(IF(U8^2&gt;U32^2,(U8^2)/(U32^2),(U32^2)/(U8^2))&lt;IF(U8^2&gt;U32^2,_xlfn.F.INV(0.95,V8-1,V32-1),_xlfn.F.INV(0.95,V32-1,V8-1)),2,3)),1)</f>
        <v>4.6053326358370901E-2</v>
      </c>
      <c r="I43" t="s">
        <v>1</v>
      </c>
      <c r="K43">
        <f>D43</f>
        <v>3.4236015940075464E-2</v>
      </c>
      <c r="L43">
        <f t="shared" si="4"/>
        <v>0.51204237343462444</v>
      </c>
      <c r="M43">
        <f t="shared" si="4"/>
        <v>3.041840577797376E-3</v>
      </c>
      <c r="N43">
        <f t="shared" si="4"/>
        <v>4.6053326358370901E-2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+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>
        <f>IF(F43&lt;(0.05/(COUNT($B$42:$G$47)-COUNT($B$42:$G$42))),ABS(($T$8-$T$26)/(SQRT((($V$8-1)*$U$8^2+($V$26-1)*$U$26^2)/($V$8+$V$26-2)))),"")</f>
        <v>0.81237564270783935</v>
      </c>
      <c r="AB43" t="str">
        <f>IF(G43&lt;(0.05/(COUNT($B$42:$G$47)-COUNT($B$42:$G$42))),ABS(($T$8-$T$32)/(SQRT((($V$8-1)*$U$8^2+($V$32-1)*$U$32^2)/($V$8+$V$32-2)))),"")</f>
        <v/>
      </c>
    </row>
    <row r="44" spans="1:28" x14ac:dyDescent="0.2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0.16019672512133759</v>
      </c>
      <c r="F44">
        <f>IFERROR(_xlfn.T.TEST(D26:H31,D14:H19,2,IF(IF(U14^2&gt;U26^2,(U14^2)/(U26^2),(U26^2)/(U14^2))&lt;IF(U14^2&gt;U26^2,_xlfn.F.INV(0.95,V14-1,V26-1),_xlfn.F.INV(0.95,V26-1,V14-1)),2,3)),1)</f>
        <v>6.8667509919961275E-8</v>
      </c>
      <c r="G44">
        <f>IFERROR(_xlfn.T.TEST(D32:H37,D14:H19,2,IF(IF(U14^2&gt;U32^2,(U14^2)/(U32^2),(U32^2)/(U14^2))&lt;IF(U14^2&gt;U32^2,_xlfn.F.INV(0.95,V14-1,V32-1),_xlfn.F.INV(0.95,V32-1,V14-1)),2,3)),1)</f>
        <v>0.92460585464003631</v>
      </c>
      <c r="I44" t="s">
        <v>2</v>
      </c>
      <c r="L44">
        <f>E44</f>
        <v>0.16019672512133759</v>
      </c>
      <c r="M44">
        <f t="shared" si="4"/>
        <v>6.8667509919961275E-8</v>
      </c>
      <c r="N44">
        <f t="shared" si="4"/>
        <v>0.92460585464003631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1.6229671367336929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2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3.3601960778953773E-4</v>
      </c>
      <c r="G45">
        <f>IFERROR(_xlfn.T.TEST(D32:H37,X2:AB5,2,IF(IF(U20^2&gt;U32^2,(U20^2)/(U32^2),(U32^2)/(U20^2))&lt;IF(U20^2&gt;U32^2,_xlfn.F.INV(0.95,V20-1,V32-1),_xlfn.F.INV(0.95,V32-1,V20-1)),2,3)),1)</f>
        <v>0.20152926011769928</v>
      </c>
      <c r="I45" t="s">
        <v>80</v>
      </c>
      <c r="M45">
        <f>F45</f>
        <v>3.3601960778953773E-4</v>
      </c>
      <c r="N45">
        <f>G45</f>
        <v>0.20152926011769928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1.1378921325486107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2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8.8142299069565567E-7</v>
      </c>
      <c r="I46" t="s">
        <v>4</v>
      </c>
      <c r="N46">
        <f>G46</f>
        <v>8.8142299069565567E-7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1.4454109138446736</v>
      </c>
    </row>
    <row r="47" spans="1:28" x14ac:dyDescent="0.2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2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0.39998878075437616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0.48890623062792149</v>
      </c>
      <c r="C55">
        <f>IFERROR(_xlfn.T.TEST($D4:$H4,$D$3:$H$3,2,IF(IF($K$3^2&gt;$K4^2,($K$3^2)/($K4^2),($K4^2)/($K$3^2))&lt;IF($K$3^2&gt;$K4^2,_xlfn.F.INV(0.95,$M$3-1,$M4-1),_xlfn.F.INV(0.95,$M4-1,$M$3-1)),2,3)),1)</f>
        <v>0.99368025751634437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6"/>
        <v>kNN Tf-Idf /</v>
      </c>
      <c r="B56">
        <f t="shared" si="7"/>
        <v>2.7969603673259065E-3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5.2905024800675576E-3</v>
      </c>
      <c r="D56">
        <f>IFERROR(_xlfn.T.TEST($D5:$H5,$D$4:$H$4,2,IF(IF($K$4^2&gt;$K5^2,($K$4^2)/($K5^2),($K5^2)/($K$4^2))&lt;IF($K$4^2&gt;$K5^2,_xlfn.F.INV(0.95,$M$4-1,$M5-1),_xlfn.F.INV(0.95,$M5-1,$M$4-1)),2,3)),1)</f>
        <v>1.7795655267106372E-2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6"/>
        <v>kNN Tf-Idf Chi^2</v>
      </c>
      <c r="B57">
        <f t="shared" si="7"/>
        <v>1.9186584179858007E-2</v>
      </c>
      <c r="C57">
        <f t="shared" si="8"/>
        <v>4.509206942340932E-2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7.6363378762445255E-2</v>
      </c>
      <c r="E57">
        <f>IFERROR(_xlfn.T.TEST($D6:$H6,$D$5:$H$5,2,IF(IF($K$5^2&gt;$K6^2,($K$5^2)/($K6^2),($K6^2)/($K$5^2))&lt;IF($K$5^2&gt;$K6^2,_xlfn.F.INV(0.95,$M$5-1,$M6-1),_xlfn.F.INV(0.95,$M6-1,$M$5-1)),2,3)),1)</f>
        <v>0.61352001649090815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6"/>
        <v>kNN Tf-Idf Chi^2 + PCA</v>
      </c>
      <c r="B58">
        <f t="shared" si="7"/>
        <v>7.9798589045286267E-3</v>
      </c>
      <c r="C58">
        <f t="shared" si="8"/>
        <v>1.7858150170584172E-2</v>
      </c>
      <c r="D58">
        <f t="shared" si="9"/>
        <v>4.1053232842385816E-2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0.6973262227342425</v>
      </c>
      <c r="F58">
        <f>IFERROR(_xlfn.T.TEST($D7:$H7,$D$6:$H$6,2,IF(IF($K$6^2&gt;$K7^2,($K$6^2)/($K7^2),($K7^2)/($K$6^2))&lt;IF($K$6^2&gt;$K7^2,_xlfn.F.INV(0.95,$M$6-1,$M7-1),_xlfn.F.INV(0.95,$M7-1,$M$6-1)),2,3)),1)</f>
        <v>0.87049576351734903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6"/>
        <v>SVM BoW /</v>
      </c>
      <c r="B59">
        <f t="shared" si="7"/>
        <v>1.5829495616747381E-3</v>
      </c>
      <c r="C59">
        <f t="shared" si="8"/>
        <v>2.7219384490769299E-3</v>
      </c>
      <c r="D59">
        <f t="shared" si="9"/>
        <v>8.7815863092997101E-3</v>
      </c>
      <c r="E59">
        <f t="shared" si="10"/>
        <v>0.45656588939455534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0.29978122041044697</v>
      </c>
      <c r="G59">
        <f>IFERROR(_xlfn.T.TEST($D8:$H8,$D$7:$H$7,2,IF(IF($K$7^2&gt;$K8^2,($K$7^2)/($K8^2),($K8^2)/($K$7^2))&lt;IF($K$7^2&gt;$K8^2,_xlfn.F.INV(0.95,$M$7-1,$M8-1),_xlfn.F.INV(0.95,$M8-1,$M$7-1)),2,3)),1)</f>
        <v>0.31213525589630597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6"/>
        <v>SVM BoW Chi^2</v>
      </c>
      <c r="B60">
        <f t="shared" si="7"/>
        <v>9.5324993529337832E-4</v>
      </c>
      <c r="C60">
        <f t="shared" si="8"/>
        <v>1.4698738431346029E-3</v>
      </c>
      <c r="D60">
        <f t="shared" si="9"/>
        <v>6.0606557661096625E-3</v>
      </c>
      <c r="E60">
        <f t="shared" si="10"/>
        <v>0.3741982343622724</v>
      </c>
      <c r="F60">
        <f t="shared" si="11"/>
        <v>0.25293091268547629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0.25253460908466591</v>
      </c>
      <c r="H60">
        <f>IFERROR(_xlfn.T.TEST($D9:$H9,$D$8:$H$8,2,IF(IF($K$8^2&gt;$K9^2,($K$8^2)/($K9^2),($K9^2)/($K$8^2))&lt;IF($K$8^2&gt;$K9^2,_xlfn.F.INV(0.95,$M$8-1,$M9-1),_xlfn.F.INV(0.95,$M9-1,$M$8-1)),2,3)),1)</f>
        <v>0.94062354629098111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6"/>
        <v>SVM BoW Chi^2 + PCA</v>
      </c>
      <c r="B61">
        <f t="shared" si="7"/>
        <v>6.9880281662481258E-3</v>
      </c>
      <c r="C61">
        <f t="shared" si="8"/>
        <v>1.5020656490680776E-2</v>
      </c>
      <c r="D61">
        <f t="shared" si="9"/>
        <v>3.2629593081852537E-2</v>
      </c>
      <c r="E61">
        <f t="shared" si="10"/>
        <v>0.95313523162783154</v>
      </c>
      <c r="F61">
        <f t="shared" si="11"/>
        <v>0.68813155462808773</v>
      </c>
      <c r="G61">
        <f t="shared" si="12"/>
        <v>0.78055125648927004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0.49463835794098154</v>
      </c>
      <c r="I61">
        <f>IFERROR(_xlfn.T.TEST($D10:$H10,$D$9:$H$9,2,IF(IF($K$9^2&gt;$K10^2,($K$9^2)/($K10^2),($K10^2)/($K$9^2))&lt;IF($K$9^2&gt;$K10^2,_xlfn.F.INV(0.95,$M$9-1,$M10-1),_xlfn.F.INV(0.95,$M10-1,$M$9-1)),2,3)),1)</f>
        <v>0.43031544261121879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6"/>
        <v>SVM Tf-Idf /</v>
      </c>
      <c r="B62">
        <f t="shared" si="7"/>
        <v>1.5375878701416539E-4</v>
      </c>
      <c r="C62">
        <f t="shared" si="8"/>
        <v>1.7040789180600515E-4</v>
      </c>
      <c r="D62">
        <f t="shared" si="9"/>
        <v>9.4918611733915291E-4</v>
      </c>
      <c r="E62">
        <f t="shared" si="10"/>
        <v>2.5207390904446823E-2</v>
      </c>
      <c r="F62">
        <f t="shared" si="11"/>
        <v>3.3549298830400802E-2</v>
      </c>
      <c r="G62">
        <f t="shared" si="12"/>
        <v>2.2798944664157321E-2</v>
      </c>
      <c r="H62">
        <f t="shared" si="13"/>
        <v>0.12711092022302944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0.11080335351032806</v>
      </c>
      <c r="J62">
        <f>IFERROR(_xlfn.T.TEST($D11:$H11,$D$10:$H$10,2,IF(IF($K$10^2&gt;$K11^2,($K$10^2)/($K11^2),($K11^2)/($K$10^2))&lt;IF($K$10^2&gt;$K11^2,_xlfn.F.INV(0.95,$M$10-1,$M11-1),_xlfn.F.INV(0.95,$M11-1,$M$10-1)),2,3)),1)</f>
        <v>5.1785139527599541E-2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6"/>
        <v>SVM Tf-Idf Chi^2</v>
      </c>
      <c r="B63">
        <f t="shared" si="7"/>
        <v>1.0785976020578038E-4</v>
      </c>
      <c r="C63">
        <f t="shared" si="8"/>
        <v>1.0913921128801191E-4</v>
      </c>
      <c r="D63">
        <f t="shared" si="9"/>
        <v>7.0281984309396198E-4</v>
      </c>
      <c r="E63">
        <f t="shared" si="10"/>
        <v>1.6057943714201058E-2</v>
      </c>
      <c r="F63">
        <f t="shared" si="11"/>
        <v>2.5210550287447859E-2</v>
      </c>
      <c r="G63">
        <f t="shared" si="12"/>
        <v>1.574551351661399E-2</v>
      </c>
      <c r="H63">
        <f t="shared" si="13"/>
        <v>9.0957553644498396E-2</v>
      </c>
      <c r="I63">
        <f t="shared" si="14"/>
        <v>7.4749134696452488E-2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3.7793297224071973E-2</v>
      </c>
      <c r="K63">
        <f>IFERROR(_xlfn.T.TEST($D12:$H12,$D$11:$H$11,2,IF(IF($K$11^2&gt;$K12^2,($K$11^2)/($K12^2),($K12^2)/($K$11^2))&lt;IF($K$11^2&gt;$K12^2,_xlfn.F.INV(0.95,$M$11-1,$M12-1),_xlfn.F.INV(0.95,$M12-1,$M$11-1)),2,3)),1)</f>
        <v>0.86107487807655791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6"/>
        <v>SVM Tf-Idf Chi^2 + PCA</v>
      </c>
      <c r="B64">
        <f t="shared" si="7"/>
        <v>1.0804672169887026E-4</v>
      </c>
      <c r="C64">
        <f t="shared" si="8"/>
        <v>1.0652660574397324E-4</v>
      </c>
      <c r="D64">
        <f t="shared" si="9"/>
        <v>7.4074885394987582E-4</v>
      </c>
      <c r="E64">
        <f t="shared" si="10"/>
        <v>1.8274409707722823E-2</v>
      </c>
      <c r="F64">
        <f t="shared" si="11"/>
        <v>2.8667275882364708E-2</v>
      </c>
      <c r="G64">
        <f t="shared" si="12"/>
        <v>1.7872005444961127E-2</v>
      </c>
      <c r="H64">
        <f t="shared" si="13"/>
        <v>0.10794221145007959</v>
      </c>
      <c r="I64">
        <f t="shared" si="14"/>
        <v>8.9300800408551498E-2</v>
      </c>
      <c r="J64">
        <f t="shared" si="15"/>
        <v>4.361390169030227E-2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0.99824711060358573</v>
      </c>
      <c r="L64">
        <f>IFERROR(_xlfn.T.TEST($D13:$H13,$D$12:$H$12,2,IF(IF($K$12^2&gt;$K13^2,($K$12^2)/($K13^2),($K13^2)/($K$12^2))&lt;IF($K$12^2&gt;$K13^2,_xlfn.F.INV(0.95,$M$12-1,$M13-1),_xlfn.F.INV(0.95,$M13-1,$M$12-1)),2,3)),1)</f>
        <v>0.85014056294300633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6"/>
        <v>LR BoW /</v>
      </c>
      <c r="B65">
        <f t="shared" si="7"/>
        <v>5.0308753127264441E-4</v>
      </c>
      <c r="C65">
        <f t="shared" si="8"/>
        <v>7.2107334181006964E-4</v>
      </c>
      <c r="D65">
        <f t="shared" si="9"/>
        <v>2.6170824659779821E-3</v>
      </c>
      <c r="E65">
        <f t="shared" si="10"/>
        <v>9.4039519281945691E-2</v>
      </c>
      <c r="F65">
        <f t="shared" si="11"/>
        <v>8.2907242760747485E-2</v>
      </c>
      <c r="G65">
        <f t="shared" si="12"/>
        <v>7.1091996724349321E-2</v>
      </c>
      <c r="H65">
        <f t="shared" si="13"/>
        <v>0.32263923158843905</v>
      </c>
      <c r="I65">
        <f t="shared" si="14"/>
        <v>0.31917387632944205</v>
      </c>
      <c r="J65">
        <f t="shared" si="15"/>
        <v>0.13508807465611783</v>
      </c>
      <c r="K65">
        <f t="shared" si="16"/>
        <v>0.62610480555746906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0.51685946155593832</v>
      </c>
      <c r="M65">
        <f>IFERROR(_xlfn.T.TEST($D14:$H14,$D$13:$H$13,2,IF(IF($K$13^2&gt;$K14^2,($K$13^2)/($K14^2),($K14^2)/($K$13^2))&lt;IF($K$13^2&gt;$K14^2,_xlfn.F.INV(0.95,$M$13-1,$M14-1),_xlfn.F.INV(0.95,$M14-1,$M$13-1)),2,3)),1)</f>
        <v>0.6047043701110435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6"/>
        <v>LR BoW Chi^2</v>
      </c>
      <c r="B66">
        <f t="shared" si="7"/>
        <v>7.2103029946800001E-5</v>
      </c>
      <c r="C66">
        <f t="shared" si="8"/>
        <v>6.4926509148643095E-5</v>
      </c>
      <c r="D66">
        <f t="shared" si="9"/>
        <v>5.0430201033252388E-4</v>
      </c>
      <c r="E66">
        <f t="shared" si="10"/>
        <v>9.4870616143873793E-3</v>
      </c>
      <c r="F66">
        <f t="shared" si="11"/>
        <v>1.8436058038166718E-2</v>
      </c>
      <c r="G66">
        <f t="shared" si="12"/>
        <v>1.0370223234971446E-2</v>
      </c>
      <c r="H66">
        <f t="shared" si="13"/>
        <v>6.179780129611339E-2</v>
      </c>
      <c r="I66">
        <f t="shared" si="14"/>
        <v>4.6851589609197629E-2</v>
      </c>
      <c r="J66">
        <f t="shared" si="15"/>
        <v>2.6604052890629025E-2</v>
      </c>
      <c r="K66">
        <f t="shared" si="16"/>
        <v>0.71287411017855384</v>
      </c>
      <c r="L66">
        <f t="shared" si="17"/>
        <v>0.84572980123513175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0.68579751431423741</v>
      </c>
      <c r="N66">
        <f>IFERROR(_xlfn.T.TEST($D15:$H15,$D$14:$H$14,2,IF(IF($K$14^2&gt;$K15^2,($K$14^2)/($K15^2),($K15^2)/($K$14^2))&lt;IF($K$14^2&gt;$K15^2,_xlfn.F.INV(0.95,$M$14-1,$M15-1),_xlfn.F.INV(0.95,$M15-1,$M$14-1)),2,3)),1)</f>
        <v>0.4117635603406814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6"/>
        <v>LR BoW Chi^2 + PCA</v>
      </c>
      <c r="B67">
        <f t="shared" si="7"/>
        <v>1.7821082694717154E-4</v>
      </c>
      <c r="C67">
        <f t="shared" si="8"/>
        <v>1.9815146812887996E-4</v>
      </c>
      <c r="D67">
        <f t="shared" si="9"/>
        <v>1.1636448280804433E-3</v>
      </c>
      <c r="E67">
        <f t="shared" si="10"/>
        <v>3.7202183949507903E-2</v>
      </c>
      <c r="F67">
        <f t="shared" si="11"/>
        <v>4.5841277208827066E-2</v>
      </c>
      <c r="G67">
        <f t="shared" si="12"/>
        <v>3.2276601939138623E-2</v>
      </c>
      <c r="H67">
        <f t="shared" si="13"/>
        <v>0.18689141654778238</v>
      </c>
      <c r="I67">
        <f t="shared" si="14"/>
        <v>0.16884664719846654</v>
      </c>
      <c r="J67">
        <f t="shared" si="15"/>
        <v>7.3102751097988264E-2</v>
      </c>
      <c r="K67">
        <f t="shared" si="16"/>
        <v>0.7395853569269033</v>
      </c>
      <c r="L67">
        <f t="shared" si="17"/>
        <v>0.59792609859944179</v>
      </c>
      <c r="M67">
        <f t="shared" si="18"/>
        <v>0.7157521971018086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0.82806257341731837</v>
      </c>
      <c r="O67">
        <f>IFERROR(_xlfn.T.TEST($D16:$H16,$D$15:$H$15,2,IF(IF($K$15^2&gt;$K16^2,($K$15^2)/($K16^2),($K16^2)/($K$15^2))&lt;IF($K$15^2&gt;$K16^2,_xlfn.F.INV(0.95,$M$15-1,$M16-1),_xlfn.F.INV(0.95,$M16-1,$M$15-1)),2,3)),1)</f>
        <v>0.45621469177813678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6"/>
        <v>LR Tf-Idf /</v>
      </c>
      <c r="B68">
        <f t="shared" si="7"/>
        <v>1.5726757608156147E-4</v>
      </c>
      <c r="C68">
        <f t="shared" si="8"/>
        <v>1.7181596250828739E-4</v>
      </c>
      <c r="D68">
        <f t="shared" si="9"/>
        <v>1.0128757213789597E-3</v>
      </c>
      <c r="E68">
        <f t="shared" si="10"/>
        <v>2.9231824541575364E-2</v>
      </c>
      <c r="F68">
        <f t="shared" si="11"/>
        <v>3.8300613779300045E-2</v>
      </c>
      <c r="G68">
        <f t="shared" si="12"/>
        <v>2.6167707036617787E-2</v>
      </c>
      <c r="H68">
        <f t="shared" si="13"/>
        <v>0.15075736790851968</v>
      </c>
      <c r="I68">
        <f t="shared" si="14"/>
        <v>0.13285977183152206</v>
      </c>
      <c r="J68">
        <f t="shared" si="15"/>
        <v>5.9994553976440018E-2</v>
      </c>
      <c r="K68">
        <f t="shared" si="16"/>
        <v>0.86921502417712959</v>
      </c>
      <c r="L68">
        <f t="shared" si="17"/>
        <v>0.72466430992384789</v>
      </c>
      <c r="M68">
        <f t="shared" si="18"/>
        <v>0.85599662357480577</v>
      </c>
      <c r="N68">
        <f t="shared" si="19"/>
        <v>0.72010573392355326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0.57472902380527469</v>
      </c>
      <c r="P68">
        <f>IFERROR(_xlfn.T.TEST($D17:$H17,$D$16:$H$16,2,IF(IF($K$16^2&gt;$K17^2,($K$16^2)/($K17^2),($K17^2)/($K$16^2))&lt;IF($K$16^2&gt;$K17^2,_xlfn.F.INV(0.95,$M$16-1,$M17-1),_xlfn.F.INV(0.95,$M17-1,$M$16-1)),2,3)),1)</f>
        <v>0.86288497053305813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6"/>
        <v>LR Tf-Idf Chi^2</v>
      </c>
      <c r="B69">
        <f t="shared" si="7"/>
        <v>1.171123818224547E-4</v>
      </c>
      <c r="C69">
        <f t="shared" si="8"/>
        <v>1.2038609160782066E-4</v>
      </c>
      <c r="D69">
        <f t="shared" si="9"/>
        <v>7.6277008111776351E-4</v>
      </c>
      <c r="E69">
        <f t="shared" si="10"/>
        <v>1.8428649348910708E-2</v>
      </c>
      <c r="F69">
        <f t="shared" si="11"/>
        <v>2.7790856644936829E-2</v>
      </c>
      <c r="G69">
        <f t="shared" si="12"/>
        <v>1.7701540916099923E-2</v>
      </c>
      <c r="H69">
        <f t="shared" si="13"/>
        <v>0.10261985171091494</v>
      </c>
      <c r="I69">
        <f t="shared" si="14"/>
        <v>8.5707365067848762E-2</v>
      </c>
      <c r="J69">
        <f t="shared" si="15"/>
        <v>4.2113043748219552E-2</v>
      </c>
      <c r="K69">
        <f t="shared" si="16"/>
        <v>0.92655669908771121</v>
      </c>
      <c r="L69">
        <f t="shared" si="17"/>
        <v>0.93083159715056762</v>
      </c>
      <c r="M69">
        <f t="shared" si="18"/>
        <v>0.92163776719419244</v>
      </c>
      <c r="N69">
        <f t="shared" si="19"/>
        <v>0.56247792414304754</v>
      </c>
      <c r="O69">
        <f t="shared" si="20"/>
        <v>0.77480028413188129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0.65830207529003415</v>
      </c>
      <c r="Q69">
        <f>IFERROR(_xlfn.T.TEST($D18:$H18,$D$17:$H$17,2,IF(IF($K$17^2&gt;$K18^2,($K$17^2)/($K18^2),($K18^2)/($K$17^2))&lt;IF($K$17^2&gt;$K18^2,_xlfn.F.INV(0.95,$M$17-1,$M18-1),_xlfn.F.INV(0.95,$M18-1,$M$17-1)),2,3)),1)</f>
        <v>0.78948267641423719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6"/>
        <v>LR Tf-Idf Chi^2 + PCA</v>
      </c>
      <c r="B70">
        <f t="shared" si="7"/>
        <v>1.1956110706770261E-4</v>
      </c>
      <c r="C70">
        <f t="shared" si="8"/>
        <v>1.2220538016878774E-4</v>
      </c>
      <c r="D70">
        <f t="shared" si="9"/>
        <v>7.9399250088840539E-4</v>
      </c>
      <c r="E70">
        <f t="shared" si="10"/>
        <v>2.0041350973075266E-2</v>
      </c>
      <c r="F70">
        <f t="shared" si="11"/>
        <v>2.9898291262378314E-2</v>
      </c>
      <c r="G70">
        <f t="shared" si="12"/>
        <v>1.912694481883899E-2</v>
      </c>
      <c r="H70">
        <f t="shared" si="13"/>
        <v>0.11281523325824236</v>
      </c>
      <c r="I70">
        <f t="shared" si="14"/>
        <v>9.4856816393025539E-2</v>
      </c>
      <c r="J70">
        <f t="shared" si="15"/>
        <v>4.5681915393334049E-2</v>
      </c>
      <c r="K70">
        <f t="shared" si="16"/>
        <v>0.99546073188501505</v>
      </c>
      <c r="L70">
        <f t="shared" si="17"/>
        <v>0.85700519475815751</v>
      </c>
      <c r="M70">
        <f t="shared" si="18"/>
        <v>0.99690353059092751</v>
      </c>
      <c r="N70">
        <f t="shared" si="19"/>
        <v>0.60873614524475883</v>
      </c>
      <c r="O70">
        <f t="shared" si="20"/>
        <v>0.69777687376874797</v>
      </c>
      <c r="P70">
        <f t="shared" si="21"/>
        <v>0.71995644953858418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0.85674507701018432</v>
      </c>
      <c r="R70">
        <f>IFERROR(_xlfn.T.TEST($D19:$H19,$D$18:$H$18,2,IF(IF($K$18^2&gt;$K19^2,($K$18^2)/($K19^2),($K19^2)/($K$18^2))&lt;IF($K$18^2&gt;$K19^2,_xlfn.F.INV(0.95,$M$18-1,$M19-1),_xlfn.F.INV(0.95,$M19-1,$M$18-1)),2,3)),1)</f>
        <v>0.92665908575541833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6"/>
        <v>MNB BoW /</v>
      </c>
      <c r="B71">
        <f t="shared" si="7"/>
        <v>2.4246152989258678E-4</v>
      </c>
      <c r="C71">
        <f t="shared" si="8"/>
        <v>2.8749496324812976E-4</v>
      </c>
      <c r="D71">
        <f t="shared" si="9"/>
        <v>1.5608789915928544E-3</v>
      </c>
      <c r="E71">
        <f t="shared" si="10"/>
        <v>5.8555328302793926E-2</v>
      </c>
      <c r="F71">
        <f t="shared" si="11"/>
        <v>6.2947510635342596E-2</v>
      </c>
      <c r="G71">
        <f t="shared" si="12"/>
        <v>4.7587597412899016E-2</v>
      </c>
      <c r="H71">
        <f t="shared" si="13"/>
        <v>0.26553847750000248</v>
      </c>
      <c r="I71">
        <f t="shared" si="14"/>
        <v>0.25144155873395124</v>
      </c>
      <c r="J71">
        <f t="shared" si="15"/>
        <v>0.10304891748803076</v>
      </c>
      <c r="K71">
        <f t="shared" si="16"/>
        <v>0.56809520877619724</v>
      </c>
      <c r="L71">
        <f t="shared" si="17"/>
        <v>0.4424413275356941</v>
      </c>
      <c r="M71">
        <f t="shared" si="18"/>
        <v>0.53482128277037178</v>
      </c>
      <c r="N71">
        <f t="shared" si="19"/>
        <v>0.99999238564337944</v>
      </c>
      <c r="O71">
        <f t="shared" si="20"/>
        <v>0.32353101042770666</v>
      </c>
      <c r="P71">
        <f t="shared" si="21"/>
        <v>0.79694296216023464</v>
      </c>
      <c r="Q71">
        <f t="shared" si="22"/>
        <v>0.67190511751629778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0.49248990182596841</v>
      </c>
      <c r="S71">
        <f>IFERROR(_xlfn.T.TEST($D20:$H20,$D$19:$H$19,2,IF(IF($K$19^2&gt;$K20^2,($K$19^2)/($K20^2),($K20^2)/($K$19^2))&lt;IF($K$19^2&gt;$K20^2,_xlfn.F.INV(0.95,$M$19-1,$M20-1),_xlfn.F.INV(0.95,$M20-1,$M$19-1)),2,3)),1)</f>
        <v>0.54232975614294499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6"/>
        <v>MNB BoW Chi^2</v>
      </c>
      <c r="B72">
        <f t="shared" si="7"/>
        <v>1.4708147882348636E-4</v>
      </c>
      <c r="C72">
        <f t="shared" si="8"/>
        <v>1.5908134063843385E-4</v>
      </c>
      <c r="D72">
        <f t="shared" si="9"/>
        <v>9.4195089474782747E-4</v>
      </c>
      <c r="E72">
        <f t="shared" si="10"/>
        <v>2.5798125578193661E-2</v>
      </c>
      <c r="F72">
        <f t="shared" si="11"/>
        <v>3.4911532185887405E-2</v>
      </c>
      <c r="G72">
        <f t="shared" si="12"/>
        <v>2.3477994390686006E-2</v>
      </c>
      <c r="H72">
        <f t="shared" si="13"/>
        <v>0.13478197675405892</v>
      </c>
      <c r="I72">
        <f t="shared" si="14"/>
        <v>0.11723587908732984</v>
      </c>
      <c r="J72">
        <f t="shared" si="15"/>
        <v>5.417047589566986E-2</v>
      </c>
      <c r="K72">
        <f t="shared" si="16"/>
        <v>0.93638477725933189</v>
      </c>
      <c r="L72">
        <f t="shared" si="17"/>
        <v>0.79219699152952971</v>
      </c>
      <c r="M72">
        <f t="shared" si="18"/>
        <v>0.92898230665054005</v>
      </c>
      <c r="N72">
        <f t="shared" si="19"/>
        <v>0.66765912999017762</v>
      </c>
      <c r="O72">
        <f t="shared" si="20"/>
        <v>0.64004816962297284</v>
      </c>
      <c r="P72">
        <f t="shared" si="21"/>
        <v>0.79514355996124619</v>
      </c>
      <c r="Q72">
        <f t="shared" si="22"/>
        <v>0.93056210915200821</v>
      </c>
      <c r="R72">
        <f t="shared" si="23"/>
        <v>0.85853164587993114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0.92787782770355975</v>
      </c>
      <c r="T72">
        <f>IFERROR(_xlfn.T.TEST($D21:$H21,$D$20:$H$20,2,IF(IF($K$20^2&gt;$K21^2,($K$20^2)/($K21^2),($K21^2)/($K$20^2))&lt;IF($K$20^2&gt;$K21^2,_xlfn.F.INV(0.95,$M$20-1,$M21-1),_xlfn.F.INV(0.95,$M21-1,$M$20-1)),2,3)),1)</f>
        <v>0.61216898308903867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8.7626804753849943E-4</v>
      </c>
      <c r="C73">
        <f>IFERROR(_xlfn.T.TEST($D23:$H23,$D$3:$H$3,2,IF(IF($K$3^2&gt;$K23^2,($K$3^2)/($K23^2),($K23^2)/($K$3^2))&lt;IF($K$3^2&gt;$K23^2,_xlfn.F.INV(0.95,$M$3-1,$M23-1),_xlfn.F.INV(0.95,$M23-1,$M$3-1)),2,3)),1)</f>
        <v>1.3632911938875356E-3</v>
      </c>
      <c r="D73">
        <f>IFERROR(_xlfn.T.TEST($D23:$H23,$D$4:$H$4,2,IF(IF($K$4^2&gt;$K23^2,($K$4^2)/($K23^2),($K23^2)/($K$4^2))&lt;IF($K$4^2&gt;$K23^2,_xlfn.F.INV(0.95,$M$4-1,$M23-1),_xlfn.F.INV(0.95,$M23-1,$M$4-1)),2,3)),1)</f>
        <v>4.8380689006930384E-3</v>
      </c>
      <c r="E73">
        <f>IFERROR(_xlfn.T.TEST($D23:$H23,$D$5:$H$5,2,IF(IF($K$5^2&gt;$K23^2,($K$5^2)/($K23^2),($K23^2)/($K$5^2))&lt;IF($K$5^2&gt;$K23^2,_xlfn.F.INV(0.95,$M$5-1,$M23-1),_xlfn.F.INV(0.95,$M23-1,$M$5-1)),2,3)),1)</f>
        <v>0.23095471653544414</v>
      </c>
      <c r="F73">
        <f>IFERROR(_xlfn.T.TEST($D23:$H23,$D$6:$H$6,2,IF(IF($K$6^2&gt;$K23^2,($K$6^2)/($K23^2),($K23^2)/($K$6^2))&lt;IF($K$6^2&gt;$K23^2,_xlfn.F.INV(0.95,$M$6-1,$M23-1),_xlfn.F.INV(0.95,$M23-1,$M$6-1)),2,3)),1)</f>
        <v>0.17011091255701186</v>
      </c>
      <c r="G73">
        <f>IFERROR(_xlfn.T.TEST($D23:$H23,$D$7:$H$7,2,IF(IF($K$7^2&gt;$K23^2,($K$7^2)/($K23^2),($K23^2)/($K$7^2))&lt;IF($K$7^2&gt;$K23^2,_xlfn.F.INV(0.95,$M$7-1,$M23-1),_xlfn.F.INV(0.95,$M23-1,$M$7-1)),2,3)),1)</f>
        <v>0.16211934663012087</v>
      </c>
      <c r="H73">
        <f>IFERROR(_xlfn.T.TEST($D23:$H23,$D$8:$H$8,2,IF(IF($K$8^2&gt;$K23^2,($K$8^2)/($K23^2),($K23^2)/($K$8^2))&lt;IF($K$8^2&gt;$K23^2,_xlfn.F.INV(0.95,$M$8-1,$M23-1),_xlfn.F.INV(0.95,$M23-1,$M$8-1)),2,3)),1)</f>
        <v>0.64882479949873351</v>
      </c>
      <c r="I73">
        <f>IFERROR(_xlfn.T.TEST($D23:$H23,$D$9:$H$9,2,IF(IF($K$9^2&gt;$K23^2,($K$9^2)/($K23^2),($K23^2)/($K$9^2))&lt;IF($K$9^2&gt;$K23^2,_xlfn.F.INV(0.95,$M$9-1,$M23-1),_xlfn.F.INV(0.95,$M23-1,$M$9-1)),2,3)),1)</f>
        <v>0.67513685955075475</v>
      </c>
      <c r="J73">
        <f>IFERROR(_xlfn.T.TEST($D23:$H23,$D$10:$H$10,2,IF(IF($K$10^2&gt;$K23^2,($K$10^2)/($K23^2),($K23^2)/($K$10^2))&lt;IF($K$10^2&gt;$K23^2,_xlfn.F.INV(0.95,$M$10-1,$M23-1),_xlfn.F.INV(0.95,$M23-1,$M$10-1)),2,3)),1)</f>
        <v>0.28490324003754947</v>
      </c>
      <c r="K73">
        <f>IFERROR(_xlfn.T.TEST($D23:$H23,$D$11:$H$11,2,IF(IF($K$11^2&gt;$K23^2,($K$11^2)/($K23^2),($K23^2)/($K$11^2))&lt;IF($K$11^2&gt;$K23^2,_xlfn.F.INV(0.95,$M$11-1,$M23-1),_xlfn.F.INV(0.95,$M23-1,$M$11-1)),2,3)),1)</f>
        <v>0.26830572925103369</v>
      </c>
      <c r="L73">
        <f>IFERROR(_xlfn.T.TEST($D23:$H23,$D$12:$H$12,2,IF(IF($K$12^2&gt;$K23^2,($K$12^2)/($K23^2),($K23^2)/($K$12^2))&lt;IF($K$12^2&gt;$K23^2,_xlfn.F.INV(0.95,$M$12-1,$M23-1),_xlfn.F.INV(0.95,$M23-1,$M$12-1)),2,3)),1)</f>
        <v>0.2014835615905359</v>
      </c>
      <c r="M73">
        <f>IFERROR(_xlfn.T.TEST($D23:$H23,$D$13:$H$13,2,IF(IF($K$13^2&gt;$K23^2,($K$13^2)/($K23^2),($K23^2)/($K$13^2))&lt;IF($K$13^2&gt;$K23^2,_xlfn.F.INV(0.95,$M$13-1,$M23-1),_xlfn.F.INV(0.95,$M23-1,$M$13-1)),2,3)),1)</f>
        <v>0.24093245555846471</v>
      </c>
      <c r="N73">
        <f>IFERROR(_xlfn.T.TEST($D23:$H23,$D$14:$H$14,2,IF(IF($K$14^2&gt;$K23^2,($K$14^2)/($K23^2),($K23^2)/($K$14^2))&lt;IF($K$14^2&gt;$K23^2,_xlfn.F.INV(0.95,$M$14-1,$M23-1),_xlfn.F.INV(0.95,$M23-1,$M$14-1)),2,3)),1)</f>
        <v>0.56882503547229613</v>
      </c>
      <c r="O73">
        <f>IFERROR(_xlfn.T.TEST($D23:$H23,$D$15:$H$15,2,IF(IF($K$15^2&gt;$K23^2,($K$15^2)/($K23^2),($K23^2)/($K$15^2))&lt;IF($K$15^2&gt;$K23^2,_xlfn.F.INV(0.95,$M$15-1,$M23-1),_xlfn.F.INV(0.95,$M23-1,$M$15-1)),2,3)),1)</f>
        <v>0.14405021409166896</v>
      </c>
      <c r="P73">
        <f>IFERROR(_xlfn.T.TEST($D23:$H23,$D$16:$H$16,2,IF(IF($K$16^2&gt;$K23^2,($K$16^2)/($K23^2),($K23^2)/($K$16^2))&lt;IF($K$16^2&gt;$K23^2,_xlfn.F.INV(0.95,$M$16-1,$M23-1),_xlfn.F.INV(0.95,$M23-1,$M$16-1)),2,3)),1)</f>
        <v>0.38612559039221706</v>
      </c>
      <c r="Q73">
        <f>IFERROR(_xlfn.T.TEST($D23:$H23,$D$17:$H$17,2,IF(IF($K$17^2&gt;$K23^2,($K$17^2)/($K23^2),($K23^2)/($K$17^2))&lt;IF($K$17^2&gt;$K23^2,_xlfn.F.INV(0.95,$M$17-1,$M23-1),_xlfn.F.INV(0.95,$M23-1,$M$17-1)),2,3)),1)</f>
        <v>0.31796574163533586</v>
      </c>
      <c r="R73">
        <f>IFERROR(_xlfn.T.TEST($D23:$H23,$D$18:$H$18,2,IF(IF($K$18^2&gt;$K23^2,($K$18^2)/($K23^2),($K23^2)/($K$18^2))&lt;IF($K$18^2&gt;$K23^2,_xlfn.F.INV(0.95,$M$18-1,$M23-1),_xlfn.F.INV(0.95,$M23-1,$M$18-1)),2,3)),1)</f>
        <v>0.22529347593615096</v>
      </c>
      <c r="S73">
        <f>IFERROR(_xlfn.T.TEST($D23:$H23,$D$19:$H$19,2,IF(IF($K$19^2&gt;$K23^2,($K$19^2)/($K23^2),($K23^2)/($K$19^2))&lt;IF($K$19^2&gt;$K23^2,_xlfn.F.INV(0.95,$M$19-1,$M23-1),_xlfn.F.INV(0.95,$M23-1,$M$19-1)),2,3)),1)</f>
        <v>0.24769112559518858</v>
      </c>
      <c r="T73">
        <f>IFERROR(_xlfn.T.TEST($D23:$H23,$D$20:$H$20,2,IF(IF($K$20^2&gt;$K23^2,($K$20^2)/($K23^2),($K23^2)/($K$20^2))&lt;IF($K$20^2&gt;$K23^2,_xlfn.F.INV(0.95,$M$20-1,$M23-1),_xlfn.F.INV(0.95,$M23-1,$M$20-1)),2,3)),1)</f>
        <v>0.51807948974135531</v>
      </c>
      <c r="U73">
        <f>IFERROR(_xlfn.T.TEST($D23:$H23,$D$21:$H$21,2,IF(IF($K$21^2&gt;$K23^2,($K$21^2)/($K23^2),($K23^2)/($K$21^2))&lt;IF($K$21^2&gt;$K23^2,_xlfn.F.INV(0.95,$M$21-1,$M23-1),_xlfn.F.INV(0.95,$M23-1,$M$21-1)),2,3)),1)</f>
        <v>0.28698120366947316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4.739211567555953E-4</v>
      </c>
      <c r="C74">
        <f>IFERROR(_xlfn.T.TEST($D24:$H24,$D$3:$H$3,2,IF(IF($K$3^2&gt;$K24^2,($K$3^2)/($K24^2),($K24^2)/($K$3^2))&lt;IF($K$3^2&gt;$K24^2,_xlfn.F.INV(0.95,$M$3-1,$M24-1),_xlfn.F.INV(0.95,$M24-1,$M$3-1)),2,3)),1)</f>
        <v>6.5556737469983303E-4</v>
      </c>
      <c r="D74">
        <f>IFERROR(_xlfn.T.TEST($D24:$H24,$D$4:$H$4,2,IF(IF($K$4^2&gt;$K24^2,($K$4^2)/($K24^2),($K24^2)/($K$4^2))&lt;IF($K$4^2&gt;$K24^2,_xlfn.F.INV(0.95,$M$4-1,$M24-1),_xlfn.F.INV(0.95,$M24-1,$M$4-1)),2,3)),1)</f>
        <v>2.7659257546916536E-3</v>
      </c>
      <c r="E74">
        <f>IFERROR(_xlfn.T.TEST($D24:$H24,$D$5:$H$5,2,IF(IF($K$5^2&gt;$K24^2,($K$5^2)/($K24^2),($K24^2)/($K$5^2))&lt;IF($K$5^2&gt;$K24^2,_xlfn.F.INV(0.95,$M$5-1,$M24-1),_xlfn.F.INV(0.95,$M24-1,$M$5-1)),2,3)),1)</f>
        <v>0.12017333381127823</v>
      </c>
      <c r="F74">
        <f>IFERROR(_xlfn.T.TEST($D24:$H24,$D$6:$H$6,2,IF(IF($K$6^2&gt;$K24^2,($K$6^2)/($K24^2),($K24^2)/($K$6^2))&lt;IF($K$6^2&gt;$K24^2,_xlfn.F.INV(0.95,$M$6-1,$M24-1),_xlfn.F.INV(0.95,$M24-1,$M$6-1)),2,3)),1)</f>
        <v>0.10329334953996493</v>
      </c>
      <c r="G74">
        <f>IFERROR(_xlfn.T.TEST($D24:$H24,$D$7:$H$7,2,IF(IF($K$7^2&gt;$K24^2,($K$7^2)/($K24^2),($K24^2)/($K$7^2))&lt;IF($K$7^2&gt;$K24^2,_xlfn.F.INV(0.95,$M$7-1,$M24-1),_xlfn.F.INV(0.95,$M24-1,$M$7-1)),2,3)),1)</f>
        <v>8.8965586451887166E-2</v>
      </c>
      <c r="H74">
        <f>IFERROR(_xlfn.T.TEST($D24:$H24,$D$8:$H$8,2,IF(IF($K$8^2&gt;$K24^2,($K$8^2)/($K24^2),($K24^2)/($K$8^2))&lt;IF($K$8^2&gt;$K24^2,_xlfn.F.INV(0.95,$M$8-1,$M24-1),_xlfn.F.INV(0.95,$M24-1,$M$8-1)),2,3)),1)</f>
        <v>0.42383488246285506</v>
      </c>
      <c r="I74">
        <f>IFERROR(_xlfn.T.TEST($D24:$H24,$D$9:$H$9,2,IF(IF($K$9^2&gt;$K24^2,($K$9^2)/($K24^2),($K24^2)/($K$9^2))&lt;IF($K$9^2&gt;$K24^2,_xlfn.F.INV(0.95,$M$9-1,$M24-1),_xlfn.F.INV(0.95,$M24-1,$M$9-1)),2,3)),1)</f>
        <v>0.42614296813448871</v>
      </c>
      <c r="J74">
        <f>IFERROR(_xlfn.T.TEST($D24:$H24,$D$10:$H$10,2,IF(IF($K$10^2&gt;$K24^2,($K$10^2)/($K24^2),($K24^2)/($K$10^2))&lt;IF($K$10^2&gt;$K24^2,_xlfn.F.INV(0.95,$M$10-1,$M24-1),_xlfn.F.INV(0.95,$M24-1,$M$10-1)),2,3)),1)</f>
        <v>0.17246624147493947</v>
      </c>
      <c r="K74">
        <f>IFERROR(_xlfn.T.TEST($D24:$H24,$D$11:$H$11,2,IF(IF($K$11^2&gt;$K24^2,($K$11^2)/($K24^2),($K24^2)/($K$11^2))&lt;IF($K$11^2&gt;$K24^2,_xlfn.F.INV(0.95,$M$11-1,$M24-1),_xlfn.F.INV(0.95,$M24-1,$M$11-1)),2,3)),1)</f>
        <v>0.41448565575350116</v>
      </c>
      <c r="L74">
        <f>IFERROR(_xlfn.T.TEST($D24:$H24,$D$12:$H$12,2,IF(IF($K$12^2&gt;$K24^2,($K$12^2)/($K24^2),($K24^2)/($K$12^2))&lt;IF($K$12^2&gt;$K24^2,_xlfn.F.INV(0.95,$M$12-1,$M24-1),_xlfn.F.INV(0.95,$M24-1,$M$12-1)),2,3)),1)</f>
        <v>0.3186290153830027</v>
      </c>
      <c r="M74">
        <f>IFERROR(_xlfn.T.TEST($D24:$H24,$D$13:$H$13,2,IF(IF($K$13^2&gt;$K24^2,($K$13^2)/($K24^2),($K24^2)/($K$13^2))&lt;IF($K$13^2&gt;$K24^2,_xlfn.F.INV(0.95,$M$13-1,$M24-1),_xlfn.F.INV(0.95,$M24-1,$M$13-1)),2,3)),1)</f>
        <v>0.3826748553644248</v>
      </c>
      <c r="N74">
        <f>IFERROR(_xlfn.T.TEST($D24:$H24,$D$14:$H$14,2,IF(IF($K$14^2&gt;$K24^2,($K$14^2)/($K24^2),($K24^2)/($K$14^2))&lt;IF($K$14^2&gt;$K24^2,_xlfn.F.INV(0.95,$M$14-1,$M24-1),_xlfn.F.INV(0.95,$M24-1,$M$14-1)),2,3)),1)</f>
        <v>0.79063442384352922</v>
      </c>
      <c r="O74">
        <f>IFERROR(_xlfn.T.TEST($D24:$H24,$D$15:$H$15,2,IF(IF($K$15^2&gt;$K24^2,($K$15^2)/($K24^2),($K24^2)/($K$15^2))&lt;IF($K$15^2&gt;$K24^2,_xlfn.F.INV(0.95,$M$15-1,$M24-1),_xlfn.F.INV(0.95,$M24-1,$M$15-1)),2,3)),1)</f>
        <v>0.23223004929339308</v>
      </c>
      <c r="P74">
        <f>IFERROR(_xlfn.T.TEST($D24:$H24,$D$16:$H$16,2,IF(IF($K$16^2&gt;$K24^2,($K$16^2)/($K24^2),($K24^2)/($K$16^2))&lt;IF($K$16^2&gt;$K24^2,_xlfn.F.INV(0.95,$M$16-1,$M24-1),_xlfn.F.INV(0.95,$M24-1,$M$16-1)),2,3)),1)</f>
        <v>0.58750400792162538</v>
      </c>
      <c r="Q74">
        <f>IFERROR(_xlfn.T.TEST($D24:$H24,$D$17:$H$17,2,IF(IF($K$17^2&gt;$K24^2,($K$17^2)/($K24^2),($K24^2)/($K$17^2))&lt;IF($K$17^2&gt;$K24^2,_xlfn.F.INV(0.95,$M$17-1,$M24-1),_xlfn.F.INV(0.95,$M24-1,$M$17-1)),2,3)),1)</f>
        <v>0.49033408036206672</v>
      </c>
      <c r="R74">
        <f>IFERROR(_xlfn.T.TEST($D24:$H24,$D$18:$H$18,2,IF(IF($K$18^2&gt;$K24^2,($K$18^2)/($K24^2),($K24^2)/($K$18^2))&lt;IF($K$18^2&gt;$K24^2,_xlfn.F.INV(0.95,$M$18-1,$M24-1),_xlfn.F.INV(0.95,$M24-1,$M$18-1)),2,3)),1)</f>
        <v>0.35492316707304483</v>
      </c>
      <c r="S74">
        <f>IFERROR(_xlfn.T.TEST($D24:$H24,$D$19:$H$19,2,IF(IF($K$19^2&gt;$K24^2,($K$19^2)/($K24^2),($K24^2)/($K$19^2))&lt;IF($K$19^2&gt;$K24^2,_xlfn.F.INV(0.95,$M$19-1,$M24-1),_xlfn.F.INV(0.95,$M24-1,$M$19-1)),2,3)),1)</f>
        <v>0.39024896874198123</v>
      </c>
      <c r="T74">
        <f>IFERROR(_xlfn.T.TEST($D24:$H24,$D$20:$H$20,2,IF(IF($K$20^2&gt;$K24^2,($K$20^2)/($K24^2),($K24^2)/($K$20^2))&lt;IF($K$20^2&gt;$K24^2,_xlfn.F.INV(0.95,$M$20-1,$M24-1),_xlfn.F.INV(0.95,$M24-1,$M$20-1)),2,3)),1)</f>
        <v>0.75982896694826563</v>
      </c>
      <c r="U74">
        <f>IFERROR(_xlfn.T.TEST($D24:$H24,$D$21:$H$21,2,IF(IF($K$21^2&gt;$K24^2,($K$21^2)/($K24^2),($K24^2)/($K$21^2))&lt;IF($K$21^2&gt;$K24^2,_xlfn.F.INV(0.95,$M$21-1,$M24-1),_xlfn.F.INV(0.95,$M24-1,$M$21-1)),2,3)),1)</f>
        <v>0.44507925309095075</v>
      </c>
      <c r="V74">
        <f>IFERROR(_xlfn.T.TEST($D24:$H24,$D$23:$H$23,2,IF(IF($K$23^2&gt;$K24^2,($K$23^2)/($K24^2),($K24^2)/($K$23^2))&lt;IF($K$23^2&gt;$K24^2,_xlfn.F.INV(0.95,$M$23-1,$M24-1),_xlfn.F.INV(0.95,$M24-1,$M$23-1)),2,3)),1)</f>
        <v>0.7339274104186404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1.5195184355225179E-3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2.5798671291139543E-3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9.0145873748504607E-3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0.51722918775645721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0.33271160707071679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0.34998939639324211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0.90093555507022938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0.83126550554536593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0.55137819817811051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9.0305200672819233E-2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6.2020978740511032E-2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7.3392431454202836E-2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0.25759789862046817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4.0040460911283882E-2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0.1350904574144513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0.10731724808041655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7.0609816720092367E-2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7.7734157952379174E-2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0.19927903708771588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9.5208512653919358E-2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0.55231539232475257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0.34072940321880912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25"/>
        <v>RF BoW Chi^2</v>
      </c>
      <c r="B76">
        <f t="shared" si="26"/>
        <v>8.6078119043377988E-4</v>
      </c>
      <c r="C76">
        <f t="shared" si="27"/>
        <v>1.2613689786076926E-3</v>
      </c>
      <c r="D76">
        <f t="shared" si="28"/>
        <v>6.2317309481407495E-3</v>
      </c>
      <c r="E76">
        <f t="shared" si="29"/>
        <v>0.46544442776436501</v>
      </c>
      <c r="F76">
        <f t="shared" si="30"/>
        <v>0.30173000994514892</v>
      </c>
      <c r="G76">
        <f t="shared" si="31"/>
        <v>0.30664863346635834</v>
      </c>
      <c r="H76">
        <f t="shared" si="32"/>
        <v>0.88690167667175468</v>
      </c>
      <c r="I76">
        <f t="shared" si="33"/>
        <v>0.80508998535360254</v>
      </c>
      <c r="J76">
        <f t="shared" si="34"/>
        <v>0.51940221967395406</v>
      </c>
      <c r="K76">
        <f t="shared" si="35"/>
        <v>5.7150379730410102E-2</v>
      </c>
      <c r="L76">
        <f t="shared" si="36"/>
        <v>3.5072616271665802E-2</v>
      </c>
      <c r="M76">
        <f t="shared" si="37"/>
        <v>4.1121993228820972E-2</v>
      </c>
      <c r="N76">
        <f t="shared" si="38"/>
        <v>0.21175767016358571</v>
      </c>
      <c r="O76">
        <f t="shared" si="39"/>
        <v>1.9402166758625553E-2</v>
      </c>
      <c r="P76">
        <f t="shared" si="40"/>
        <v>8.9265392950337238E-2</v>
      </c>
      <c r="Q76">
        <f t="shared" si="41"/>
        <v>6.8239467283373739E-2</v>
      </c>
      <c r="R76">
        <f t="shared" si="42"/>
        <v>4.0967372483610293E-2</v>
      </c>
      <c r="S76">
        <f t="shared" si="43"/>
        <v>4.5262925119120292E-2</v>
      </c>
      <c r="T76">
        <f t="shared" si="44"/>
        <v>0.14404487918524633</v>
      </c>
      <c r="U76">
        <f t="shared" si="45"/>
        <v>5.9340606540340061E-2</v>
      </c>
      <c r="V76">
        <f t="shared" si="46"/>
        <v>0.50609047848785516</v>
      </c>
      <c r="W76">
        <f t="shared" si="47"/>
        <v>0.28411648710948872</v>
      </c>
      <c r="X76">
        <f t="shared" si="48"/>
        <v>0.99703082442017488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25"/>
        <v>RF BoW Chi^2 + PCA</v>
      </c>
      <c r="B77">
        <f t="shared" si="26"/>
        <v>1.4379928298999246E-2</v>
      </c>
      <c r="C77">
        <f t="shared" si="27"/>
        <v>3.7207825700359826E-2</v>
      </c>
      <c r="D77">
        <f t="shared" si="28"/>
        <v>8.8310604381711344E-2</v>
      </c>
      <c r="E77">
        <f t="shared" si="29"/>
        <v>0.18815410042112607</v>
      </c>
      <c r="F77">
        <f t="shared" si="30"/>
        <v>0.60719530533033561</v>
      </c>
      <c r="G77">
        <f t="shared" si="31"/>
        <v>0.42105479456888539</v>
      </c>
      <c r="H77">
        <f t="shared" si="32"/>
        <v>6.6897008849575057E-2</v>
      </c>
      <c r="I77">
        <f t="shared" si="33"/>
        <v>4.1886344714941452E-2</v>
      </c>
      <c r="J77">
        <f t="shared" si="34"/>
        <v>0.29992705511798873</v>
      </c>
      <c r="K77">
        <f t="shared" si="35"/>
        <v>2.5182538881481603E-3</v>
      </c>
      <c r="L77">
        <f t="shared" si="36"/>
        <v>1.521917747663393E-3</v>
      </c>
      <c r="M77">
        <f t="shared" si="37"/>
        <v>1.5859648070443741E-3</v>
      </c>
      <c r="N77">
        <f t="shared" si="38"/>
        <v>1.189477274785416E-2</v>
      </c>
      <c r="O77">
        <f t="shared" si="39"/>
        <v>8.4307672178238972E-4</v>
      </c>
      <c r="P77">
        <f t="shared" si="40"/>
        <v>3.3466507962835457E-3</v>
      </c>
      <c r="Q77">
        <f t="shared" si="41"/>
        <v>2.7159867970919307E-3</v>
      </c>
      <c r="R77">
        <f t="shared" si="42"/>
        <v>1.7305665072597221E-3</v>
      </c>
      <c r="S77">
        <f t="shared" si="43"/>
        <v>1.8160639792225185E-3</v>
      </c>
      <c r="T77">
        <f t="shared" si="44"/>
        <v>5.325465510938425E-3</v>
      </c>
      <c r="U77">
        <f t="shared" si="45"/>
        <v>2.433979817844894E-3</v>
      </c>
      <c r="V77">
        <f t="shared" si="46"/>
        <v>2.8991685732662545E-2</v>
      </c>
      <c r="W77">
        <f t="shared" si="47"/>
        <v>1.2948133498129434E-2</v>
      </c>
      <c r="X77">
        <f t="shared" si="48"/>
        <v>7.1854397841991172E-2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4.5185104630005649E-2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25"/>
        <v>RF Tf-Idf /</v>
      </c>
      <c r="B78">
        <f t="shared" si="26"/>
        <v>7.8657242005927017E-4</v>
      </c>
      <c r="C78">
        <f t="shared" si="27"/>
        <v>1.0488751509477824E-3</v>
      </c>
      <c r="D78">
        <f t="shared" si="28"/>
        <v>1.6007128259012085E-2</v>
      </c>
      <c r="E78">
        <f t="shared" si="29"/>
        <v>0.70677486537729917</v>
      </c>
      <c r="F78">
        <f t="shared" si="30"/>
        <v>0.43466293068268697</v>
      </c>
      <c r="G78">
        <f t="shared" si="31"/>
        <v>0.4484670829652887</v>
      </c>
      <c r="H78">
        <f t="shared" si="32"/>
        <v>0.57231755604611911</v>
      </c>
      <c r="I78">
        <f t="shared" si="33"/>
        <v>0.45831255334796261</v>
      </c>
      <c r="J78">
        <f t="shared" si="34"/>
        <v>0.73015812364494059</v>
      </c>
      <c r="K78">
        <f t="shared" si="35"/>
        <v>1.5181441785976427E-2</v>
      </c>
      <c r="L78">
        <f t="shared" si="36"/>
        <v>7.6928461814308917E-3</v>
      </c>
      <c r="M78">
        <f t="shared" si="37"/>
        <v>8.2605469765038107E-3</v>
      </c>
      <c r="N78">
        <f t="shared" si="38"/>
        <v>9.1778639544611573E-2</v>
      </c>
      <c r="O78">
        <f t="shared" si="39"/>
        <v>3.2393313560980337E-3</v>
      </c>
      <c r="P78">
        <f t="shared" si="40"/>
        <v>2.3327360314735205E-2</v>
      </c>
      <c r="Q78">
        <f t="shared" si="41"/>
        <v>1.7305352630618158E-2</v>
      </c>
      <c r="R78">
        <f t="shared" si="42"/>
        <v>9.2361479604931712E-3</v>
      </c>
      <c r="S78">
        <f t="shared" si="43"/>
        <v>9.96041453058563E-3</v>
      </c>
      <c r="T78">
        <f t="shared" si="44"/>
        <v>4.3240560792690431E-2</v>
      </c>
      <c r="U78">
        <f t="shared" si="45"/>
        <v>1.4808503682021525E-2</v>
      </c>
      <c r="V78">
        <f t="shared" si="46"/>
        <v>0.26309626227411248</v>
      </c>
      <c r="W78">
        <f t="shared" si="47"/>
        <v>0.11713618894453984</v>
      </c>
      <c r="X78">
        <f t="shared" si="48"/>
        <v>0.65964814977993569</v>
      </c>
      <c r="Y78">
        <f t="shared" si="49"/>
        <v>0.59356081324807752</v>
      </c>
      <c r="Z78">
        <f>IFERROR(_xlfn.T.TEST($D29:$H29,$D$28:$H$28,2,IF(IF($K$28^2&gt;$K29^2,($K$28^2)/($K29^2),($K29^2)/($K$28^2))&lt;IF($K$28^2&gt;$K29^2,_xlfn.F.INV(0.95,$M$28-1,$M29-1),_xlfn.F.INV(0.95,$M29-1,$M$28-1)),2,3)),1)</f>
        <v>5.7252031551912552E-2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25"/>
        <v>RF Tf-Idf Chi^2</v>
      </c>
      <c r="B79">
        <f t="shared" si="26"/>
        <v>7.6984586366231507E-4</v>
      </c>
      <c r="C79">
        <f t="shared" si="27"/>
        <v>1.0159016651897512E-3</v>
      </c>
      <c r="D79">
        <f t="shared" si="28"/>
        <v>1.6246062464221035E-2</v>
      </c>
      <c r="E79">
        <f t="shared" si="29"/>
        <v>0.71155922529074811</v>
      </c>
      <c r="F79">
        <f t="shared" si="30"/>
        <v>0.43692948611327387</v>
      </c>
      <c r="G79">
        <f t="shared" si="31"/>
        <v>0.45057628934179472</v>
      </c>
      <c r="H79">
        <f t="shared" si="32"/>
        <v>0.56459152941216395</v>
      </c>
      <c r="I79">
        <f t="shared" si="33"/>
        <v>0.4494395175407464</v>
      </c>
      <c r="J79">
        <f t="shared" si="34"/>
        <v>0.73439615953007531</v>
      </c>
      <c r="K79">
        <f t="shared" si="35"/>
        <v>1.4344249468531687E-2</v>
      </c>
      <c r="L79">
        <f t="shared" si="36"/>
        <v>7.1813770729864546E-3</v>
      </c>
      <c r="M79">
        <f t="shared" si="37"/>
        <v>7.6641016318840698E-3</v>
      </c>
      <c r="N79">
        <f t="shared" si="38"/>
        <v>8.9066754714685004E-2</v>
      </c>
      <c r="O79">
        <f t="shared" si="39"/>
        <v>2.967731207767403E-3</v>
      </c>
      <c r="P79">
        <f t="shared" si="40"/>
        <v>2.200527834103707E-2</v>
      </c>
      <c r="Q79">
        <f t="shared" si="41"/>
        <v>1.6299731606385422E-2</v>
      </c>
      <c r="R79">
        <f t="shared" si="42"/>
        <v>8.6370064708762035E-3</v>
      </c>
      <c r="S79">
        <f t="shared" si="43"/>
        <v>9.2983753344776533E-3</v>
      </c>
      <c r="T79">
        <f t="shared" si="44"/>
        <v>4.1111679049251983E-2</v>
      </c>
      <c r="U79">
        <f t="shared" si="45"/>
        <v>1.3935789995153913E-2</v>
      </c>
      <c r="V79">
        <f t="shared" si="46"/>
        <v>0.25726552978939982</v>
      </c>
      <c r="W79">
        <f t="shared" si="47"/>
        <v>0.11330468131465601</v>
      </c>
      <c r="X79">
        <f t="shared" si="48"/>
        <v>0.65123008653199899</v>
      </c>
      <c r="Y79">
        <f t="shared" si="49"/>
        <v>0.58253512328778156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5.6505505465073151E-2</v>
      </c>
      <c r="AA79">
        <f>IFERROR(_xlfn.T.TEST($D30:$H30,$D$29:$H$29,2,IF(IF($K$29^2&gt;$K30^2,($K$29^2)/($K30^2),($K30^2)/($K$29^2))&lt;IF($K$29^2&gt;$K30^2,_xlfn.F.INV(0.95,$M$29-1,$M30-1),_xlfn.F.INV(0.95,$M30-1,$M$29-1)),2,3)),1)</f>
        <v>0.9887795308047862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25"/>
        <v>RF Tf-Idf Chi^2 + PCA</v>
      </c>
      <c r="B80">
        <f t="shared" si="26"/>
        <v>1.5157786364390607E-3</v>
      </c>
      <c r="C80">
        <f t="shared" si="27"/>
        <v>2.5938143341203415E-3</v>
      </c>
      <c r="D80">
        <f t="shared" si="28"/>
        <v>8.0787511804315953E-3</v>
      </c>
      <c r="E80">
        <f t="shared" si="29"/>
        <v>0.39388192932173105</v>
      </c>
      <c r="F80">
        <f t="shared" si="30"/>
        <v>0.26437390615252837</v>
      </c>
      <c r="G80">
        <f t="shared" si="31"/>
        <v>0.27130093175010872</v>
      </c>
      <c r="H80">
        <f t="shared" si="32"/>
        <v>0.90070194792674696</v>
      </c>
      <c r="I80">
        <f t="shared" si="33"/>
        <v>0.95063283559037215</v>
      </c>
      <c r="J80">
        <f t="shared" si="34"/>
        <v>0.43606454238669223</v>
      </c>
      <c r="K80">
        <f t="shared" si="35"/>
        <v>0.16811381964241404</v>
      </c>
      <c r="L80">
        <f t="shared" si="36"/>
        <v>0.12373139585527054</v>
      </c>
      <c r="M80">
        <f t="shared" si="37"/>
        <v>0.14693999174669087</v>
      </c>
      <c r="N80">
        <f t="shared" si="38"/>
        <v>0.39185524070886224</v>
      </c>
      <c r="O80">
        <f t="shared" si="39"/>
        <v>8.6937155133622657E-2</v>
      </c>
      <c r="P80">
        <f t="shared" si="40"/>
        <v>0.24369306307391914</v>
      </c>
      <c r="Q80">
        <f t="shared" si="41"/>
        <v>0.19888413848842706</v>
      </c>
      <c r="R80">
        <f t="shared" si="42"/>
        <v>0.13870495412837469</v>
      </c>
      <c r="S80">
        <f t="shared" si="43"/>
        <v>0.15225655675084102</v>
      </c>
      <c r="T80">
        <f t="shared" si="44"/>
        <v>0.33675526816609197</v>
      </c>
      <c r="U80">
        <f t="shared" si="45"/>
        <v>0.17883983819289279</v>
      </c>
      <c r="V80">
        <f t="shared" si="46"/>
        <v>0.74750864902781811</v>
      </c>
      <c r="W80">
        <f t="shared" si="47"/>
        <v>0.51078708642435244</v>
      </c>
      <c r="X80">
        <f t="shared" si="48"/>
        <v>0.80222541369086897</v>
      </c>
      <c r="Y80">
        <f t="shared" si="49"/>
        <v>0.77880606122862672</v>
      </c>
      <c r="Z80">
        <f t="shared" si="50"/>
        <v>5.8428726990049841E-2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0.48541129261596905</v>
      </c>
      <c r="AB80">
        <f>IFERROR(_xlfn.T.TEST($D31:$H31,$D$30:$H$30,2,IF(IF($K$30^2&gt;$K31^2,($K$30^2)/($K31^2),($K31^2)/($K$30^2))&lt;IF($K$30^2&gt;$K31^2,_xlfn.F.INV(0.95,$M$30-1,$M31-1),_xlfn.F.INV(0.95,$M31-1,$M$30-1)),2,3)),1)</f>
        <v>0.47827838856190441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25"/>
        <v>Ensemble BoW /</v>
      </c>
      <c r="B81">
        <f t="shared" si="26"/>
        <v>3.0488865032932073E-4</v>
      </c>
      <c r="C81">
        <f t="shared" si="27"/>
        <v>3.9528912559878398E-4</v>
      </c>
      <c r="D81">
        <f t="shared" si="28"/>
        <v>1.7026488280874768E-3</v>
      </c>
      <c r="E81">
        <f t="shared" si="29"/>
        <v>5.5937388561798931E-2</v>
      </c>
      <c r="F81">
        <f t="shared" si="30"/>
        <v>5.7192989283419607E-2</v>
      </c>
      <c r="G81">
        <f t="shared" si="31"/>
        <v>4.4877445702120135E-2</v>
      </c>
      <c r="H81">
        <f t="shared" si="32"/>
        <v>0.2255116766545143</v>
      </c>
      <c r="I81">
        <f t="shared" si="33"/>
        <v>0.21401617703428788</v>
      </c>
      <c r="J81">
        <f t="shared" si="34"/>
        <v>9.1842023080703439E-2</v>
      </c>
      <c r="K81">
        <f t="shared" si="35"/>
        <v>0.76510256554812628</v>
      </c>
      <c r="L81">
        <f t="shared" si="36"/>
        <v>0.64013564025578007</v>
      </c>
      <c r="M81">
        <f t="shared" si="37"/>
        <v>0.74814024129450551</v>
      </c>
      <c r="N81">
        <f t="shared" si="38"/>
        <v>0.84486996419624849</v>
      </c>
      <c r="O81">
        <f t="shared" si="39"/>
        <v>0.51539189405238039</v>
      </c>
      <c r="P81">
        <f t="shared" si="40"/>
        <v>0.99717276027111046</v>
      </c>
      <c r="Q81">
        <f t="shared" si="41"/>
        <v>0.87605479129509811</v>
      </c>
      <c r="R81">
        <f t="shared" si="42"/>
        <v>0.69453217859593663</v>
      </c>
      <c r="S81">
        <f t="shared" si="43"/>
        <v>0.75046764695685986</v>
      </c>
      <c r="T81">
        <f t="shared" si="44"/>
        <v>0.82233568470740948</v>
      </c>
      <c r="U81">
        <f t="shared" si="45"/>
        <v>0.81589969580265953</v>
      </c>
      <c r="V81">
        <f t="shared" si="46"/>
        <v>0.42976104862665065</v>
      </c>
      <c r="W81">
        <f t="shared" si="47"/>
        <v>0.62635164844004132</v>
      </c>
      <c r="X81">
        <f t="shared" si="48"/>
        <v>0.17205069088392563</v>
      </c>
      <c r="Y81">
        <f t="shared" si="49"/>
        <v>0.12909965587506114</v>
      </c>
      <c r="Z81">
        <f t="shared" si="50"/>
        <v>6.3274356643221409E-3</v>
      </c>
      <c r="AA81">
        <f t="shared" si="51"/>
        <v>4.6568743448726191E-2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4.4773460630235629E-2</v>
      </c>
      <c r="AC81">
        <f>IFERROR(_xlfn.T.TEST($D32:$H32,$D$31:$H$31,2,IF(IF($K$31^2&gt;$K32^2,($K$31^2)/($K32^2),($K32^2)/($K$31^2))&lt;IF($K$31^2&gt;$K32^2,_xlfn.F.INV(0.95,$M$31-1,$M32-1),_xlfn.F.INV(0.95,$M32-1,$M$31-1)),2,3)),1)</f>
        <v>0.283398441616657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25"/>
        <v>Ensemble BoW Chi^2</v>
      </c>
      <c r="B82">
        <f t="shared" si="26"/>
        <v>1.9457406460333742E-4</v>
      </c>
      <c r="C82">
        <f t="shared" si="27"/>
        <v>2.3973631681556762E-4</v>
      </c>
      <c r="D82">
        <f t="shared" si="28"/>
        <v>1.0042434649595595E-3</v>
      </c>
      <c r="E82">
        <f t="shared" si="29"/>
        <v>2.2849754853362134E-2</v>
      </c>
      <c r="F82">
        <f t="shared" si="30"/>
        <v>2.7973692929888026E-2</v>
      </c>
      <c r="G82">
        <f t="shared" si="31"/>
        <v>2.0090662376789983E-2</v>
      </c>
      <c r="H82">
        <f t="shared" si="32"/>
        <v>9.6931859382144103E-2</v>
      </c>
      <c r="I82">
        <f t="shared" si="33"/>
        <v>8.5792834767697529E-2</v>
      </c>
      <c r="J82">
        <f t="shared" si="34"/>
        <v>4.2156548993677316E-2</v>
      </c>
      <c r="K82">
        <f t="shared" si="35"/>
        <v>0.71813667749437538</v>
      </c>
      <c r="L82">
        <f t="shared" si="36"/>
        <v>0.82375117159014155</v>
      </c>
      <c r="M82">
        <f t="shared" si="37"/>
        <v>0.70266826893225165</v>
      </c>
      <c r="N82">
        <f t="shared" si="38"/>
        <v>0.45114827824660386</v>
      </c>
      <c r="O82">
        <f t="shared" si="39"/>
        <v>0.93965073002608679</v>
      </c>
      <c r="P82">
        <f t="shared" si="40"/>
        <v>0.51280282763296925</v>
      </c>
      <c r="Q82">
        <f t="shared" si="41"/>
        <v>0.60987107840243915</v>
      </c>
      <c r="R82">
        <f t="shared" si="42"/>
        <v>0.76899085291735447</v>
      </c>
      <c r="S82">
        <f t="shared" si="43"/>
        <v>0.71002473772488306</v>
      </c>
      <c r="T82">
        <f t="shared" si="44"/>
        <v>0.39357890506277016</v>
      </c>
      <c r="U82">
        <f t="shared" si="45"/>
        <v>0.66212198298290836</v>
      </c>
      <c r="V82">
        <f t="shared" si="46"/>
        <v>0.19465353180977127</v>
      </c>
      <c r="W82">
        <f t="shared" si="47"/>
        <v>0.29335064332004052</v>
      </c>
      <c r="X82">
        <f t="shared" si="48"/>
        <v>7.1040978946506739E-2</v>
      </c>
      <c r="Y82">
        <f t="shared" si="49"/>
        <v>4.8373906615484283E-2</v>
      </c>
      <c r="Z82">
        <f t="shared" si="50"/>
        <v>2.9721919384346845E-3</v>
      </c>
      <c r="AA82">
        <f t="shared" si="51"/>
        <v>1.6613781612268362E-2</v>
      </c>
      <c r="AB82">
        <f t="shared" si="52"/>
        <v>1.5936260159869219E-2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0.1257390456040583</v>
      </c>
      <c r="AD82">
        <f>IFERROR(_xlfn.T.TEST($D33:$H33,$D$32:$H$32,2,IF(IF($K$32^2&gt;$K33^2,($K$32^2)/($K33^2),($K33^2)/($K$32^2))&lt;IF($K$32^2&gt;$K33^2,_xlfn.F.INV(0.95,$M$32-1,$M33-1),_xlfn.F.INV(0.95,$M33-1,$M$32-1)),2,3)),1)</f>
        <v>0.54834591538042221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25"/>
        <v>Ensemble BoW Chi^2 + PCA</v>
      </c>
      <c r="B83">
        <f t="shared" si="26"/>
        <v>5.8422915855569886E-4</v>
      </c>
      <c r="C83">
        <f t="shared" si="27"/>
        <v>8.3587007716956388E-4</v>
      </c>
      <c r="D83">
        <f t="shared" si="28"/>
        <v>3.4598069544063779E-3</v>
      </c>
      <c r="E83">
        <f t="shared" si="29"/>
        <v>0.166927729977947</v>
      </c>
      <c r="F83">
        <f t="shared" si="30"/>
        <v>0.13316738070939077</v>
      </c>
      <c r="G83">
        <f t="shared" si="31"/>
        <v>0.11975509136668074</v>
      </c>
      <c r="H83">
        <f t="shared" si="32"/>
        <v>0.54164942162922425</v>
      </c>
      <c r="I83">
        <f t="shared" si="33"/>
        <v>0.55601348779320792</v>
      </c>
      <c r="J83">
        <f t="shared" si="34"/>
        <v>0.22468125990731871</v>
      </c>
      <c r="K83">
        <f t="shared" si="35"/>
        <v>0.30428494130783745</v>
      </c>
      <c r="L83">
        <f t="shared" si="36"/>
        <v>0.22610794881631271</v>
      </c>
      <c r="M83">
        <f t="shared" si="37"/>
        <v>0.27260355625757182</v>
      </c>
      <c r="N83">
        <f t="shared" si="38"/>
        <v>0.6440781495173471</v>
      </c>
      <c r="O83">
        <f t="shared" si="39"/>
        <v>0.15855092019506023</v>
      </c>
      <c r="P83">
        <f t="shared" si="40"/>
        <v>0.4427645103443989</v>
      </c>
      <c r="Q83">
        <f t="shared" si="41"/>
        <v>0.36283668929800827</v>
      </c>
      <c r="R83">
        <f t="shared" si="42"/>
        <v>0.25407429703521511</v>
      </c>
      <c r="S83">
        <f t="shared" si="43"/>
        <v>0.28047823442563785</v>
      </c>
      <c r="T83">
        <f t="shared" si="44"/>
        <v>0.5949643965117104</v>
      </c>
      <c r="U83">
        <f t="shared" si="45"/>
        <v>0.32644916780184613</v>
      </c>
      <c r="V83">
        <f t="shared" si="46"/>
        <v>0.8892465350734261</v>
      </c>
      <c r="W83">
        <f t="shared" si="47"/>
        <v>0.83191119167937289</v>
      </c>
      <c r="X83">
        <f t="shared" si="48"/>
        <v>0.4469585103106426</v>
      </c>
      <c r="Y83">
        <f t="shared" si="49"/>
        <v>0.39041284570123014</v>
      </c>
      <c r="Z83">
        <f t="shared" si="50"/>
        <v>1.8056136139216125E-2</v>
      </c>
      <c r="AA83">
        <f t="shared" si="51"/>
        <v>0.17479866849409778</v>
      </c>
      <c r="AB83">
        <f t="shared" si="52"/>
        <v>0.16970089081218517</v>
      </c>
      <c r="AC83">
        <f t="shared" si="53"/>
        <v>0.63918293091395151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0.48956559228052077</v>
      </c>
      <c r="AE83">
        <f>IFERROR(_xlfn.T.TEST($D34:$H34,$D$33:$H$33,2,IF(IF($K$33^2&gt;$K34^2,($K$33^2)/($K34^2),($K34^2)/($K$33^2))&lt;IF($K$33^2&gt;$K34^2,_xlfn.F.INV(0.95,$M$33-1,$M34-1),_xlfn.F.INV(0.95,$M34-1,$M$33-1)),2,3)),1)</f>
        <v>0.21782180245065158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25"/>
        <v>Ensemble Tf-Idf /</v>
      </c>
      <c r="B84">
        <f t="shared" si="26"/>
        <v>2.7973971619072097E-4</v>
      </c>
      <c r="C84">
        <f t="shared" si="27"/>
        <v>3.7811899719376055E-4</v>
      </c>
      <c r="D84">
        <f t="shared" si="28"/>
        <v>1.241555652746001E-3</v>
      </c>
      <c r="E84">
        <f t="shared" si="29"/>
        <v>2.6138283889331704E-2</v>
      </c>
      <c r="F84">
        <f t="shared" si="30"/>
        <v>2.8576532302394507E-2</v>
      </c>
      <c r="G84">
        <f t="shared" si="31"/>
        <v>2.2078032073091544E-2</v>
      </c>
      <c r="H84">
        <f t="shared" si="32"/>
        <v>9.4297741050088077E-2</v>
      </c>
      <c r="I84">
        <f t="shared" si="33"/>
        <v>8.6122045459549462E-2</v>
      </c>
      <c r="J84">
        <f t="shared" si="34"/>
        <v>4.2787404582438356E-2</v>
      </c>
      <c r="K84">
        <f t="shared" si="35"/>
        <v>0.60608307128231997</v>
      </c>
      <c r="L84">
        <f t="shared" si="36"/>
        <v>0.69063516745350295</v>
      </c>
      <c r="M84">
        <f t="shared" si="37"/>
        <v>0.58982928457761941</v>
      </c>
      <c r="N84">
        <f t="shared" si="38"/>
        <v>0.3910184781155297</v>
      </c>
      <c r="O84">
        <f t="shared" si="39"/>
        <v>0.782901002394634</v>
      </c>
      <c r="P84">
        <f t="shared" si="40"/>
        <v>0.43867698836043911</v>
      </c>
      <c r="Q84">
        <f t="shared" si="41"/>
        <v>0.51683888309209891</v>
      </c>
      <c r="R84">
        <f t="shared" si="42"/>
        <v>0.64561497955317759</v>
      </c>
      <c r="S84">
        <f t="shared" si="43"/>
        <v>0.59684488405894154</v>
      </c>
      <c r="T84">
        <f t="shared" si="44"/>
        <v>0.34314228111135719</v>
      </c>
      <c r="U84">
        <f t="shared" si="45"/>
        <v>0.55920166153566842</v>
      </c>
      <c r="V84">
        <f t="shared" si="46"/>
        <v>0.17859359314453069</v>
      </c>
      <c r="W84">
        <f t="shared" si="47"/>
        <v>0.26126206024357002</v>
      </c>
      <c r="X84">
        <f t="shared" si="48"/>
        <v>7.1776975943134008E-2</v>
      </c>
      <c r="Y84">
        <f t="shared" si="49"/>
        <v>5.2964134155928821E-2</v>
      </c>
      <c r="Z84">
        <f t="shared" si="50"/>
        <v>4.1493360693256182E-3</v>
      </c>
      <c r="AA84">
        <f t="shared" si="51"/>
        <v>2.2065126772241039E-2</v>
      </c>
      <c r="AB84">
        <f t="shared" si="52"/>
        <v>3.4411761216584409E-2</v>
      </c>
      <c r="AC84">
        <f t="shared" si="53"/>
        <v>0.11914551155856533</v>
      </c>
      <c r="AD84">
        <f t="shared" si="54"/>
        <v>0.46983898385537526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0.85618394218919769</v>
      </c>
      <c r="AF84">
        <f>IFERROR(_xlfn.T.TEST($D35:$H35,$D$34:$H$34,2,IF(IF($K$34^2&gt;$K35^2,($K$34^2)/($K35^2),($K35^2)/($K$34^2))&lt;IF($K$34^2&gt;$K35^2,_xlfn.F.INV(0.95,$M$34-1,$M35-1),_xlfn.F.INV(0.95,$M35-1,$M$34-1)),2,3)),1)</f>
        <v>0.19886000256049044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25"/>
        <v>Ensemble Tf-Idf Chi^2</v>
      </c>
      <c r="B85">
        <f t="shared" si="26"/>
        <v>1.3287115521310616E-4</v>
      </c>
      <c r="C85">
        <f t="shared" si="27"/>
        <v>1.389950236767296E-4</v>
      </c>
      <c r="D85">
        <f t="shared" si="28"/>
        <v>8.7705273988381103E-4</v>
      </c>
      <c r="E85">
        <f t="shared" si="29"/>
        <v>2.3567175396438579E-2</v>
      </c>
      <c r="F85">
        <f t="shared" si="30"/>
        <v>3.3386454198129321E-2</v>
      </c>
      <c r="G85">
        <f t="shared" si="31"/>
        <v>2.1913745895830537E-2</v>
      </c>
      <c r="H85">
        <f t="shared" si="32"/>
        <v>0.12884979268258495</v>
      </c>
      <c r="I85">
        <f t="shared" si="33"/>
        <v>0.11050349370942764</v>
      </c>
      <c r="J85">
        <f t="shared" si="34"/>
        <v>5.1611839003785069E-2</v>
      </c>
      <c r="K85">
        <f t="shared" si="35"/>
        <v>0.93558348762765697</v>
      </c>
      <c r="L85">
        <f t="shared" si="36"/>
        <v>0.78765706917066569</v>
      </c>
      <c r="M85">
        <f t="shared" si="37"/>
        <v>0.92775494197208908</v>
      </c>
      <c r="N85">
        <f t="shared" si="38"/>
        <v>0.66194760850279055</v>
      </c>
      <c r="O85">
        <f t="shared" si="39"/>
        <v>0.6309853164879009</v>
      </c>
      <c r="P85">
        <f t="shared" si="40"/>
        <v>0.78950323523270793</v>
      </c>
      <c r="Q85">
        <f t="shared" si="41"/>
        <v>0.92815510479592955</v>
      </c>
      <c r="R85">
        <f t="shared" si="42"/>
        <v>0.85564516466222895</v>
      </c>
      <c r="S85">
        <f t="shared" si="43"/>
        <v>0.92670400227634431</v>
      </c>
      <c r="T85">
        <f t="shared" si="44"/>
        <v>0.60326330678516538</v>
      </c>
      <c r="U85">
        <f t="shared" si="45"/>
        <v>0.99929985663003684</v>
      </c>
      <c r="V85">
        <f t="shared" si="46"/>
        <v>0.27881878417451311</v>
      </c>
      <c r="W85">
        <f t="shared" si="47"/>
        <v>0.43598548051233577</v>
      </c>
      <c r="X85">
        <f t="shared" si="48"/>
        <v>8.9901524206930566E-2</v>
      </c>
      <c r="Y85">
        <f t="shared" si="49"/>
        <v>5.4183370469207806E-2</v>
      </c>
      <c r="Z85">
        <f t="shared" si="50"/>
        <v>2.1332836966699072E-3</v>
      </c>
      <c r="AA85">
        <f t="shared" si="51"/>
        <v>1.2498265404820437E-2</v>
      </c>
      <c r="AB85">
        <f t="shared" si="52"/>
        <v>1.1702165259451827E-2</v>
      </c>
      <c r="AC85">
        <f t="shared" si="53"/>
        <v>0.17236679488260653</v>
      </c>
      <c r="AD85">
        <f t="shared" si="54"/>
        <v>0.81183362115251489</v>
      </c>
      <c r="AE85">
        <f t="shared" si="55"/>
        <v>0.65707722881675512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0.31709287580413431</v>
      </c>
      <c r="AG85">
        <f>IFERROR(_xlfn.T.TEST($D36:$H36,$D$35:$H$35,2,IF(IF($K$35^2&gt;$K36^2,($K$35^2)/($K36^2),($K36^2)/($K$35^2))&lt;IF($K$35^2&gt;$K36^2,_xlfn.F.INV(0.95,$M$35-1,$M36-1),_xlfn.F.INV(0.95,$M36-1,$M$35-1)),2,3)),1)</f>
        <v>0.55425658242355136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25"/>
        <v>Ensemble Tf-Idf Chi^2 + PCA</v>
      </c>
      <c r="B86">
        <f t="shared" si="26"/>
        <v>3.2435277636662472E-4</v>
      </c>
      <c r="C86">
        <f t="shared" si="27"/>
        <v>4.3887146315168906E-4</v>
      </c>
      <c r="D86">
        <f t="shared" si="28"/>
        <v>1.5927937697925215E-3</v>
      </c>
      <c r="E86">
        <f t="shared" si="29"/>
        <v>4.279919963912187E-2</v>
      </c>
      <c r="F86">
        <f t="shared" si="30"/>
        <v>4.4109518548646739E-2</v>
      </c>
      <c r="G86">
        <f t="shared" si="31"/>
        <v>3.4845519918664157E-2</v>
      </c>
      <c r="H86">
        <f t="shared" si="32"/>
        <v>0.1604220473027686</v>
      </c>
      <c r="I86">
        <f t="shared" si="33"/>
        <v>0.15032821944072744</v>
      </c>
      <c r="J86">
        <f t="shared" si="34"/>
        <v>6.8742341707489094E-2</v>
      </c>
      <c r="K86">
        <f t="shared" si="35"/>
        <v>0.94413730218192704</v>
      </c>
      <c r="L86">
        <f t="shared" si="36"/>
        <v>0.94222000653586802</v>
      </c>
      <c r="M86">
        <f t="shared" si="37"/>
        <v>0.94240745149759808</v>
      </c>
      <c r="N86">
        <f t="shared" si="38"/>
        <v>0.6255856563503488</v>
      </c>
      <c r="O86">
        <f t="shared" si="39"/>
        <v>0.82282977971067739</v>
      </c>
      <c r="P86">
        <f t="shared" si="40"/>
        <v>0.72804738444084272</v>
      </c>
      <c r="Q86">
        <f t="shared" si="41"/>
        <v>0.83495230059862258</v>
      </c>
      <c r="R86">
        <f t="shared" si="42"/>
        <v>0.99673668468437426</v>
      </c>
      <c r="S86">
        <f t="shared" si="43"/>
        <v>0.9456662798294968</v>
      </c>
      <c r="T86">
        <f t="shared" si="44"/>
        <v>0.58365275400169891</v>
      </c>
      <c r="U86">
        <f t="shared" si="45"/>
        <v>0.89043306337962269</v>
      </c>
      <c r="V86">
        <f t="shared" si="46"/>
        <v>0.30363475339480644</v>
      </c>
      <c r="W86">
        <f t="shared" si="47"/>
        <v>0.44345092237011097</v>
      </c>
      <c r="X86">
        <f t="shared" si="48"/>
        <v>0.12283867266950177</v>
      </c>
      <c r="Y86">
        <f t="shared" si="49"/>
        <v>9.2564731696194016E-2</v>
      </c>
      <c r="Z86">
        <f t="shared" si="50"/>
        <v>5.8434793151406266E-3</v>
      </c>
      <c r="AA86">
        <f t="shared" si="51"/>
        <v>3.6899408666874002E-2</v>
      </c>
      <c r="AB86">
        <f t="shared" si="52"/>
        <v>3.5675109768137959E-2</v>
      </c>
      <c r="AC86">
        <f t="shared" si="53"/>
        <v>0.20153398375166193</v>
      </c>
      <c r="AD86">
        <f t="shared" si="54"/>
        <v>0.74710100058378792</v>
      </c>
      <c r="AE86">
        <f t="shared" si="55"/>
        <v>0.8024351311881659</v>
      </c>
      <c r="AF86">
        <f t="shared" si="56"/>
        <v>0.34270225001385901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0.68721900466554886</v>
      </c>
      <c r="AH86">
        <f>IFERROR(_xlfn.T.TEST($D37:$H37,$D$36:$H$36,2,IF(IF($K$36^2&gt;$K37^2,($K$36^2)/($K37^2),($K37^2)/($K$36^2))&lt;IF($K$36^2&gt;$K37^2,_xlfn.F.INV(0.95,$M$36-1,$M37-1),_xlfn.F.INV(0.95,$M37-1,$M$36-1)),2,3)),1)</f>
        <v>0.88924840378894188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25">
      <c r="A89" t="s">
        <v>51</v>
      </c>
      <c r="B89">
        <f t="shared" ref="B89:Q104" si="58">B54</f>
        <v>0.39998878075437616</v>
      </c>
    </row>
    <row r="90" spans="1:35" x14ac:dyDescent="0.25">
      <c r="A90" t="s">
        <v>52</v>
      </c>
      <c r="B90">
        <f t="shared" si="58"/>
        <v>0.48890623062792149</v>
      </c>
      <c r="C90">
        <f t="shared" si="58"/>
        <v>0.99368025751634437</v>
      </c>
    </row>
    <row r="91" spans="1:35" x14ac:dyDescent="0.25">
      <c r="A91" t="s">
        <v>53</v>
      </c>
      <c r="B91">
        <f t="shared" si="58"/>
        <v>2.7969603673259065E-3</v>
      </c>
      <c r="C91">
        <f t="shared" si="58"/>
        <v>5.2905024800675576E-3</v>
      </c>
      <c r="D91">
        <f t="shared" si="58"/>
        <v>1.7795655267106372E-2</v>
      </c>
    </row>
    <row r="92" spans="1:35" x14ac:dyDescent="0.25">
      <c r="A92" t="s">
        <v>54</v>
      </c>
      <c r="B92">
        <f t="shared" si="58"/>
        <v>1.9186584179858007E-2</v>
      </c>
      <c r="C92">
        <f t="shared" si="58"/>
        <v>4.509206942340932E-2</v>
      </c>
      <c r="D92">
        <f t="shared" si="58"/>
        <v>7.6363378762445255E-2</v>
      </c>
      <c r="E92">
        <f t="shared" si="58"/>
        <v>0.61352001649090815</v>
      </c>
    </row>
    <row r="93" spans="1:35" x14ac:dyDescent="0.25">
      <c r="A93" t="s">
        <v>55</v>
      </c>
      <c r="B93">
        <f t="shared" si="58"/>
        <v>7.9798589045286267E-3</v>
      </c>
      <c r="C93">
        <f t="shared" si="58"/>
        <v>1.7858150170584172E-2</v>
      </c>
      <c r="D93">
        <f t="shared" si="58"/>
        <v>4.1053232842385816E-2</v>
      </c>
      <c r="E93">
        <f t="shared" si="58"/>
        <v>0.6973262227342425</v>
      </c>
      <c r="F93">
        <f t="shared" si="58"/>
        <v>0.87049576351734903</v>
      </c>
    </row>
    <row r="94" spans="1:35" x14ac:dyDescent="0.25">
      <c r="A94" t="s">
        <v>56</v>
      </c>
      <c r="B94">
        <f t="shared" si="58"/>
        <v>1.5829495616747381E-3</v>
      </c>
      <c r="C94">
        <f t="shared" si="58"/>
        <v>2.7219384490769299E-3</v>
      </c>
      <c r="D94">
        <f t="shared" si="58"/>
        <v>8.7815863092997101E-3</v>
      </c>
      <c r="E94">
        <f t="shared" si="58"/>
        <v>0.45656588939455534</v>
      </c>
      <c r="F94">
        <f t="shared" si="58"/>
        <v>0.29978122041044697</v>
      </c>
      <c r="G94">
        <f t="shared" si="58"/>
        <v>0.31213525589630597</v>
      </c>
    </row>
    <row r="95" spans="1:35" x14ac:dyDescent="0.25">
      <c r="A95" t="s">
        <v>57</v>
      </c>
      <c r="B95">
        <f t="shared" si="58"/>
        <v>9.5324993529337832E-4</v>
      </c>
      <c r="C95">
        <f t="shared" si="58"/>
        <v>1.4698738431346029E-3</v>
      </c>
      <c r="D95">
        <f t="shared" si="58"/>
        <v>6.0606557661096625E-3</v>
      </c>
      <c r="E95">
        <f t="shared" si="58"/>
        <v>0.3741982343622724</v>
      </c>
      <c r="F95">
        <f t="shared" si="58"/>
        <v>0.25293091268547629</v>
      </c>
      <c r="G95">
        <f t="shared" si="58"/>
        <v>0.25253460908466591</v>
      </c>
      <c r="H95">
        <f t="shared" si="58"/>
        <v>0.94062354629098111</v>
      </c>
    </row>
    <row r="96" spans="1:35" x14ac:dyDescent="0.25">
      <c r="A96" t="s">
        <v>58</v>
      </c>
      <c r="B96">
        <f t="shared" si="58"/>
        <v>6.9880281662481258E-3</v>
      </c>
      <c r="C96">
        <f t="shared" si="58"/>
        <v>1.5020656490680776E-2</v>
      </c>
      <c r="D96">
        <f t="shared" si="58"/>
        <v>3.2629593081852537E-2</v>
      </c>
      <c r="E96">
        <f t="shared" si="58"/>
        <v>0.95313523162783154</v>
      </c>
      <c r="F96">
        <f t="shared" si="58"/>
        <v>0.68813155462808773</v>
      </c>
      <c r="G96">
        <f t="shared" si="58"/>
        <v>0.78055125648927004</v>
      </c>
      <c r="H96">
        <f t="shared" si="58"/>
        <v>0.49463835794098154</v>
      </c>
      <c r="I96">
        <f t="shared" si="58"/>
        <v>0.43031544261121879</v>
      </c>
    </row>
    <row r="97" spans="1:25" x14ac:dyDescent="0.25">
      <c r="A97" t="s">
        <v>59</v>
      </c>
      <c r="B97">
        <f t="shared" si="58"/>
        <v>1.5375878701416539E-4</v>
      </c>
      <c r="C97">
        <f t="shared" si="58"/>
        <v>1.7040789180600515E-4</v>
      </c>
      <c r="D97">
        <f t="shared" si="58"/>
        <v>9.4918611733915291E-4</v>
      </c>
      <c r="E97">
        <f t="shared" si="58"/>
        <v>2.5207390904446823E-2</v>
      </c>
      <c r="F97">
        <f t="shared" si="58"/>
        <v>3.3549298830400802E-2</v>
      </c>
      <c r="G97">
        <f t="shared" si="58"/>
        <v>2.2798944664157321E-2</v>
      </c>
      <c r="H97">
        <f t="shared" si="58"/>
        <v>0.12711092022302944</v>
      </c>
      <c r="I97">
        <f t="shared" si="58"/>
        <v>0.11080335351032806</v>
      </c>
      <c r="J97">
        <f t="shared" si="58"/>
        <v>5.1785139527599541E-2</v>
      </c>
    </row>
    <row r="98" spans="1:25" x14ac:dyDescent="0.25">
      <c r="A98" t="s">
        <v>60</v>
      </c>
      <c r="B98">
        <f t="shared" si="58"/>
        <v>1.0785976020578038E-4</v>
      </c>
      <c r="C98">
        <f t="shared" si="58"/>
        <v>1.0913921128801191E-4</v>
      </c>
      <c r="D98">
        <f t="shared" si="58"/>
        <v>7.0281984309396198E-4</v>
      </c>
      <c r="E98">
        <f t="shared" si="58"/>
        <v>1.6057943714201058E-2</v>
      </c>
      <c r="F98">
        <f t="shared" si="58"/>
        <v>2.5210550287447859E-2</v>
      </c>
      <c r="G98">
        <f t="shared" si="58"/>
        <v>1.574551351661399E-2</v>
      </c>
      <c r="H98">
        <f t="shared" si="58"/>
        <v>9.0957553644498396E-2</v>
      </c>
      <c r="I98">
        <f t="shared" si="58"/>
        <v>7.4749134696452488E-2</v>
      </c>
      <c r="J98">
        <f t="shared" si="58"/>
        <v>3.7793297224071973E-2</v>
      </c>
      <c r="K98">
        <f t="shared" si="58"/>
        <v>0.86107487807655791</v>
      </c>
    </row>
    <row r="99" spans="1:25" x14ac:dyDescent="0.25">
      <c r="A99" t="s">
        <v>61</v>
      </c>
      <c r="B99">
        <f t="shared" si="58"/>
        <v>1.0804672169887026E-4</v>
      </c>
      <c r="C99">
        <f t="shared" si="58"/>
        <v>1.0652660574397324E-4</v>
      </c>
      <c r="D99">
        <f t="shared" si="58"/>
        <v>7.4074885394987582E-4</v>
      </c>
      <c r="E99">
        <f t="shared" si="58"/>
        <v>1.8274409707722823E-2</v>
      </c>
      <c r="F99">
        <f t="shared" si="58"/>
        <v>2.8667275882364708E-2</v>
      </c>
      <c r="G99">
        <f t="shared" si="58"/>
        <v>1.7872005444961127E-2</v>
      </c>
      <c r="H99">
        <f t="shared" si="58"/>
        <v>0.10794221145007959</v>
      </c>
      <c r="I99">
        <f t="shared" si="58"/>
        <v>8.9300800408551498E-2</v>
      </c>
      <c r="J99">
        <f t="shared" si="58"/>
        <v>4.361390169030227E-2</v>
      </c>
      <c r="K99">
        <f t="shared" si="58"/>
        <v>0.99824711060358573</v>
      </c>
      <c r="L99">
        <f t="shared" si="58"/>
        <v>0.85014056294300633</v>
      </c>
    </row>
    <row r="100" spans="1:25" x14ac:dyDescent="0.25">
      <c r="A100" t="s">
        <v>62</v>
      </c>
      <c r="B100">
        <f t="shared" si="58"/>
        <v>5.0308753127264441E-4</v>
      </c>
      <c r="C100">
        <f t="shared" si="58"/>
        <v>7.2107334181006964E-4</v>
      </c>
      <c r="D100">
        <f t="shared" si="58"/>
        <v>2.6170824659779821E-3</v>
      </c>
      <c r="E100">
        <f t="shared" si="58"/>
        <v>9.4039519281945691E-2</v>
      </c>
      <c r="F100">
        <f t="shared" si="58"/>
        <v>8.2907242760747485E-2</v>
      </c>
      <c r="G100">
        <f t="shared" si="58"/>
        <v>7.1091996724349321E-2</v>
      </c>
      <c r="H100">
        <f t="shared" si="58"/>
        <v>0.32263923158843905</v>
      </c>
      <c r="I100">
        <f t="shared" si="58"/>
        <v>0.31917387632944205</v>
      </c>
      <c r="J100">
        <f t="shared" si="58"/>
        <v>0.13508807465611783</v>
      </c>
      <c r="K100">
        <f t="shared" si="58"/>
        <v>0.62610480555746906</v>
      </c>
      <c r="L100">
        <f t="shared" si="58"/>
        <v>0.51685946155593832</v>
      </c>
      <c r="M100">
        <f t="shared" si="58"/>
        <v>0.6047043701110435</v>
      </c>
    </row>
    <row r="101" spans="1:25" x14ac:dyDescent="0.25">
      <c r="A101" t="s">
        <v>63</v>
      </c>
      <c r="B101">
        <f t="shared" si="58"/>
        <v>7.2103029946800001E-5</v>
      </c>
      <c r="C101">
        <f t="shared" si="58"/>
        <v>6.4926509148643095E-5</v>
      </c>
      <c r="D101">
        <f t="shared" si="58"/>
        <v>5.0430201033252388E-4</v>
      </c>
      <c r="E101">
        <f t="shared" si="58"/>
        <v>9.4870616143873793E-3</v>
      </c>
      <c r="F101">
        <f t="shared" si="58"/>
        <v>1.8436058038166718E-2</v>
      </c>
      <c r="G101">
        <f t="shared" si="58"/>
        <v>1.0370223234971446E-2</v>
      </c>
      <c r="H101">
        <f t="shared" si="58"/>
        <v>6.179780129611339E-2</v>
      </c>
      <c r="I101">
        <f t="shared" si="58"/>
        <v>4.6851589609197629E-2</v>
      </c>
      <c r="J101">
        <f t="shared" si="58"/>
        <v>2.6604052890629025E-2</v>
      </c>
      <c r="K101">
        <f t="shared" si="58"/>
        <v>0.71287411017855384</v>
      </c>
      <c r="L101">
        <f t="shared" si="58"/>
        <v>0.84572980123513175</v>
      </c>
      <c r="M101">
        <f t="shared" si="58"/>
        <v>0.68579751431423741</v>
      </c>
      <c r="N101">
        <f t="shared" si="58"/>
        <v>0.4117635603406814</v>
      </c>
    </row>
    <row r="102" spans="1:25" x14ac:dyDescent="0.25">
      <c r="A102" t="s">
        <v>64</v>
      </c>
      <c r="B102">
        <f t="shared" si="58"/>
        <v>1.7821082694717154E-4</v>
      </c>
      <c r="C102">
        <f t="shared" si="58"/>
        <v>1.9815146812887996E-4</v>
      </c>
      <c r="D102">
        <f t="shared" si="58"/>
        <v>1.1636448280804433E-3</v>
      </c>
      <c r="E102">
        <f t="shared" si="58"/>
        <v>3.7202183949507903E-2</v>
      </c>
      <c r="F102">
        <f t="shared" si="58"/>
        <v>4.5841277208827066E-2</v>
      </c>
      <c r="G102">
        <f t="shared" si="58"/>
        <v>3.2276601939138623E-2</v>
      </c>
      <c r="H102">
        <f t="shared" si="58"/>
        <v>0.18689141654778238</v>
      </c>
      <c r="I102">
        <f t="shared" si="58"/>
        <v>0.16884664719846654</v>
      </c>
      <c r="J102">
        <f t="shared" si="58"/>
        <v>7.3102751097988264E-2</v>
      </c>
      <c r="K102">
        <f t="shared" si="58"/>
        <v>0.7395853569269033</v>
      </c>
      <c r="L102">
        <f t="shared" si="58"/>
        <v>0.59792609859944179</v>
      </c>
      <c r="M102">
        <f t="shared" si="58"/>
        <v>0.7157521971018086</v>
      </c>
      <c r="N102">
        <f t="shared" si="58"/>
        <v>0.82806257341731837</v>
      </c>
      <c r="O102">
        <f t="shared" si="58"/>
        <v>0.45621469177813678</v>
      </c>
    </row>
    <row r="103" spans="1:25" x14ac:dyDescent="0.25">
      <c r="A103" t="s">
        <v>65</v>
      </c>
      <c r="B103">
        <f t="shared" si="58"/>
        <v>1.5726757608156147E-4</v>
      </c>
      <c r="C103">
        <f t="shared" si="58"/>
        <v>1.7181596250828739E-4</v>
      </c>
      <c r="D103">
        <f t="shared" si="58"/>
        <v>1.0128757213789597E-3</v>
      </c>
      <c r="E103">
        <f t="shared" si="58"/>
        <v>2.9231824541575364E-2</v>
      </c>
      <c r="F103">
        <f t="shared" si="58"/>
        <v>3.8300613779300045E-2</v>
      </c>
      <c r="G103">
        <f t="shared" si="58"/>
        <v>2.6167707036617787E-2</v>
      </c>
      <c r="H103">
        <f t="shared" si="58"/>
        <v>0.15075736790851968</v>
      </c>
      <c r="I103">
        <f t="shared" si="58"/>
        <v>0.13285977183152206</v>
      </c>
      <c r="J103">
        <f t="shared" si="58"/>
        <v>5.9994553976440018E-2</v>
      </c>
      <c r="K103">
        <f t="shared" si="58"/>
        <v>0.86921502417712959</v>
      </c>
      <c r="L103">
        <f t="shared" si="58"/>
        <v>0.72466430992384789</v>
      </c>
      <c r="M103">
        <f t="shared" si="58"/>
        <v>0.85599662357480577</v>
      </c>
      <c r="N103">
        <f t="shared" si="58"/>
        <v>0.72010573392355326</v>
      </c>
      <c r="O103">
        <f t="shared" si="58"/>
        <v>0.57472902380527469</v>
      </c>
      <c r="P103">
        <f t="shared" si="58"/>
        <v>0.86288497053305813</v>
      </c>
    </row>
    <row r="104" spans="1:25" x14ac:dyDescent="0.25">
      <c r="A104" t="s">
        <v>66</v>
      </c>
      <c r="B104">
        <f t="shared" si="58"/>
        <v>1.171123818224547E-4</v>
      </c>
      <c r="C104">
        <f t="shared" si="58"/>
        <v>1.2038609160782066E-4</v>
      </c>
      <c r="D104">
        <f t="shared" si="58"/>
        <v>7.6277008111776351E-4</v>
      </c>
      <c r="E104">
        <f t="shared" si="58"/>
        <v>1.8428649348910708E-2</v>
      </c>
      <c r="F104">
        <f t="shared" si="58"/>
        <v>2.7790856644936829E-2</v>
      </c>
      <c r="G104">
        <f t="shared" si="58"/>
        <v>1.7701540916099923E-2</v>
      </c>
      <c r="H104">
        <f t="shared" si="58"/>
        <v>0.10261985171091494</v>
      </c>
      <c r="I104">
        <f t="shared" si="58"/>
        <v>8.5707365067848762E-2</v>
      </c>
      <c r="J104">
        <f t="shared" si="58"/>
        <v>4.2113043748219552E-2</v>
      </c>
      <c r="K104">
        <f t="shared" si="58"/>
        <v>0.92655669908771121</v>
      </c>
      <c r="L104">
        <f t="shared" si="58"/>
        <v>0.93083159715056762</v>
      </c>
      <c r="M104">
        <f t="shared" si="58"/>
        <v>0.92163776719419244</v>
      </c>
      <c r="N104">
        <f t="shared" si="58"/>
        <v>0.56247792414304754</v>
      </c>
      <c r="O104">
        <f t="shared" si="58"/>
        <v>0.77480028413188129</v>
      </c>
      <c r="P104">
        <f t="shared" si="58"/>
        <v>0.65830207529003415</v>
      </c>
      <c r="Q104">
        <f t="shared" si="58"/>
        <v>0.78948267641423719</v>
      </c>
    </row>
    <row r="105" spans="1:25" x14ac:dyDescent="0.25">
      <c r="A105" t="s">
        <v>67</v>
      </c>
      <c r="B105">
        <f t="shared" ref="B105:R119" si="59">B70</f>
        <v>1.1956110706770261E-4</v>
      </c>
      <c r="C105">
        <f t="shared" si="59"/>
        <v>1.2220538016878774E-4</v>
      </c>
      <c r="D105">
        <f t="shared" si="59"/>
        <v>7.9399250088840539E-4</v>
      </c>
      <c r="E105">
        <f t="shared" si="59"/>
        <v>2.0041350973075266E-2</v>
      </c>
      <c r="F105">
        <f t="shared" si="59"/>
        <v>2.9898291262378314E-2</v>
      </c>
      <c r="G105">
        <f t="shared" si="59"/>
        <v>1.912694481883899E-2</v>
      </c>
      <c r="H105">
        <f t="shared" si="59"/>
        <v>0.11281523325824236</v>
      </c>
      <c r="I105">
        <f t="shared" si="59"/>
        <v>9.4856816393025539E-2</v>
      </c>
      <c r="J105">
        <f t="shared" si="59"/>
        <v>4.5681915393334049E-2</v>
      </c>
      <c r="K105">
        <f t="shared" si="59"/>
        <v>0.99546073188501505</v>
      </c>
      <c r="L105">
        <f t="shared" si="59"/>
        <v>0.85700519475815751</v>
      </c>
      <c r="M105">
        <f t="shared" si="59"/>
        <v>0.99690353059092751</v>
      </c>
      <c r="N105">
        <f t="shared" si="59"/>
        <v>0.60873614524475883</v>
      </c>
      <c r="O105">
        <f t="shared" si="59"/>
        <v>0.69777687376874797</v>
      </c>
      <c r="P105">
        <f t="shared" si="59"/>
        <v>0.71995644953858418</v>
      </c>
      <c r="Q105">
        <f t="shared" si="59"/>
        <v>0.85674507701018432</v>
      </c>
      <c r="R105">
        <f t="shared" si="59"/>
        <v>0.92665908575541833</v>
      </c>
    </row>
    <row r="106" spans="1:25" x14ac:dyDescent="0.25">
      <c r="A106" t="s">
        <v>81</v>
      </c>
      <c r="B106">
        <f t="shared" si="59"/>
        <v>2.4246152989258678E-4</v>
      </c>
      <c r="C106">
        <f t="shared" si="59"/>
        <v>2.8749496324812976E-4</v>
      </c>
      <c r="D106">
        <f t="shared" si="59"/>
        <v>1.5608789915928544E-3</v>
      </c>
      <c r="E106">
        <f t="shared" si="59"/>
        <v>5.8555328302793926E-2</v>
      </c>
      <c r="F106">
        <f t="shared" si="59"/>
        <v>6.2947510635342596E-2</v>
      </c>
      <c r="G106">
        <f t="shared" si="59"/>
        <v>4.7587597412899016E-2</v>
      </c>
      <c r="H106">
        <f t="shared" si="59"/>
        <v>0.26553847750000248</v>
      </c>
      <c r="I106">
        <f t="shared" si="59"/>
        <v>0.25144155873395124</v>
      </c>
      <c r="J106">
        <f t="shared" si="59"/>
        <v>0.10304891748803076</v>
      </c>
      <c r="K106">
        <f t="shared" si="59"/>
        <v>0.56809520877619724</v>
      </c>
      <c r="L106">
        <f t="shared" si="59"/>
        <v>0.4424413275356941</v>
      </c>
      <c r="M106">
        <f t="shared" si="59"/>
        <v>0.53482128277037178</v>
      </c>
      <c r="N106">
        <f t="shared" si="59"/>
        <v>0.99999238564337944</v>
      </c>
      <c r="O106">
        <f t="shared" si="59"/>
        <v>0.32353101042770666</v>
      </c>
      <c r="P106">
        <f t="shared" si="59"/>
        <v>0.79694296216023464</v>
      </c>
      <c r="Q106">
        <f t="shared" si="59"/>
        <v>0.67190511751629778</v>
      </c>
      <c r="R106">
        <f t="shared" si="59"/>
        <v>0.49248990182596841</v>
      </c>
      <c r="S106">
        <f t="shared" ref="S106:AC121" si="60">S71</f>
        <v>0.54232975614294499</v>
      </c>
    </row>
    <row r="107" spans="1:25" x14ac:dyDescent="0.25">
      <c r="A107" t="s">
        <v>82</v>
      </c>
      <c r="B107">
        <f t="shared" si="59"/>
        <v>1.4708147882348636E-4</v>
      </c>
      <c r="C107">
        <f t="shared" si="59"/>
        <v>1.5908134063843385E-4</v>
      </c>
      <c r="D107">
        <f t="shared" si="59"/>
        <v>9.4195089474782747E-4</v>
      </c>
      <c r="E107">
        <f t="shared" si="59"/>
        <v>2.5798125578193661E-2</v>
      </c>
      <c r="F107">
        <f t="shared" si="59"/>
        <v>3.4911532185887405E-2</v>
      </c>
      <c r="G107">
        <f t="shared" si="59"/>
        <v>2.3477994390686006E-2</v>
      </c>
      <c r="H107">
        <f t="shared" si="59"/>
        <v>0.13478197675405892</v>
      </c>
      <c r="I107">
        <f t="shared" si="59"/>
        <v>0.11723587908732984</v>
      </c>
      <c r="J107">
        <f t="shared" si="59"/>
        <v>5.417047589566986E-2</v>
      </c>
      <c r="K107">
        <f t="shared" si="59"/>
        <v>0.93638477725933189</v>
      </c>
      <c r="L107">
        <f t="shared" si="59"/>
        <v>0.79219699152952971</v>
      </c>
      <c r="M107">
        <f t="shared" si="59"/>
        <v>0.92898230665054005</v>
      </c>
      <c r="N107">
        <f t="shared" si="59"/>
        <v>0.66765912999017762</v>
      </c>
      <c r="O107">
        <f t="shared" si="59"/>
        <v>0.64004816962297284</v>
      </c>
      <c r="P107">
        <f t="shared" si="59"/>
        <v>0.79514355996124619</v>
      </c>
      <c r="Q107">
        <f t="shared" si="59"/>
        <v>0.93056210915200821</v>
      </c>
      <c r="R107">
        <f t="shared" si="59"/>
        <v>0.85853164587993114</v>
      </c>
      <c r="S107">
        <f t="shared" si="60"/>
        <v>0.92787782770355975</v>
      </c>
      <c r="T107">
        <f t="shared" si="60"/>
        <v>0.61216898308903867</v>
      </c>
    </row>
    <row r="108" spans="1:25" x14ac:dyDescent="0.25">
      <c r="A108" t="s">
        <v>83</v>
      </c>
      <c r="B108">
        <f t="shared" si="59"/>
        <v>8.7626804753849943E-4</v>
      </c>
      <c r="C108">
        <f t="shared" si="59"/>
        <v>1.3632911938875356E-3</v>
      </c>
      <c r="D108">
        <f t="shared" si="59"/>
        <v>4.8380689006930384E-3</v>
      </c>
      <c r="E108">
        <f t="shared" si="59"/>
        <v>0.23095471653544414</v>
      </c>
      <c r="F108">
        <f t="shared" si="59"/>
        <v>0.17011091255701186</v>
      </c>
      <c r="G108">
        <f t="shared" si="59"/>
        <v>0.16211934663012087</v>
      </c>
      <c r="H108">
        <f t="shared" si="59"/>
        <v>0.64882479949873351</v>
      </c>
      <c r="I108">
        <f t="shared" si="59"/>
        <v>0.67513685955075475</v>
      </c>
      <c r="J108">
        <f t="shared" si="59"/>
        <v>0.28490324003754947</v>
      </c>
      <c r="K108">
        <f t="shared" si="59"/>
        <v>0.26830572925103369</v>
      </c>
      <c r="L108">
        <f t="shared" si="59"/>
        <v>0.2014835615905359</v>
      </c>
      <c r="M108">
        <f t="shared" si="59"/>
        <v>0.24093245555846471</v>
      </c>
      <c r="N108">
        <f t="shared" si="59"/>
        <v>0.56882503547229613</v>
      </c>
      <c r="O108">
        <f t="shared" si="59"/>
        <v>0.14405021409166896</v>
      </c>
      <c r="P108">
        <f t="shared" si="59"/>
        <v>0.38612559039221706</v>
      </c>
      <c r="Q108">
        <f t="shared" si="59"/>
        <v>0.31796574163533586</v>
      </c>
      <c r="R108">
        <f t="shared" si="59"/>
        <v>0.22529347593615096</v>
      </c>
      <c r="S108">
        <f t="shared" si="60"/>
        <v>0.24769112559518858</v>
      </c>
      <c r="T108">
        <f t="shared" si="60"/>
        <v>0.51807948974135531</v>
      </c>
      <c r="U108">
        <f t="shared" si="60"/>
        <v>0.28698120366947316</v>
      </c>
    </row>
    <row r="109" spans="1:25" x14ac:dyDescent="0.25">
      <c r="A109" t="s">
        <v>84</v>
      </c>
      <c r="B109">
        <f t="shared" si="59"/>
        <v>4.739211567555953E-4</v>
      </c>
      <c r="C109">
        <f t="shared" si="59"/>
        <v>6.5556737469983303E-4</v>
      </c>
      <c r="D109">
        <f t="shared" si="59"/>
        <v>2.7659257546916536E-3</v>
      </c>
      <c r="E109">
        <f t="shared" si="59"/>
        <v>0.12017333381127823</v>
      </c>
      <c r="F109">
        <f t="shared" si="59"/>
        <v>0.10329334953996493</v>
      </c>
      <c r="G109">
        <f t="shared" si="59"/>
        <v>8.8965586451887166E-2</v>
      </c>
      <c r="H109">
        <f t="shared" si="59"/>
        <v>0.42383488246285506</v>
      </c>
      <c r="I109">
        <f t="shared" si="59"/>
        <v>0.42614296813448871</v>
      </c>
      <c r="J109">
        <f t="shared" si="59"/>
        <v>0.17246624147493947</v>
      </c>
      <c r="K109">
        <f t="shared" si="59"/>
        <v>0.41448565575350116</v>
      </c>
      <c r="L109">
        <f t="shared" si="59"/>
        <v>0.3186290153830027</v>
      </c>
      <c r="M109">
        <f t="shared" si="59"/>
        <v>0.3826748553644248</v>
      </c>
      <c r="N109">
        <f t="shared" si="59"/>
        <v>0.79063442384352922</v>
      </c>
      <c r="O109">
        <f t="shared" si="59"/>
        <v>0.23223004929339308</v>
      </c>
      <c r="P109">
        <f t="shared" si="59"/>
        <v>0.58750400792162538</v>
      </c>
      <c r="Q109">
        <f t="shared" si="59"/>
        <v>0.49033408036206672</v>
      </c>
      <c r="R109">
        <f t="shared" si="59"/>
        <v>0.35492316707304483</v>
      </c>
      <c r="S109">
        <f t="shared" si="60"/>
        <v>0.39024896874198123</v>
      </c>
      <c r="T109">
        <f t="shared" si="60"/>
        <v>0.75982896694826563</v>
      </c>
      <c r="U109">
        <f t="shared" si="60"/>
        <v>0.44507925309095075</v>
      </c>
      <c r="V109">
        <f t="shared" si="60"/>
        <v>0.7339274104186404</v>
      </c>
    </row>
    <row r="110" spans="1:25" x14ac:dyDescent="0.25">
      <c r="A110" t="s">
        <v>68</v>
      </c>
      <c r="B110">
        <f t="shared" si="59"/>
        <v>1.5195184355225179E-3</v>
      </c>
      <c r="C110">
        <f t="shared" si="59"/>
        <v>2.5798671291139543E-3</v>
      </c>
      <c r="D110">
        <f t="shared" si="59"/>
        <v>9.0145873748504607E-3</v>
      </c>
      <c r="E110">
        <f t="shared" si="59"/>
        <v>0.51722918775645721</v>
      </c>
      <c r="F110">
        <f t="shared" si="59"/>
        <v>0.33271160707071679</v>
      </c>
      <c r="G110">
        <f t="shared" si="59"/>
        <v>0.34998939639324211</v>
      </c>
      <c r="H110">
        <f t="shared" si="59"/>
        <v>0.90093555507022938</v>
      </c>
      <c r="I110">
        <f t="shared" si="59"/>
        <v>0.83126550554536593</v>
      </c>
      <c r="J110">
        <f t="shared" si="59"/>
        <v>0.55137819817811051</v>
      </c>
      <c r="K110">
        <f t="shared" si="59"/>
        <v>9.0305200672819233E-2</v>
      </c>
      <c r="L110">
        <f t="shared" si="59"/>
        <v>6.2020978740511032E-2</v>
      </c>
      <c r="M110">
        <f t="shared" si="59"/>
        <v>7.3392431454202836E-2</v>
      </c>
      <c r="N110">
        <f t="shared" si="59"/>
        <v>0.25759789862046817</v>
      </c>
      <c r="O110">
        <f t="shared" si="59"/>
        <v>4.0040460911283882E-2</v>
      </c>
      <c r="P110">
        <f t="shared" si="59"/>
        <v>0.1350904574144513</v>
      </c>
      <c r="Q110">
        <f t="shared" si="59"/>
        <v>0.10731724808041655</v>
      </c>
      <c r="R110">
        <f t="shared" si="59"/>
        <v>7.0609816720092367E-2</v>
      </c>
      <c r="S110">
        <f t="shared" si="60"/>
        <v>7.7734157952379174E-2</v>
      </c>
      <c r="T110">
        <f t="shared" si="60"/>
        <v>0.19927903708771588</v>
      </c>
      <c r="U110">
        <f t="shared" si="60"/>
        <v>9.5208512653919358E-2</v>
      </c>
      <c r="V110">
        <f t="shared" si="60"/>
        <v>0.55231539232475257</v>
      </c>
      <c r="W110">
        <f t="shared" si="60"/>
        <v>0.34072940321880912</v>
      </c>
    </row>
    <row r="111" spans="1:25" x14ac:dyDescent="0.25">
      <c r="A111" t="s">
        <v>69</v>
      </c>
      <c r="B111">
        <f t="shared" si="59"/>
        <v>8.6078119043377988E-4</v>
      </c>
      <c r="C111">
        <f t="shared" si="59"/>
        <v>1.2613689786076926E-3</v>
      </c>
      <c r="D111">
        <f t="shared" si="59"/>
        <v>6.2317309481407495E-3</v>
      </c>
      <c r="E111">
        <f t="shared" si="59"/>
        <v>0.46544442776436501</v>
      </c>
      <c r="F111">
        <f t="shared" si="59"/>
        <v>0.30173000994514892</v>
      </c>
      <c r="G111">
        <f t="shared" si="59"/>
        <v>0.30664863346635834</v>
      </c>
      <c r="H111">
        <f t="shared" si="59"/>
        <v>0.88690167667175468</v>
      </c>
      <c r="I111">
        <f t="shared" si="59"/>
        <v>0.80508998535360254</v>
      </c>
      <c r="J111">
        <f t="shared" si="59"/>
        <v>0.51940221967395406</v>
      </c>
      <c r="K111">
        <f t="shared" si="59"/>
        <v>5.7150379730410102E-2</v>
      </c>
      <c r="L111">
        <f t="shared" si="59"/>
        <v>3.5072616271665802E-2</v>
      </c>
      <c r="M111">
        <f t="shared" si="59"/>
        <v>4.1121993228820972E-2</v>
      </c>
      <c r="N111">
        <f t="shared" si="59"/>
        <v>0.21175767016358571</v>
      </c>
      <c r="O111">
        <f t="shared" si="59"/>
        <v>1.9402166758625553E-2</v>
      </c>
      <c r="P111">
        <f t="shared" si="59"/>
        <v>8.9265392950337238E-2</v>
      </c>
      <c r="Q111">
        <f t="shared" si="59"/>
        <v>6.8239467283373739E-2</v>
      </c>
      <c r="R111">
        <f t="shared" si="59"/>
        <v>4.0967372483610293E-2</v>
      </c>
      <c r="S111">
        <f t="shared" si="60"/>
        <v>4.5262925119120292E-2</v>
      </c>
      <c r="T111">
        <f t="shared" si="60"/>
        <v>0.14404487918524633</v>
      </c>
      <c r="U111">
        <f t="shared" si="60"/>
        <v>5.9340606540340061E-2</v>
      </c>
      <c r="V111">
        <f t="shared" si="60"/>
        <v>0.50609047848785516</v>
      </c>
      <c r="W111">
        <f t="shared" si="60"/>
        <v>0.28411648710948872</v>
      </c>
      <c r="X111">
        <f t="shared" si="60"/>
        <v>0.99703082442017488</v>
      </c>
    </row>
    <row r="112" spans="1:25" x14ac:dyDescent="0.25">
      <c r="A112" t="s">
        <v>70</v>
      </c>
      <c r="B112">
        <f t="shared" si="59"/>
        <v>1.4379928298999246E-2</v>
      </c>
      <c r="C112">
        <f t="shared" si="59"/>
        <v>3.7207825700359826E-2</v>
      </c>
      <c r="D112">
        <f t="shared" si="59"/>
        <v>8.8310604381711344E-2</v>
      </c>
      <c r="E112">
        <f t="shared" si="59"/>
        <v>0.18815410042112607</v>
      </c>
      <c r="F112">
        <f t="shared" si="59"/>
        <v>0.60719530533033561</v>
      </c>
      <c r="G112">
        <f t="shared" si="59"/>
        <v>0.42105479456888539</v>
      </c>
      <c r="H112">
        <f t="shared" si="59"/>
        <v>6.6897008849575057E-2</v>
      </c>
      <c r="I112">
        <f t="shared" si="59"/>
        <v>4.1886344714941452E-2</v>
      </c>
      <c r="J112">
        <f t="shared" si="59"/>
        <v>0.29992705511798873</v>
      </c>
      <c r="K112">
        <f t="shared" si="59"/>
        <v>2.5182538881481603E-3</v>
      </c>
      <c r="L112">
        <f t="shared" si="59"/>
        <v>1.521917747663393E-3</v>
      </c>
      <c r="M112">
        <f t="shared" si="59"/>
        <v>1.5859648070443741E-3</v>
      </c>
      <c r="N112">
        <f t="shared" si="59"/>
        <v>1.189477274785416E-2</v>
      </c>
      <c r="O112">
        <f t="shared" si="59"/>
        <v>8.4307672178238972E-4</v>
      </c>
      <c r="P112">
        <f t="shared" si="59"/>
        <v>3.3466507962835457E-3</v>
      </c>
      <c r="Q112">
        <f t="shared" si="59"/>
        <v>2.7159867970919307E-3</v>
      </c>
      <c r="R112">
        <f t="shared" si="59"/>
        <v>1.7305665072597221E-3</v>
      </c>
      <c r="S112">
        <f t="shared" si="60"/>
        <v>1.8160639792225185E-3</v>
      </c>
      <c r="T112">
        <f t="shared" si="60"/>
        <v>5.325465510938425E-3</v>
      </c>
      <c r="U112">
        <f t="shared" si="60"/>
        <v>2.433979817844894E-3</v>
      </c>
      <c r="V112">
        <f t="shared" si="60"/>
        <v>2.8991685732662545E-2</v>
      </c>
      <c r="W112">
        <f t="shared" si="60"/>
        <v>1.2948133498129434E-2</v>
      </c>
      <c r="X112">
        <f t="shared" si="60"/>
        <v>7.1854397841991172E-2</v>
      </c>
      <c r="Y112">
        <f t="shared" si="60"/>
        <v>4.5185104630005649E-2</v>
      </c>
    </row>
    <row r="113" spans="1:35" x14ac:dyDescent="0.25">
      <c r="A113" t="s">
        <v>71</v>
      </c>
      <c r="B113">
        <f t="shared" si="59"/>
        <v>7.8657242005927017E-4</v>
      </c>
      <c r="C113">
        <f t="shared" si="59"/>
        <v>1.0488751509477824E-3</v>
      </c>
      <c r="D113">
        <f t="shared" si="59"/>
        <v>1.6007128259012085E-2</v>
      </c>
      <c r="E113">
        <f t="shared" si="59"/>
        <v>0.70677486537729917</v>
      </c>
      <c r="F113">
        <f t="shared" si="59"/>
        <v>0.43466293068268697</v>
      </c>
      <c r="G113">
        <f t="shared" si="59"/>
        <v>0.4484670829652887</v>
      </c>
      <c r="H113">
        <f t="shared" si="59"/>
        <v>0.57231755604611911</v>
      </c>
      <c r="I113">
        <f t="shared" si="59"/>
        <v>0.45831255334796261</v>
      </c>
      <c r="J113">
        <f t="shared" si="59"/>
        <v>0.73015812364494059</v>
      </c>
      <c r="K113">
        <f t="shared" si="59"/>
        <v>1.5181441785976427E-2</v>
      </c>
      <c r="L113">
        <f t="shared" si="59"/>
        <v>7.6928461814308917E-3</v>
      </c>
      <c r="M113">
        <f t="shared" si="59"/>
        <v>8.2605469765038107E-3</v>
      </c>
      <c r="N113">
        <f t="shared" si="59"/>
        <v>9.1778639544611573E-2</v>
      </c>
      <c r="O113">
        <f t="shared" si="59"/>
        <v>3.2393313560980337E-3</v>
      </c>
      <c r="P113">
        <f t="shared" si="59"/>
        <v>2.3327360314735205E-2</v>
      </c>
      <c r="Q113">
        <f t="shared" si="59"/>
        <v>1.7305352630618158E-2</v>
      </c>
      <c r="R113">
        <f t="shared" si="59"/>
        <v>9.2361479604931712E-3</v>
      </c>
      <c r="S113">
        <f t="shared" si="60"/>
        <v>9.96041453058563E-3</v>
      </c>
      <c r="T113">
        <f t="shared" si="60"/>
        <v>4.3240560792690431E-2</v>
      </c>
      <c r="U113">
        <f t="shared" si="60"/>
        <v>1.4808503682021525E-2</v>
      </c>
      <c r="V113">
        <f t="shared" si="60"/>
        <v>0.26309626227411248</v>
      </c>
      <c r="W113">
        <f t="shared" si="60"/>
        <v>0.11713618894453984</v>
      </c>
      <c r="X113">
        <f t="shared" si="60"/>
        <v>0.65964814977993569</v>
      </c>
      <c r="Y113">
        <f t="shared" si="60"/>
        <v>0.59356081324807752</v>
      </c>
      <c r="Z113">
        <f t="shared" si="60"/>
        <v>5.7252031551912552E-2</v>
      </c>
    </row>
    <row r="114" spans="1:35" x14ac:dyDescent="0.25">
      <c r="A114" t="s">
        <v>72</v>
      </c>
      <c r="B114">
        <f t="shared" si="59"/>
        <v>7.6984586366231507E-4</v>
      </c>
      <c r="C114">
        <f t="shared" si="59"/>
        <v>1.0159016651897512E-3</v>
      </c>
      <c r="D114">
        <f t="shared" si="59"/>
        <v>1.6246062464221035E-2</v>
      </c>
      <c r="E114">
        <f t="shared" si="59"/>
        <v>0.71155922529074811</v>
      </c>
      <c r="F114">
        <f t="shared" si="59"/>
        <v>0.43692948611327387</v>
      </c>
      <c r="G114">
        <f t="shared" si="59"/>
        <v>0.45057628934179472</v>
      </c>
      <c r="H114">
        <f t="shared" si="59"/>
        <v>0.56459152941216395</v>
      </c>
      <c r="I114">
        <f t="shared" si="59"/>
        <v>0.4494395175407464</v>
      </c>
      <c r="J114">
        <f t="shared" si="59"/>
        <v>0.73439615953007531</v>
      </c>
      <c r="K114">
        <f t="shared" si="59"/>
        <v>1.4344249468531687E-2</v>
      </c>
      <c r="L114">
        <f t="shared" si="59"/>
        <v>7.1813770729864546E-3</v>
      </c>
      <c r="M114">
        <f t="shared" si="59"/>
        <v>7.6641016318840698E-3</v>
      </c>
      <c r="N114">
        <f t="shared" si="59"/>
        <v>8.9066754714685004E-2</v>
      </c>
      <c r="O114">
        <f t="shared" si="59"/>
        <v>2.967731207767403E-3</v>
      </c>
      <c r="P114">
        <f t="shared" si="59"/>
        <v>2.200527834103707E-2</v>
      </c>
      <c r="Q114">
        <f t="shared" si="59"/>
        <v>1.6299731606385422E-2</v>
      </c>
      <c r="R114">
        <f t="shared" si="59"/>
        <v>8.6370064708762035E-3</v>
      </c>
      <c r="S114">
        <f t="shared" si="60"/>
        <v>9.2983753344776533E-3</v>
      </c>
      <c r="T114">
        <f t="shared" si="60"/>
        <v>4.1111679049251983E-2</v>
      </c>
      <c r="U114">
        <f t="shared" si="60"/>
        <v>1.3935789995153913E-2</v>
      </c>
      <c r="V114">
        <f t="shared" si="60"/>
        <v>0.25726552978939982</v>
      </c>
      <c r="W114">
        <f t="shared" si="60"/>
        <v>0.11330468131465601</v>
      </c>
      <c r="X114">
        <f t="shared" si="60"/>
        <v>0.65123008653199899</v>
      </c>
      <c r="Y114">
        <f t="shared" si="60"/>
        <v>0.58253512328778156</v>
      </c>
      <c r="Z114">
        <f t="shared" si="60"/>
        <v>5.6505505465073151E-2</v>
      </c>
      <c r="AA114">
        <f t="shared" si="60"/>
        <v>0.9887795308047862</v>
      </c>
    </row>
    <row r="115" spans="1:35" x14ac:dyDescent="0.25">
      <c r="A115" t="s">
        <v>73</v>
      </c>
      <c r="B115">
        <f t="shared" si="59"/>
        <v>1.5157786364390607E-3</v>
      </c>
      <c r="C115">
        <f t="shared" si="59"/>
        <v>2.5938143341203415E-3</v>
      </c>
      <c r="D115">
        <f t="shared" si="59"/>
        <v>8.0787511804315953E-3</v>
      </c>
      <c r="E115">
        <f t="shared" si="59"/>
        <v>0.39388192932173105</v>
      </c>
      <c r="F115">
        <f t="shared" si="59"/>
        <v>0.26437390615252837</v>
      </c>
      <c r="G115">
        <f t="shared" si="59"/>
        <v>0.27130093175010872</v>
      </c>
      <c r="H115">
        <f t="shared" si="59"/>
        <v>0.90070194792674696</v>
      </c>
      <c r="I115">
        <f t="shared" si="59"/>
        <v>0.95063283559037215</v>
      </c>
      <c r="J115">
        <f t="shared" si="59"/>
        <v>0.43606454238669223</v>
      </c>
      <c r="K115">
        <f t="shared" si="59"/>
        <v>0.16811381964241404</v>
      </c>
      <c r="L115">
        <f t="shared" si="59"/>
        <v>0.12373139585527054</v>
      </c>
      <c r="M115">
        <f t="shared" si="59"/>
        <v>0.14693999174669087</v>
      </c>
      <c r="N115">
        <f t="shared" si="59"/>
        <v>0.39185524070886224</v>
      </c>
      <c r="O115">
        <f t="shared" si="59"/>
        <v>8.6937155133622657E-2</v>
      </c>
      <c r="P115">
        <f t="shared" si="59"/>
        <v>0.24369306307391914</v>
      </c>
      <c r="Q115">
        <f t="shared" si="59"/>
        <v>0.19888413848842706</v>
      </c>
      <c r="R115">
        <f t="shared" si="59"/>
        <v>0.13870495412837469</v>
      </c>
      <c r="S115">
        <f t="shared" si="60"/>
        <v>0.15225655675084102</v>
      </c>
      <c r="T115">
        <f t="shared" si="60"/>
        <v>0.33675526816609197</v>
      </c>
      <c r="U115">
        <f t="shared" si="60"/>
        <v>0.17883983819289279</v>
      </c>
      <c r="V115">
        <f t="shared" si="60"/>
        <v>0.74750864902781811</v>
      </c>
      <c r="W115">
        <f t="shared" si="60"/>
        <v>0.51078708642435244</v>
      </c>
      <c r="X115">
        <f t="shared" si="60"/>
        <v>0.80222541369086897</v>
      </c>
      <c r="Y115">
        <f t="shared" si="60"/>
        <v>0.77880606122862672</v>
      </c>
      <c r="Z115">
        <f t="shared" si="60"/>
        <v>5.8428726990049841E-2</v>
      </c>
      <c r="AA115">
        <f t="shared" si="60"/>
        <v>0.48541129261596905</v>
      </c>
      <c r="AB115">
        <f t="shared" si="60"/>
        <v>0.47827838856190441</v>
      </c>
    </row>
    <row r="116" spans="1:35" x14ac:dyDescent="0.25">
      <c r="A116" t="s">
        <v>74</v>
      </c>
      <c r="B116">
        <f t="shared" si="59"/>
        <v>3.0488865032932073E-4</v>
      </c>
      <c r="C116">
        <f t="shared" si="59"/>
        <v>3.9528912559878398E-4</v>
      </c>
      <c r="D116">
        <f t="shared" si="59"/>
        <v>1.7026488280874768E-3</v>
      </c>
      <c r="E116">
        <f t="shared" si="59"/>
        <v>5.5937388561798931E-2</v>
      </c>
      <c r="F116">
        <f t="shared" si="59"/>
        <v>5.7192989283419607E-2</v>
      </c>
      <c r="G116">
        <f t="shared" si="59"/>
        <v>4.4877445702120135E-2</v>
      </c>
      <c r="H116">
        <f t="shared" si="59"/>
        <v>0.2255116766545143</v>
      </c>
      <c r="I116">
        <f t="shared" si="59"/>
        <v>0.21401617703428788</v>
      </c>
      <c r="J116">
        <f t="shared" si="59"/>
        <v>9.1842023080703439E-2</v>
      </c>
      <c r="K116">
        <f t="shared" si="59"/>
        <v>0.76510256554812628</v>
      </c>
      <c r="L116">
        <f t="shared" si="59"/>
        <v>0.64013564025578007</v>
      </c>
      <c r="M116">
        <f t="shared" si="59"/>
        <v>0.74814024129450551</v>
      </c>
      <c r="N116">
        <f t="shared" si="59"/>
        <v>0.84486996419624849</v>
      </c>
      <c r="O116">
        <f t="shared" si="59"/>
        <v>0.51539189405238039</v>
      </c>
      <c r="P116">
        <f t="shared" si="59"/>
        <v>0.99717276027111046</v>
      </c>
      <c r="Q116">
        <f t="shared" si="59"/>
        <v>0.87605479129509811</v>
      </c>
      <c r="R116">
        <f t="shared" si="59"/>
        <v>0.69453217859593663</v>
      </c>
      <c r="S116">
        <f t="shared" si="60"/>
        <v>0.75046764695685986</v>
      </c>
      <c r="T116">
        <f t="shared" si="60"/>
        <v>0.82233568470740948</v>
      </c>
      <c r="U116">
        <f t="shared" si="60"/>
        <v>0.81589969580265953</v>
      </c>
      <c r="V116">
        <f t="shared" si="60"/>
        <v>0.42976104862665065</v>
      </c>
      <c r="W116">
        <f t="shared" si="60"/>
        <v>0.62635164844004132</v>
      </c>
      <c r="X116">
        <f t="shared" si="60"/>
        <v>0.17205069088392563</v>
      </c>
      <c r="Y116">
        <f t="shared" si="60"/>
        <v>0.12909965587506114</v>
      </c>
      <c r="Z116">
        <f t="shared" si="60"/>
        <v>6.3274356643221409E-3</v>
      </c>
      <c r="AA116">
        <f t="shared" si="60"/>
        <v>4.6568743448726191E-2</v>
      </c>
      <c r="AB116">
        <f t="shared" si="60"/>
        <v>4.4773460630235629E-2</v>
      </c>
      <c r="AC116">
        <f t="shared" si="60"/>
        <v>0.283398441616657</v>
      </c>
    </row>
    <row r="117" spans="1:35" x14ac:dyDescent="0.25">
      <c r="A117" t="s">
        <v>75</v>
      </c>
      <c r="B117">
        <f t="shared" si="59"/>
        <v>1.9457406460333742E-4</v>
      </c>
      <c r="C117">
        <f t="shared" si="59"/>
        <v>2.3973631681556762E-4</v>
      </c>
      <c r="D117">
        <f t="shared" si="59"/>
        <v>1.0042434649595595E-3</v>
      </c>
      <c r="E117">
        <f t="shared" si="59"/>
        <v>2.2849754853362134E-2</v>
      </c>
      <c r="F117">
        <f t="shared" si="59"/>
        <v>2.7973692929888026E-2</v>
      </c>
      <c r="G117">
        <f t="shared" si="59"/>
        <v>2.0090662376789983E-2</v>
      </c>
      <c r="H117">
        <f t="shared" si="59"/>
        <v>9.6931859382144103E-2</v>
      </c>
      <c r="I117">
        <f t="shared" si="59"/>
        <v>8.5792834767697529E-2</v>
      </c>
      <c r="J117">
        <f t="shared" si="59"/>
        <v>4.2156548993677316E-2</v>
      </c>
      <c r="K117">
        <f t="shared" si="59"/>
        <v>0.71813667749437538</v>
      </c>
      <c r="L117">
        <f t="shared" si="59"/>
        <v>0.82375117159014155</v>
      </c>
      <c r="M117">
        <f t="shared" si="59"/>
        <v>0.70266826893225165</v>
      </c>
      <c r="N117">
        <f t="shared" si="59"/>
        <v>0.45114827824660386</v>
      </c>
      <c r="O117">
        <f t="shared" si="59"/>
        <v>0.93965073002608679</v>
      </c>
      <c r="P117">
        <f t="shared" si="59"/>
        <v>0.51280282763296925</v>
      </c>
      <c r="Q117">
        <f t="shared" si="59"/>
        <v>0.60987107840243915</v>
      </c>
      <c r="R117">
        <f t="shared" si="59"/>
        <v>0.76899085291735447</v>
      </c>
      <c r="S117">
        <f t="shared" si="60"/>
        <v>0.71002473772488306</v>
      </c>
      <c r="T117">
        <f t="shared" si="60"/>
        <v>0.39357890506277016</v>
      </c>
      <c r="U117">
        <f t="shared" si="60"/>
        <v>0.66212198298290836</v>
      </c>
      <c r="V117">
        <f t="shared" si="60"/>
        <v>0.19465353180977127</v>
      </c>
      <c r="W117">
        <f t="shared" si="60"/>
        <v>0.29335064332004052</v>
      </c>
      <c r="X117">
        <f t="shared" si="60"/>
        <v>7.1040978946506739E-2</v>
      </c>
      <c r="Y117">
        <f t="shared" si="60"/>
        <v>4.8373906615484283E-2</v>
      </c>
      <c r="Z117">
        <f t="shared" si="60"/>
        <v>2.9721919384346845E-3</v>
      </c>
      <c r="AA117">
        <f t="shared" si="60"/>
        <v>1.6613781612268362E-2</v>
      </c>
      <c r="AB117">
        <f t="shared" si="60"/>
        <v>1.5936260159869219E-2</v>
      </c>
      <c r="AC117">
        <f t="shared" si="60"/>
        <v>0.1257390456040583</v>
      </c>
      <c r="AD117">
        <f>AD82</f>
        <v>0.54834591538042221</v>
      </c>
    </row>
    <row r="118" spans="1:35" x14ac:dyDescent="0.25">
      <c r="A118" t="s">
        <v>76</v>
      </c>
      <c r="B118">
        <f t="shared" si="59"/>
        <v>5.8422915855569886E-4</v>
      </c>
      <c r="C118">
        <f t="shared" si="59"/>
        <v>8.3587007716956388E-4</v>
      </c>
      <c r="D118">
        <f t="shared" si="59"/>
        <v>3.4598069544063779E-3</v>
      </c>
      <c r="E118">
        <f t="shared" si="59"/>
        <v>0.166927729977947</v>
      </c>
      <c r="F118">
        <f t="shared" si="59"/>
        <v>0.13316738070939077</v>
      </c>
      <c r="G118">
        <f t="shared" si="59"/>
        <v>0.11975509136668074</v>
      </c>
      <c r="H118">
        <f t="shared" si="59"/>
        <v>0.54164942162922425</v>
      </c>
      <c r="I118">
        <f t="shared" si="59"/>
        <v>0.55601348779320792</v>
      </c>
      <c r="J118">
        <f t="shared" si="59"/>
        <v>0.22468125990731871</v>
      </c>
      <c r="K118">
        <f t="shared" si="59"/>
        <v>0.30428494130783745</v>
      </c>
      <c r="L118">
        <f t="shared" si="59"/>
        <v>0.22610794881631271</v>
      </c>
      <c r="M118">
        <f t="shared" si="59"/>
        <v>0.27260355625757182</v>
      </c>
      <c r="N118">
        <f t="shared" si="59"/>
        <v>0.6440781495173471</v>
      </c>
      <c r="O118">
        <f t="shared" si="59"/>
        <v>0.15855092019506023</v>
      </c>
      <c r="P118">
        <f t="shared" si="59"/>
        <v>0.4427645103443989</v>
      </c>
      <c r="Q118">
        <f t="shared" si="59"/>
        <v>0.36283668929800827</v>
      </c>
      <c r="R118">
        <f t="shared" si="59"/>
        <v>0.25407429703521511</v>
      </c>
      <c r="S118">
        <f t="shared" si="60"/>
        <v>0.28047823442563785</v>
      </c>
      <c r="T118">
        <f t="shared" si="60"/>
        <v>0.5949643965117104</v>
      </c>
      <c r="U118">
        <f t="shared" si="60"/>
        <v>0.32644916780184613</v>
      </c>
      <c r="V118">
        <f t="shared" si="60"/>
        <v>0.8892465350734261</v>
      </c>
      <c r="W118">
        <f t="shared" si="60"/>
        <v>0.83191119167937289</v>
      </c>
      <c r="X118">
        <f t="shared" si="60"/>
        <v>0.4469585103106426</v>
      </c>
      <c r="Y118">
        <f t="shared" si="60"/>
        <v>0.39041284570123014</v>
      </c>
      <c r="Z118">
        <f t="shared" si="60"/>
        <v>1.8056136139216125E-2</v>
      </c>
      <c r="AA118">
        <f t="shared" si="60"/>
        <v>0.17479866849409778</v>
      </c>
      <c r="AB118">
        <f t="shared" si="60"/>
        <v>0.16970089081218517</v>
      </c>
      <c r="AC118">
        <f t="shared" si="60"/>
        <v>0.63918293091395151</v>
      </c>
      <c r="AD118">
        <f>AD83</f>
        <v>0.48956559228052077</v>
      </c>
      <c r="AE118">
        <f>AE83</f>
        <v>0.21782180245065158</v>
      </c>
    </row>
    <row r="119" spans="1:35" x14ac:dyDescent="0.25">
      <c r="A119" t="s">
        <v>77</v>
      </c>
      <c r="B119">
        <f t="shared" si="59"/>
        <v>2.7973971619072097E-4</v>
      </c>
      <c r="C119">
        <f t="shared" si="59"/>
        <v>3.7811899719376055E-4</v>
      </c>
      <c r="D119">
        <f t="shared" si="59"/>
        <v>1.241555652746001E-3</v>
      </c>
      <c r="E119">
        <f t="shared" si="59"/>
        <v>2.6138283889331704E-2</v>
      </c>
      <c r="F119">
        <f t="shared" si="59"/>
        <v>2.8576532302394507E-2</v>
      </c>
      <c r="G119">
        <f t="shared" si="59"/>
        <v>2.2078032073091544E-2</v>
      </c>
      <c r="H119">
        <f t="shared" si="59"/>
        <v>9.4297741050088077E-2</v>
      </c>
      <c r="I119">
        <f t="shared" si="59"/>
        <v>8.6122045459549462E-2</v>
      </c>
      <c r="J119">
        <f t="shared" si="59"/>
        <v>4.2787404582438356E-2</v>
      </c>
      <c r="K119">
        <f t="shared" si="59"/>
        <v>0.60608307128231997</v>
      </c>
      <c r="L119">
        <f t="shared" si="59"/>
        <v>0.69063516745350295</v>
      </c>
      <c r="M119">
        <f t="shared" si="59"/>
        <v>0.58982928457761941</v>
      </c>
      <c r="N119">
        <f t="shared" si="59"/>
        <v>0.3910184781155297</v>
      </c>
      <c r="O119">
        <f t="shared" si="59"/>
        <v>0.782901002394634</v>
      </c>
      <c r="P119">
        <f t="shared" si="59"/>
        <v>0.43867698836043911</v>
      </c>
      <c r="Q119">
        <f t="shared" si="59"/>
        <v>0.51683888309209891</v>
      </c>
      <c r="R119">
        <f t="shared" si="59"/>
        <v>0.64561497955317759</v>
      </c>
      <c r="S119">
        <f t="shared" si="60"/>
        <v>0.59684488405894154</v>
      </c>
      <c r="T119">
        <f t="shared" si="60"/>
        <v>0.34314228111135719</v>
      </c>
      <c r="U119">
        <f t="shared" si="60"/>
        <v>0.55920166153566842</v>
      </c>
      <c r="V119">
        <f t="shared" si="60"/>
        <v>0.17859359314453069</v>
      </c>
      <c r="W119">
        <f t="shared" si="60"/>
        <v>0.26126206024357002</v>
      </c>
      <c r="X119">
        <f t="shared" si="60"/>
        <v>7.1776975943134008E-2</v>
      </c>
      <c r="Y119">
        <f t="shared" si="60"/>
        <v>5.2964134155928821E-2</v>
      </c>
      <c r="Z119">
        <f t="shared" si="60"/>
        <v>4.1493360693256182E-3</v>
      </c>
      <c r="AA119">
        <f t="shared" si="60"/>
        <v>2.2065126772241039E-2</v>
      </c>
      <c r="AB119">
        <f t="shared" si="60"/>
        <v>3.4411761216584409E-2</v>
      </c>
      <c r="AC119">
        <f t="shared" si="60"/>
        <v>0.11914551155856533</v>
      </c>
      <c r="AD119">
        <f>AD84</f>
        <v>0.46983898385537526</v>
      </c>
      <c r="AE119">
        <f>AE84</f>
        <v>0.85618394218919769</v>
      </c>
      <c r="AF119">
        <f>AF84</f>
        <v>0.19886000256049044</v>
      </c>
    </row>
    <row r="120" spans="1:35" x14ac:dyDescent="0.25">
      <c r="A120" t="s">
        <v>78</v>
      </c>
      <c r="B120">
        <f t="shared" ref="B120:R121" si="61">B85</f>
        <v>1.3287115521310616E-4</v>
      </c>
      <c r="C120">
        <f t="shared" si="61"/>
        <v>1.389950236767296E-4</v>
      </c>
      <c r="D120">
        <f t="shared" si="61"/>
        <v>8.7705273988381103E-4</v>
      </c>
      <c r="E120">
        <f t="shared" si="61"/>
        <v>2.3567175396438579E-2</v>
      </c>
      <c r="F120">
        <f t="shared" si="61"/>
        <v>3.3386454198129321E-2</v>
      </c>
      <c r="G120">
        <f t="shared" si="61"/>
        <v>2.1913745895830537E-2</v>
      </c>
      <c r="H120">
        <f t="shared" si="61"/>
        <v>0.12884979268258495</v>
      </c>
      <c r="I120">
        <f t="shared" si="61"/>
        <v>0.11050349370942764</v>
      </c>
      <c r="J120">
        <f t="shared" si="61"/>
        <v>5.1611839003785069E-2</v>
      </c>
      <c r="K120">
        <f t="shared" si="61"/>
        <v>0.93558348762765697</v>
      </c>
      <c r="L120">
        <f t="shared" si="61"/>
        <v>0.78765706917066569</v>
      </c>
      <c r="M120">
        <f t="shared" si="61"/>
        <v>0.92775494197208908</v>
      </c>
      <c r="N120">
        <f t="shared" si="61"/>
        <v>0.66194760850279055</v>
      </c>
      <c r="O120">
        <f t="shared" si="61"/>
        <v>0.6309853164879009</v>
      </c>
      <c r="P120">
        <f t="shared" si="61"/>
        <v>0.78950323523270793</v>
      </c>
      <c r="Q120">
        <f t="shared" si="61"/>
        <v>0.92815510479592955</v>
      </c>
      <c r="R120">
        <f t="shared" si="61"/>
        <v>0.85564516466222895</v>
      </c>
      <c r="S120">
        <f t="shared" si="60"/>
        <v>0.92670400227634431</v>
      </c>
      <c r="T120">
        <f t="shared" si="60"/>
        <v>0.60326330678516538</v>
      </c>
      <c r="U120">
        <f t="shared" si="60"/>
        <v>0.99929985663003684</v>
      </c>
      <c r="V120">
        <f t="shared" si="60"/>
        <v>0.27881878417451311</v>
      </c>
      <c r="W120">
        <f t="shared" si="60"/>
        <v>0.43598548051233577</v>
      </c>
      <c r="X120">
        <f t="shared" si="60"/>
        <v>8.9901524206930566E-2</v>
      </c>
      <c r="Y120">
        <f t="shared" si="60"/>
        <v>5.4183370469207806E-2</v>
      </c>
      <c r="Z120">
        <f t="shared" si="60"/>
        <v>2.1332836966699072E-3</v>
      </c>
      <c r="AA120">
        <f t="shared" si="60"/>
        <v>1.2498265404820437E-2</v>
      </c>
      <c r="AB120">
        <f t="shared" si="60"/>
        <v>1.1702165259451827E-2</v>
      </c>
      <c r="AC120">
        <f t="shared" si="60"/>
        <v>0.17236679488260653</v>
      </c>
      <c r="AD120">
        <f>AD85</f>
        <v>0.81183362115251489</v>
      </c>
      <c r="AE120">
        <f>AE85</f>
        <v>0.65707722881675512</v>
      </c>
      <c r="AF120">
        <f>AF85</f>
        <v>0.31709287580413431</v>
      </c>
      <c r="AG120">
        <f>AG85</f>
        <v>0.55425658242355136</v>
      </c>
    </row>
    <row r="121" spans="1:35" x14ac:dyDescent="0.25">
      <c r="A121" t="s">
        <v>79</v>
      </c>
      <c r="B121">
        <f t="shared" si="61"/>
        <v>3.2435277636662472E-4</v>
      </c>
      <c r="C121">
        <f t="shared" si="61"/>
        <v>4.3887146315168906E-4</v>
      </c>
      <c r="D121">
        <f t="shared" si="61"/>
        <v>1.5927937697925215E-3</v>
      </c>
      <c r="E121">
        <f t="shared" si="61"/>
        <v>4.279919963912187E-2</v>
      </c>
      <c r="F121">
        <f t="shared" si="61"/>
        <v>4.4109518548646739E-2</v>
      </c>
      <c r="G121">
        <f t="shared" si="61"/>
        <v>3.4845519918664157E-2</v>
      </c>
      <c r="H121">
        <f t="shared" si="61"/>
        <v>0.1604220473027686</v>
      </c>
      <c r="I121">
        <f t="shared" si="61"/>
        <v>0.15032821944072744</v>
      </c>
      <c r="J121">
        <f t="shared" si="61"/>
        <v>6.8742341707489094E-2</v>
      </c>
      <c r="K121">
        <f t="shared" si="61"/>
        <v>0.94413730218192704</v>
      </c>
      <c r="L121">
        <f t="shared" si="61"/>
        <v>0.94222000653586802</v>
      </c>
      <c r="M121">
        <f t="shared" si="61"/>
        <v>0.94240745149759808</v>
      </c>
      <c r="N121">
        <f t="shared" si="61"/>
        <v>0.6255856563503488</v>
      </c>
      <c r="O121">
        <f t="shared" si="61"/>
        <v>0.82282977971067739</v>
      </c>
      <c r="P121">
        <f t="shared" si="61"/>
        <v>0.72804738444084272</v>
      </c>
      <c r="Q121">
        <f t="shared" si="61"/>
        <v>0.83495230059862258</v>
      </c>
      <c r="R121">
        <f t="shared" si="61"/>
        <v>0.99673668468437426</v>
      </c>
      <c r="S121">
        <f t="shared" si="60"/>
        <v>0.9456662798294968</v>
      </c>
      <c r="T121">
        <f t="shared" si="60"/>
        <v>0.58365275400169891</v>
      </c>
      <c r="U121">
        <f t="shared" si="60"/>
        <v>0.89043306337962269</v>
      </c>
      <c r="V121">
        <f t="shared" si="60"/>
        <v>0.30363475339480644</v>
      </c>
      <c r="W121">
        <f t="shared" si="60"/>
        <v>0.44345092237011097</v>
      </c>
      <c r="X121">
        <f t="shared" si="60"/>
        <v>0.12283867266950177</v>
      </c>
      <c r="Y121">
        <f t="shared" si="60"/>
        <v>9.2564731696194016E-2</v>
      </c>
      <c r="Z121">
        <f t="shared" si="60"/>
        <v>5.8434793151406266E-3</v>
      </c>
      <c r="AA121">
        <f t="shared" si="60"/>
        <v>3.6899408666874002E-2</v>
      </c>
      <c r="AB121">
        <f t="shared" si="60"/>
        <v>3.5675109768137959E-2</v>
      </c>
      <c r="AC121">
        <f t="shared" si="60"/>
        <v>0.20153398375166193</v>
      </c>
      <c r="AD121">
        <f>AD86</f>
        <v>0.74710100058378792</v>
      </c>
      <c r="AE121">
        <f>AE86</f>
        <v>0.8024351311881659</v>
      </c>
      <c r="AF121">
        <f>AF86</f>
        <v>0.34270225001385901</v>
      </c>
      <c r="AG121">
        <f>AG86</f>
        <v>0.68721900466554886</v>
      </c>
      <c r="AH121">
        <f>AH86</f>
        <v>0.88924840378894188</v>
      </c>
    </row>
    <row r="123" spans="1:35" x14ac:dyDescent="0.2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2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2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2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-</v>
      </c>
    </row>
    <row r="127" spans="1:35" x14ac:dyDescent="0.2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25">
      <c r="A128" t="s">
        <v>55</v>
      </c>
      <c r="B128" t="str">
        <f t="shared" si="62"/>
        <v>+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2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2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25">
      <c r="A131" t="s">
        <v>58</v>
      </c>
      <c r="B131" t="str">
        <f t="shared" si="62"/>
        <v>+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2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2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-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2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-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2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2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+</v>
      </c>
      <c r="F136" t="str">
        <f t="shared" si="62"/>
        <v>-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2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-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2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2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2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2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2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-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2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-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2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-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2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-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2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+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25">
      <c r="A147" t="s">
        <v>70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-</v>
      </c>
      <c r="F147" t="str">
        <f t="shared" si="63"/>
        <v>-</v>
      </c>
      <c r="G147" t="str">
        <f t="shared" si="63"/>
        <v>-</v>
      </c>
      <c r="H147" t="str">
        <f t="shared" si="63"/>
        <v>-</v>
      </c>
      <c r="I147" t="str">
        <f t="shared" si="63"/>
        <v>-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-</v>
      </c>
      <c r="W147" t="str">
        <f t="shared" si="64"/>
        <v>+</v>
      </c>
      <c r="X147" t="str">
        <f t="shared" si="64"/>
        <v>-</v>
      </c>
      <c r="Y147" t="str">
        <f t="shared" si="64"/>
        <v>-</v>
      </c>
    </row>
    <row r="148" spans="1:34" x14ac:dyDescent="0.2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+</v>
      </c>
      <c r="L148" t="str">
        <f t="shared" si="63"/>
        <v>+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+</v>
      </c>
      <c r="Q148" t="str">
        <f t="shared" si="63"/>
        <v>+</v>
      </c>
      <c r="R148" t="str">
        <f t="shared" si="63"/>
        <v>+</v>
      </c>
      <c r="S148" t="str">
        <f t="shared" si="64"/>
        <v>+</v>
      </c>
      <c r="T148" t="str">
        <f t="shared" si="64"/>
        <v>-</v>
      </c>
      <c r="U148" t="str">
        <f t="shared" si="64"/>
        <v>+</v>
      </c>
      <c r="V148" t="str">
        <f t="shared" si="64"/>
        <v>-</v>
      </c>
      <c r="W148" t="str">
        <f t="shared" si="64"/>
        <v>-</v>
      </c>
      <c r="X148" t="str">
        <f t="shared" si="64"/>
        <v>-</v>
      </c>
      <c r="Y148" t="str">
        <f t="shared" si="64"/>
        <v>-</v>
      </c>
      <c r="Z148" t="str">
        <f t="shared" si="64"/>
        <v>-</v>
      </c>
    </row>
    <row r="149" spans="1:34" x14ac:dyDescent="0.2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+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+</v>
      </c>
      <c r="Q149" t="str">
        <f t="shared" si="63"/>
        <v>+</v>
      </c>
      <c r="R149" t="str">
        <f t="shared" si="63"/>
        <v>+</v>
      </c>
      <c r="S149" t="str">
        <f t="shared" si="64"/>
        <v>+</v>
      </c>
      <c r="T149" t="str">
        <f t="shared" si="64"/>
        <v>-</v>
      </c>
      <c r="U149" t="str">
        <f t="shared" si="64"/>
        <v>+</v>
      </c>
      <c r="V149" t="str">
        <f t="shared" si="64"/>
        <v>-</v>
      </c>
      <c r="W149" t="str">
        <f t="shared" si="64"/>
        <v>-</v>
      </c>
      <c r="X149" t="str">
        <f t="shared" si="64"/>
        <v>-</v>
      </c>
      <c r="Y149" t="str">
        <f t="shared" si="64"/>
        <v>-</v>
      </c>
      <c r="Z149" t="str">
        <f t="shared" si="64"/>
        <v>-</v>
      </c>
      <c r="AA149" t="str">
        <f t="shared" si="64"/>
        <v>-</v>
      </c>
    </row>
    <row r="150" spans="1:34" x14ac:dyDescent="0.2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-</v>
      </c>
      <c r="AA150" t="str">
        <f t="shared" si="64"/>
        <v>-</v>
      </c>
      <c r="AB150" t="str">
        <f t="shared" si="64"/>
        <v>-</v>
      </c>
    </row>
    <row r="151" spans="1:34" x14ac:dyDescent="0.2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-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+</v>
      </c>
      <c r="AB151" t="str">
        <f t="shared" si="64"/>
        <v>+</v>
      </c>
      <c r="AC151" t="str">
        <f t="shared" si="64"/>
        <v>-</v>
      </c>
    </row>
    <row r="152" spans="1:34" x14ac:dyDescent="0.2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-</v>
      </c>
      <c r="I152" t="str">
        <f t="shared" si="63"/>
        <v>-</v>
      </c>
      <c r="J152" t="str">
        <f t="shared" si="63"/>
        <v>+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+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-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+</v>
      </c>
      <c r="J154" t="str">
        <f t="shared" si="63"/>
        <v>+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+</v>
      </c>
      <c r="Y154" t="str">
        <f t="shared" si="64"/>
        <v>+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-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+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2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-</v>
      </c>
      <c r="M156" t="str">
        <f t="shared" si="65"/>
        <v>-</v>
      </c>
      <c r="N156" t="str">
        <f t="shared" si="65"/>
        <v>+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+</v>
      </c>
      <c r="W156" t="str">
        <f t="shared" si="64"/>
        <v>+</v>
      </c>
      <c r="X156" t="str">
        <f t="shared" si="64"/>
        <v>+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+</v>
      </c>
      <c r="AH156" t="str">
        <f>IF(AH86&gt;((_xlfn.RANK.EQ(AH86,$B$89:$AH$121,1)/COUNT($B121:$AH153))*0.05),"-","+")</f>
        <v>-</v>
      </c>
    </row>
  </sheetData>
  <mergeCells count="2">
    <mergeCell ref="D1:H1"/>
    <mergeCell ref="AK1:AL1"/>
  </mergeCells>
  <conditionalFormatting sqref="B53:B86">
    <cfRule type="cellIs" dxfId="374" priority="116" operator="lessThan">
      <formula>0.05</formula>
    </cfRule>
    <cfRule type="cellIs" dxfId="373" priority="115" operator="lessThan">
      <formula>0.05/(COUNT($B$53:$AI$86)-COUNT($B$53:$B$86))</formula>
    </cfRule>
  </conditionalFormatting>
  <conditionalFormatting sqref="B54:B86">
    <cfRule type="expression" dxfId="372" priority="33">
      <formula>$B124="+"</formula>
    </cfRule>
  </conditionalFormatting>
  <conditionalFormatting sqref="B42:G42">
    <cfRule type="cellIs" dxfId="371" priority="111" operator="lessThan">
      <formula>0.05</formula>
    </cfRule>
    <cfRule type="cellIs" dxfId="370" priority="110" operator="lessThan">
      <formula>0.05/(COUNT($B$42:$G$47)-COUNT($B$42:$G$42))</formula>
    </cfRule>
  </conditionalFormatting>
  <conditionalFormatting sqref="C54:C86">
    <cfRule type="cellIs" dxfId="369" priority="99" operator="lessThan">
      <formula>0.05</formula>
    </cfRule>
    <cfRule type="cellIs" dxfId="368" priority="98" operator="lessThan">
      <formula>0.05/(COUNT($B$53:$AI$86)-COUNT($B$53:$B$86))</formula>
    </cfRule>
  </conditionalFormatting>
  <conditionalFormatting sqref="C55:C86">
    <cfRule type="expression" dxfId="367" priority="32">
      <formula>$C125="+"</formula>
    </cfRule>
  </conditionalFormatting>
  <conditionalFormatting sqref="C43:G43">
    <cfRule type="cellIs" dxfId="366" priority="109" operator="lessThan">
      <formula>0.05</formula>
    </cfRule>
    <cfRule type="cellIs" dxfId="365" priority="108" operator="lessThan">
      <formula>0.05/(COUNT($B$42:$G$47)-COUNT($B$42:$G$42))</formula>
    </cfRule>
  </conditionalFormatting>
  <conditionalFormatting sqref="D55:D86">
    <cfRule type="cellIs" dxfId="364" priority="97" operator="lessThan">
      <formula>0.05</formula>
    </cfRule>
    <cfRule type="cellIs" dxfId="363" priority="96" operator="lessThan">
      <formula>0.05/(COUNT($B$53:$AI$86)-COUNT($B$53:$B$86))</formula>
    </cfRule>
  </conditionalFormatting>
  <conditionalFormatting sqref="D56:D86">
    <cfRule type="expression" dxfId="362" priority="31">
      <formula>$D126="+"</formula>
    </cfRule>
  </conditionalFormatting>
  <conditionalFormatting sqref="D44:G44">
    <cfRule type="cellIs" dxfId="361" priority="107" operator="lessThan">
      <formula>0.05</formula>
    </cfRule>
    <cfRule type="cellIs" dxfId="360" priority="106" operator="lessThan">
      <formula>0.05/(COUNT($B$42:$G$47)-COUNT($B$42:$G$42))</formula>
    </cfRule>
  </conditionalFormatting>
  <conditionalFormatting sqref="E56:E86">
    <cfRule type="cellIs" dxfId="359" priority="95" operator="lessThan">
      <formula>0.05</formula>
    </cfRule>
    <cfRule type="cellIs" dxfId="358" priority="94" operator="lessThan">
      <formula>0.05/(COUNT($B$53:$AI$86)-COUNT($B$53:$B$86))</formula>
    </cfRule>
  </conditionalFormatting>
  <conditionalFormatting sqref="E57:E86">
    <cfRule type="expression" dxfId="357" priority="30">
      <formula>$E127="+"</formula>
    </cfRule>
  </conditionalFormatting>
  <conditionalFormatting sqref="E45:G45">
    <cfRule type="cellIs" dxfId="356" priority="105" operator="lessThan">
      <formula>0.05</formula>
    </cfRule>
    <cfRule type="cellIs" dxfId="355" priority="104" operator="lessThan">
      <formula>0.05/(COUNT($B$42:$G$47)-COUNT($B$42:$G$42))</formula>
    </cfRule>
  </conditionalFormatting>
  <conditionalFormatting sqref="F57:F86">
    <cfRule type="cellIs" dxfId="354" priority="93" operator="lessThan">
      <formula>0.05</formula>
    </cfRule>
    <cfRule type="cellIs" dxfId="353" priority="92" operator="lessThan">
      <formula>0.05/(COUNT($B$53:$AI$86)-COUNT($B$53:$B$86))</formula>
    </cfRule>
  </conditionalFormatting>
  <conditionalFormatting sqref="F58:F86">
    <cfRule type="expression" dxfId="352" priority="29">
      <formula>$F128="+"</formula>
    </cfRule>
  </conditionalFormatting>
  <conditionalFormatting sqref="F46:G46">
    <cfRule type="cellIs" dxfId="351" priority="103" operator="lessThan">
      <formula>0.05</formula>
    </cfRule>
    <cfRule type="cellIs" dxfId="350" priority="102" operator="lessThan">
      <formula>0.05/(COUNT($B$42:$G$47)-COUNT($B$42:$G$42))</formula>
    </cfRule>
  </conditionalFormatting>
  <conditionalFormatting sqref="G47">
    <cfRule type="cellIs" dxfId="349" priority="101" operator="lessThan">
      <formula>0.05</formula>
    </cfRule>
    <cfRule type="cellIs" dxfId="348" priority="100" operator="lessThan">
      <formula>0.05/(COUNT($B$42:$G$47)-COUNT($B$42:$G$42))</formula>
    </cfRule>
  </conditionalFormatting>
  <conditionalFormatting sqref="G58:G86">
    <cfRule type="cellIs" dxfId="347" priority="91" operator="lessThan">
      <formula>0.05</formula>
    </cfRule>
    <cfRule type="cellIs" dxfId="346" priority="90" operator="lessThan">
      <formula>0.05/(COUNT($B$53:$AI$86)-COUNT($B$53:$B$86))</formula>
    </cfRule>
  </conditionalFormatting>
  <conditionalFormatting sqref="G59:G86">
    <cfRule type="expression" dxfId="345" priority="28">
      <formula>$G129="+"</formula>
    </cfRule>
  </conditionalFormatting>
  <conditionalFormatting sqref="H59:H86">
    <cfRule type="cellIs" dxfId="344" priority="89" operator="lessThan">
      <formula>0.05</formula>
    </cfRule>
    <cfRule type="cellIs" dxfId="343" priority="88" operator="lessThan">
      <formula>0.05/(COUNT($B$53:$AI$86)-COUNT($B$53:$B$86))</formula>
    </cfRule>
  </conditionalFormatting>
  <conditionalFormatting sqref="H60:H86">
    <cfRule type="expression" dxfId="342" priority="27">
      <formula>$H130="+"</formula>
    </cfRule>
  </conditionalFormatting>
  <conditionalFormatting sqref="I60:I86">
    <cfRule type="cellIs" dxfId="341" priority="87" operator="lessThan">
      <formula>0.05</formula>
    </cfRule>
    <cfRule type="cellIs" dxfId="340" priority="86" operator="lessThan">
      <formula>0.05/(COUNT($B$53:$AI$86)-COUNT($B$53:$B$86))</formula>
    </cfRule>
  </conditionalFormatting>
  <conditionalFormatting sqref="I61:I86">
    <cfRule type="expression" dxfId="339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338" priority="85" operator="lessThan">
      <formula>0.05</formula>
    </cfRule>
    <cfRule type="cellIs" dxfId="337" priority="84" operator="lessThan">
      <formula>0.05/(COUNT($B$53:$AI$86)-COUNT($B$53:$B$86))</formula>
    </cfRule>
  </conditionalFormatting>
  <conditionalFormatting sqref="J62:J86">
    <cfRule type="expression" dxfId="336" priority="25">
      <formula>$J132="+"</formula>
    </cfRule>
  </conditionalFormatting>
  <conditionalFormatting sqref="K62:K86">
    <cfRule type="cellIs" dxfId="335" priority="83" operator="lessThan">
      <formula>0.05</formula>
    </cfRule>
    <cfRule type="cellIs" dxfId="334" priority="82" operator="lessThan">
      <formula>0.05/(COUNT($B$53:$AI$86)-COUNT($B$53:$B$86))</formula>
    </cfRule>
  </conditionalFormatting>
  <conditionalFormatting sqref="K63:K86">
    <cfRule type="expression" dxfId="333" priority="24">
      <formula>$K133="+"</formula>
    </cfRule>
  </conditionalFormatting>
  <conditionalFormatting sqref="L63:L86">
    <cfRule type="cellIs" dxfId="332" priority="81" operator="lessThan">
      <formula>0.05</formula>
    </cfRule>
    <cfRule type="cellIs" dxfId="331" priority="80" operator="lessThan">
      <formula>0.05/(COUNT($B$53:$AI$86)-COUNT($B$53:$B$86))</formula>
    </cfRule>
  </conditionalFormatting>
  <conditionalFormatting sqref="L64:L86">
    <cfRule type="expression" dxfId="330" priority="23">
      <formula>$L134="+"</formula>
    </cfRule>
  </conditionalFormatting>
  <conditionalFormatting sqref="M64:M86">
    <cfRule type="cellIs" dxfId="329" priority="79" operator="lessThan">
      <formula>0.05</formula>
    </cfRule>
    <cfRule type="cellIs" dxfId="328" priority="78" operator="lessThan">
      <formula>0.05/(COUNT($B$53:$AI$86)-COUNT($B$53:$B$86))</formula>
    </cfRule>
  </conditionalFormatting>
  <conditionalFormatting sqref="M65:M86">
    <cfRule type="expression" dxfId="327" priority="22">
      <formula>$M135="+"</formula>
    </cfRule>
  </conditionalFormatting>
  <conditionalFormatting sqref="N65:N86">
    <cfRule type="cellIs" dxfId="326" priority="77" operator="lessThan">
      <formula>0.05</formula>
    </cfRule>
    <cfRule type="cellIs" dxfId="325" priority="76" operator="lessThan">
      <formula>0.05/(COUNT($B$53:$AI$86)-COUNT($B$53:$B$86))</formula>
    </cfRule>
  </conditionalFormatting>
  <conditionalFormatting sqref="N66:N86">
    <cfRule type="expression" dxfId="324" priority="21">
      <formula>$N136="+"</formula>
    </cfRule>
  </conditionalFormatting>
  <conditionalFormatting sqref="O66:O86">
    <cfRule type="cellIs" dxfId="323" priority="74" operator="lessThan">
      <formula>0.05/(COUNT($B$53:$AI$86)-COUNT($B$53:$B$86))</formula>
    </cfRule>
    <cfRule type="cellIs" dxfId="322" priority="75" operator="lessThan">
      <formula>0.05</formula>
    </cfRule>
  </conditionalFormatting>
  <conditionalFormatting sqref="O67:O86">
    <cfRule type="expression" dxfId="321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320" priority="72" operator="lessThan">
      <formula>0.05/(COUNT($B$53:$AI$86)-COUNT($B$53:$B$86))</formula>
    </cfRule>
    <cfRule type="cellIs" dxfId="319" priority="73" operator="lessThan">
      <formula>0.05</formula>
    </cfRule>
  </conditionalFormatting>
  <conditionalFormatting sqref="P68:P86">
    <cfRule type="expression" dxfId="318" priority="19">
      <formula>$P138="+"</formula>
    </cfRule>
  </conditionalFormatting>
  <conditionalFormatting sqref="Q68:Q86">
    <cfRule type="cellIs" dxfId="317" priority="71" operator="lessThan">
      <formula>0.05</formula>
    </cfRule>
    <cfRule type="cellIs" dxfId="316" priority="70" operator="lessThan">
      <formula>0.05/(COUNT($B$53:$AI$86)-COUNT($B$53:$B$86))</formula>
    </cfRule>
  </conditionalFormatting>
  <conditionalFormatting sqref="Q69:Q86">
    <cfRule type="expression" dxfId="315" priority="18">
      <formula>$Q139="+"</formula>
    </cfRule>
  </conditionalFormatting>
  <conditionalFormatting sqref="R69:R86">
    <cfRule type="cellIs" dxfId="314" priority="69" operator="lessThan">
      <formula>0.05</formula>
    </cfRule>
    <cfRule type="cellIs" dxfId="313" priority="68" operator="lessThan">
      <formula>0.05/(COUNT($B$53:$AI$86)-COUNT($B$53:$B$86))</formula>
    </cfRule>
  </conditionalFormatting>
  <conditionalFormatting sqref="R70:R86">
    <cfRule type="expression" dxfId="312" priority="17">
      <formula>$R140="+"</formula>
    </cfRule>
  </conditionalFormatting>
  <conditionalFormatting sqref="S70:S86">
    <cfRule type="cellIs" dxfId="311" priority="66" operator="lessThan">
      <formula>0.05/(COUNT($B$53:$AI$86)-COUNT($B$53:$B$86))</formula>
    </cfRule>
    <cfRule type="cellIs" dxfId="310" priority="67" operator="lessThan">
      <formula>0.05</formula>
    </cfRule>
  </conditionalFormatting>
  <conditionalFormatting sqref="S71:S86">
    <cfRule type="expression" dxfId="309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308" priority="64" operator="lessThan">
      <formula>0.05/(COUNT($B$53:$AI$86)-COUNT($B$53:$B$86))</formula>
    </cfRule>
    <cfRule type="cellIs" dxfId="307" priority="65" operator="lessThan">
      <formula>0.05</formula>
    </cfRule>
  </conditionalFormatting>
  <conditionalFormatting sqref="T72:T86">
    <cfRule type="expression" dxfId="306" priority="15">
      <formula>$T142="+"</formula>
    </cfRule>
  </conditionalFormatting>
  <conditionalFormatting sqref="U72:U86">
    <cfRule type="cellIs" dxfId="305" priority="63" operator="lessThan">
      <formula>0.05</formula>
    </cfRule>
    <cfRule type="cellIs" dxfId="304" priority="62" operator="lessThan">
      <formula>0.05/(COUNT($B$53:$AI$86)-COUNT($B$53:$B$86))</formula>
    </cfRule>
  </conditionalFormatting>
  <conditionalFormatting sqref="U73:U86">
    <cfRule type="expression" dxfId="303" priority="14">
      <formula>$U143="+"</formula>
    </cfRule>
  </conditionalFormatting>
  <conditionalFormatting sqref="V73:V86">
    <cfRule type="cellIs" dxfId="302" priority="61" operator="lessThan">
      <formula>0.05</formula>
    </cfRule>
    <cfRule type="cellIs" dxfId="301" priority="60" operator="lessThan">
      <formula>0.05/(COUNT($B$53:$AI$86)-COUNT($B$53:$B$86))</formula>
    </cfRule>
  </conditionalFormatting>
  <conditionalFormatting sqref="V74:V86">
    <cfRule type="expression" dxfId="300" priority="13">
      <formula>$V144="+"</formula>
    </cfRule>
  </conditionalFormatting>
  <conditionalFormatting sqref="W74:W86">
    <cfRule type="cellIs" dxfId="299" priority="58" operator="lessThan">
      <formula>0.05/(COUNT($B$53:$AI$86)-COUNT($B$53:$B$86))</formula>
    </cfRule>
    <cfRule type="cellIs" dxfId="298" priority="59" operator="lessThan">
      <formula>0.05</formula>
    </cfRule>
  </conditionalFormatting>
  <conditionalFormatting sqref="W75:W86">
    <cfRule type="expression" dxfId="297" priority="12">
      <formula>$W145="+"</formula>
    </cfRule>
  </conditionalFormatting>
  <conditionalFormatting sqref="X75:X86">
    <cfRule type="cellIs" dxfId="296" priority="56" operator="lessThan">
      <formula>0.05/(COUNT($B$53:$AI$86)-COUNT($B$53:$B$86))</formula>
    </cfRule>
    <cfRule type="cellIs" dxfId="295" priority="57" operator="lessThan">
      <formula>0.05</formula>
    </cfRule>
  </conditionalFormatting>
  <conditionalFormatting sqref="X76:X86">
    <cfRule type="expression" dxfId="294" priority="11">
      <formula>$X146="+"</formula>
    </cfRule>
  </conditionalFormatting>
  <conditionalFormatting sqref="Y76:Y86">
    <cfRule type="cellIs" dxfId="293" priority="55" operator="lessThan">
      <formula>0.05</formula>
    </cfRule>
    <cfRule type="cellIs" dxfId="292" priority="54" operator="lessThan">
      <formula>0.05/(COUNT($B$53:$AI$86)-COUNT($B$53:$B$86))</formula>
    </cfRule>
  </conditionalFormatting>
  <conditionalFormatting sqref="Y77:Y86">
    <cfRule type="expression" dxfId="291" priority="10">
      <formula>$Y147="+"</formula>
    </cfRule>
  </conditionalFormatting>
  <conditionalFormatting sqref="Z77:Z86">
    <cfRule type="cellIs" dxfId="290" priority="52" operator="lessThan">
      <formula>0.05/(COUNT($B$53:$AI$86)-COUNT($B$53:$B$86))</formula>
    </cfRule>
    <cfRule type="cellIs" dxfId="289" priority="53" operator="lessThan">
      <formula>0.05</formula>
    </cfRule>
  </conditionalFormatting>
  <conditionalFormatting sqref="Z78:Z86">
    <cfRule type="expression" dxfId="288" priority="9">
      <formula>$Z148="+"</formula>
    </cfRule>
  </conditionalFormatting>
  <conditionalFormatting sqref="AA78:AA86">
    <cfRule type="cellIs" dxfId="287" priority="51" operator="lessThan">
      <formula>0.05</formula>
    </cfRule>
    <cfRule type="cellIs" dxfId="286" priority="50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85" priority="49" operator="lessThan">
      <formula>0.05</formula>
    </cfRule>
    <cfRule type="cellIs" dxfId="284" priority="48" operator="lessThan">
      <formula>0.05/(COUNT($B$53:$AI$86)-COUNT($B$53:$B$86))</formula>
    </cfRule>
  </conditionalFormatting>
  <conditionalFormatting sqref="AB80:AB86">
    <cfRule type="expression" dxfId="283" priority="7">
      <formula>$AB150="+"</formula>
    </cfRule>
  </conditionalFormatting>
  <conditionalFormatting sqref="AC80:AC86">
    <cfRule type="cellIs" dxfId="282" priority="47" operator="lessThan">
      <formula>0.05</formula>
    </cfRule>
    <cfRule type="cellIs" dxfId="281" priority="46" operator="lessThan">
      <formula>0.05/(COUNT($B$53:$AI$86)-COUNT($B$53:$B$86))</formula>
    </cfRule>
  </conditionalFormatting>
  <conditionalFormatting sqref="AC81:AC86">
    <cfRule type="expression" dxfId="280" priority="6">
      <formula>$AC151="+"</formula>
    </cfRule>
  </conditionalFormatting>
  <conditionalFormatting sqref="AD81:AD86">
    <cfRule type="cellIs" dxfId="279" priority="45" operator="lessThan">
      <formula>0.05</formula>
    </cfRule>
    <cfRule type="cellIs" dxfId="278" priority="44" operator="lessThan">
      <formula>0.05/(COUNT($B$53:$AI$86)-COUNT($B$53:$B$86))</formula>
    </cfRule>
  </conditionalFormatting>
  <conditionalFormatting sqref="AD82:AD86">
    <cfRule type="expression" dxfId="277" priority="5">
      <formula>$AD152="+"</formula>
    </cfRule>
  </conditionalFormatting>
  <conditionalFormatting sqref="AE82:AE86">
    <cfRule type="cellIs" dxfId="276" priority="42" operator="lessThan">
      <formula>0.05/(COUNT($B$53:$AI$86)-COUNT($B$53:$B$86))</formula>
    </cfRule>
    <cfRule type="cellIs" dxfId="275" priority="43" operator="lessThan">
      <formula>0.05</formula>
    </cfRule>
  </conditionalFormatting>
  <conditionalFormatting sqref="AE83:AE86">
    <cfRule type="expression" dxfId="274" priority="4">
      <formula>$AE153="+"</formula>
    </cfRule>
  </conditionalFormatting>
  <conditionalFormatting sqref="AF83:AF86">
    <cfRule type="cellIs" dxfId="273" priority="40" operator="lessThan">
      <formula>0.05/(COUNT($B$53:$AI$86)-COUNT($B$53:$B$86))</formula>
    </cfRule>
    <cfRule type="cellIs" dxfId="272" priority="41" operator="lessThan">
      <formula>0.05</formula>
    </cfRule>
  </conditionalFormatting>
  <conditionalFormatting sqref="AF84:AF86">
    <cfRule type="expression" dxfId="271" priority="3">
      <formula>$AF154="+"</formula>
    </cfRule>
  </conditionalFormatting>
  <conditionalFormatting sqref="AG84:AG86">
    <cfRule type="cellIs" dxfId="270" priority="38" operator="lessThan">
      <formula>0.05/(COUNT($B$53:$AI$86)-COUNT($B$53:$B$86))</formula>
    </cfRule>
    <cfRule type="cellIs" dxfId="269" priority="39" operator="lessThan">
      <formula>0.05</formula>
    </cfRule>
  </conditionalFormatting>
  <conditionalFormatting sqref="AG85:AG86">
    <cfRule type="expression" dxfId="268" priority="2">
      <formula>$AG155="+"</formula>
    </cfRule>
  </conditionalFormatting>
  <conditionalFormatting sqref="AH85:AH86">
    <cfRule type="cellIs" dxfId="267" priority="36" operator="lessThan">
      <formula>0.05/(COUNT($B$53:$AI$86)-COUNT($B$53:$B$86))</formula>
    </cfRule>
    <cfRule type="cellIs" dxfId="266" priority="37" operator="lessThan">
      <formula>0.05</formula>
    </cfRule>
  </conditionalFormatting>
  <conditionalFormatting sqref="AH86">
    <cfRule type="expression" dxfId="265" priority="1">
      <formula>$AH$156="+"</formula>
    </cfRule>
  </conditionalFormatting>
  <conditionalFormatting sqref="AI86">
    <cfRule type="cellIs" dxfId="264" priority="34" operator="lessThan">
      <formula>0.05/(COUNT($B$53:$AI$86)-COUNT($B$53:$B$86))</formula>
    </cfRule>
    <cfRule type="cellIs" dxfId="263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E2F2-5AFF-4A7F-92DF-3FCE19A0813B}">
  <dimension ref="A1:N87"/>
  <sheetViews>
    <sheetView workbookViewId="0">
      <selection activeCell="M17" sqref="M17"/>
    </sheetView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[2]!ExtractUnique('F_beta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IF(D4=0,"",AVERAGE(IF('F_beta Analysis'!$A$2:$A$37=A4,'F_beta Analysis'!$D$2:$H$37,"")))</f>
        <v>0.72587798346126664</v>
      </c>
      <c r="F4" s="9">
        <f t="array" ref="F4">IF(D4&lt;2,"",VAR(IF('F_beta Analysis'!$A$2:$A$37=A4,'F_beta Analysis'!$D$2:$H$37,"")))</f>
        <v>5.862925543589405E-3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IF(D5=0,"",AVERAGE(IF('F_beta Analysis'!$A$2:$A$37=A5,'F_beta Analysis'!$D$2:$H$37,"")))</f>
        <v>0.83506159086545984</v>
      </c>
      <c r="F5" s="11">
        <f t="array" ref="F5">IF(D5&lt;2,"",VAR(IF('F_beta Analysis'!$A$2:$A$37=A5,'F_beta Analysis'!$D$2:$H$37,"")))</f>
        <v>2.6467336402112387E-3</v>
      </c>
      <c r="H5" t="s">
        <v>26</v>
      </c>
      <c r="I5">
        <f>DEVSQ(E4:E9)*D4</f>
        <v>1.9860976439646874</v>
      </c>
      <c r="J5">
        <f>COUNT(E4:E9)-1</f>
        <v>5</v>
      </c>
      <c r="K5">
        <f t="shared" ref="K5:K13" si="1">I5/J5</f>
        <v>0.39721952879293748</v>
      </c>
      <c r="L5">
        <f>K5/K12</f>
        <v>197.15905975362571</v>
      </c>
      <c r="M5">
        <f>_xlfn.F.DIST.RT(L5,J5,J12)</f>
        <v>1.4865131245624365E-62</v>
      </c>
      <c r="N5">
        <f>I5/(I5+I12)</f>
        <v>0.87254328270173342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IF(D6=0,"",AVERAGE(IF('F_beta Analysis'!$A$2:$A$37=A6,'F_beta Analysis'!$D$2:$H$37,"")))</f>
        <v>0.86005578575467645</v>
      </c>
      <c r="F6" s="11">
        <f t="array" ref="F6">IF(D6&lt;2,"",VAR(IF('F_beta Analysis'!$A$2:$A$37=A6,'F_beta Analysis'!$D$2:$H$37,"")))</f>
        <v>1.3171540912893913E-3</v>
      </c>
      <c r="H6" t="s">
        <v>27</v>
      </c>
      <c r="I6">
        <f>DEVSQ(E10:E11)*D10</f>
        <v>4.3401411786358098E-2</v>
      </c>
      <c r="J6">
        <f>COUNT(E10:E11)-1</f>
        <v>1</v>
      </c>
      <c r="K6">
        <f t="shared" si="1"/>
        <v>4.3401411786358098E-2</v>
      </c>
      <c r="L6">
        <f>K6/K12</f>
        <v>21.542197499153858</v>
      </c>
      <c r="M6">
        <f>_xlfn.F.DIST.RT(L6,J6,J12)</f>
        <v>7.7172402169203375E-6</v>
      </c>
      <c r="N6">
        <f>I6/(I6+I12)</f>
        <v>0.13013115582970297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IF(D7=0,"",AVERAGE(IF('F_beta Analysis'!$A$2:$A$37=A7,'F_beta Analysis'!$D$2:$H$37,"")))</f>
        <v>0.56278964772424944</v>
      </c>
      <c r="F7" s="11">
        <f t="array" ref="F7">IF(D7&lt;2,"",VAR(IF('F_beta Analysis'!$A$2:$A$37=A7,'F_beta Analysis'!$D$2:$H$37,"")))</f>
        <v>0.16496855024309309</v>
      </c>
      <c r="H7" t="s">
        <v>28</v>
      </c>
      <c r="I7">
        <f>DEVSQ(E12:E14)*D12</f>
        <v>0.88617429145993687</v>
      </c>
      <c r="J7">
        <f>COUNT(E12:E14)-1</f>
        <v>2</v>
      </c>
      <c r="K7">
        <f t="shared" si="1"/>
        <v>0.44308714572996843</v>
      </c>
      <c r="L7">
        <f>K7/K12</f>
        <v>219.92535288106794</v>
      </c>
      <c r="M7">
        <f>_xlfn.F.DIST.RT(L7,J7,J12)</f>
        <v>1.6918783976052727E-44</v>
      </c>
      <c r="N7">
        <f>I7/(I7+I12)</f>
        <v>0.75336160669356722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IF(D8=0,"",AVERAGE(IF('F_beta Analysis'!$A$2:$A$37=A8,'F_beta Analysis'!$D$2:$H$37,"")))</f>
        <v>0.79764445239208726</v>
      </c>
      <c r="F8" s="11">
        <f t="array" ref="F8">IF(D8&lt;2,"",VAR(IF('F_beta Analysis'!$A$2:$A$37=A8,'F_beta Analysis'!$D$2:$H$37,"")))</f>
        <v>1.7424182244756342E-3</v>
      </c>
      <c r="H8" t="s">
        <v>29</v>
      </c>
      <c r="I8">
        <f>DEVSQ(E15:E26)*D15-I5-I6</f>
        <v>7.33819663291429E-2</v>
      </c>
      <c r="J8">
        <f>J6*J5</f>
        <v>5</v>
      </c>
      <c r="K8">
        <f t="shared" si="1"/>
        <v>1.4676393265828581E-2</v>
      </c>
      <c r="L8">
        <f>K8/K12</f>
        <v>7.2845962676059006</v>
      </c>
      <c r="M8">
        <f>_xlfn.F.DIST.RT(L8,J8,J12)</f>
        <v>4.1214564108243997E-6</v>
      </c>
      <c r="N8">
        <f>I8/(I8+I12)</f>
        <v>0.20187550980431712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IF(D9=0,"",AVERAGE(IF('F_beta Analysis'!$A$2:$A$37=A9,'F_beta Analysis'!$D$2:$H$37,"")))</f>
        <v>0.86109134179669156</v>
      </c>
      <c r="F9" s="11">
        <f t="array" ref="F9">IF(D9&lt;2,"",VAR(IF('F_beta Analysis'!$A$2:$A$37=A9,'F_beta Analysis'!$D$2:$H$37,"")))</f>
        <v>2.2440771365752179E-3</v>
      </c>
      <c r="H9" t="s">
        <v>30</v>
      </c>
      <c r="I9">
        <f>DEVSQ(E27:E44)*D27-I5-I7</f>
        <v>3.8731535617348039</v>
      </c>
      <c r="J9">
        <f>J7*J5</f>
        <v>10</v>
      </c>
      <c r="K9">
        <f t="shared" si="1"/>
        <v>0.3873153561734804</v>
      </c>
      <c r="L9">
        <f>K9/K12</f>
        <v>192.24314495149204</v>
      </c>
      <c r="M9">
        <f>_xlfn.F.DIST.RT(L9,J9,J12)</f>
        <v>4.9057919539100646E-78</v>
      </c>
      <c r="N9">
        <f>I9/(I9+I12)</f>
        <v>0.93031464942434805</v>
      </c>
    </row>
    <row r="10" spans="1:14" x14ac:dyDescent="0.25">
      <c r="A10" s="10"/>
      <c r="B10" t="str">
        <f t="array" ref="B10:B11">[2]!ExtractUnique('F_beta Analysis'!B2:B37)</f>
        <v>BoW</v>
      </c>
      <c r="C10" s="11"/>
      <c r="D10" s="10">
        <f>SUMIF($B$51:$B$86,B10,$D$51:$D$86)</f>
        <v>90</v>
      </c>
      <c r="E10">
        <f t="array" ref="E10">IF(D10=0,"",AVERAGE(IF('F_beta Analysis'!$B$2:$B$37=B10,'F_beta Analysis'!$D$2:$H$37,"")))</f>
        <v>0.75822546151321968</v>
      </c>
      <c r="F10" s="11">
        <f t="array" ref="F10">IF(D10&lt;2,"",VAR(IF('F_beta Analysis'!$B$2:$B$37=B10,'F_beta Analysis'!$D$2:$H$37,"")))</f>
        <v>4.0324925638027316E-2</v>
      </c>
      <c r="H10" t="s">
        <v>31</v>
      </c>
      <c r="I10">
        <f>DEVSQ(E45:E50)*D45-I6-I7</f>
        <v>7.4351146299709292E-3</v>
      </c>
      <c r="J10">
        <f>J7*J6</f>
        <v>2</v>
      </c>
      <c r="K10">
        <f t="shared" si="1"/>
        <v>3.7175573149854646E-3</v>
      </c>
      <c r="L10">
        <f>K10/K12</f>
        <v>1.8452015867145837</v>
      </c>
      <c r="M10">
        <f>_xlfn.F.DIST.RT(L10,J10,J12)</f>
        <v>0.16170950766867609</v>
      </c>
      <c r="N10">
        <f>I10/(I10+I12)</f>
        <v>2.4987427037460375E-2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IF(D11=0,"",AVERAGE(IF('F_beta Analysis'!$B$2:$B$37=B11,'F_beta Analysis'!$D$2:$H$37,"")))</f>
        <v>0.78928147248492408</v>
      </c>
      <c r="F11" s="11">
        <f t="array" ref="F11">IF(D11&lt;2,"",VAR(IF('F_beta Analysis'!$B$2:$B$37=B11,'F_beta Analysis'!$D$2:$H$37,"")))</f>
        <v>3.9757884920131221E-2</v>
      </c>
      <c r="H11" t="s">
        <v>32</v>
      </c>
      <c r="I11">
        <f>DEVSQ(E51:E86)*D51-I10-I9-I8-I7-I6-I5</f>
        <v>1.1008445460855665E-2</v>
      </c>
      <c r="J11">
        <f>J7*J6*J5</f>
        <v>10</v>
      </c>
      <c r="K11">
        <f t="shared" si="1"/>
        <v>1.1008445460855664E-3</v>
      </c>
      <c r="L11">
        <f>K11/K12</f>
        <v>0.54640182546079319</v>
      </c>
      <c r="M11">
        <f>_xlfn.F.DIST.RT(L11,J11,J12)</f>
        <v>0.85458512910763273</v>
      </c>
      <c r="N11">
        <f>I11/(I11+I12)</f>
        <v>3.6557415747381583E-2</v>
      </c>
    </row>
    <row r="12" spans="1:14" x14ac:dyDescent="0.25">
      <c r="A12" s="10"/>
      <c r="C12" s="11" t="str">
        <f t="array" ref="C12:C14">[2]!ExtractUnique('F_beta Analysis'!C2:C37)</f>
        <v>/</v>
      </c>
      <c r="D12" s="10">
        <f>SUMIF($C$51:$C$86,C12,$D$51:$D$86)</f>
        <v>60</v>
      </c>
      <c r="E12">
        <f t="array" ref="E12">IF(D12=0,"",AVERAGE(IF('F_beta Analysis'!$C$2:$C$37=C12,'F_beta Analysis'!$D$2:$H$37,"")))</f>
        <v>0.82042023912935169</v>
      </c>
      <c r="F12" s="11">
        <f t="array" ref="F12">IF(D12&lt;2,"",VAR(IF('F_beta Analysis'!$C$2:$C$37=C12,'F_beta Analysis'!$D$2:$H$37,"")))</f>
        <v>5.0945804509462365E-3</v>
      </c>
      <c r="H12" t="s">
        <v>34</v>
      </c>
      <c r="I12">
        <f>I13-I11-I10-I9-I8-I7-I6-I5</f>
        <v>0.29011911609672358</v>
      </c>
      <c r="J12">
        <f>D87-(J5+1)*(J6+1)*(J7+1)</f>
        <v>144</v>
      </c>
      <c r="K12">
        <f t="shared" si="1"/>
        <v>2.0147160840050249E-3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IF(D13=0,"",AVERAGE(IF('F_beta Analysis'!$C$2:$C$37=C13,'F_beta Analysis'!$D$2:$H$37,"")))</f>
        <v>0.82625836312948009</v>
      </c>
      <c r="F13" s="11">
        <f t="array" ref="F13">IF(D13&lt;2,"",VAR(IF('F_beta Analysis'!$C$2:$C$37=C13,'F_beta Analysis'!$D$2:$H$37,"")))</f>
        <v>4.4290283496362121E-3</v>
      </c>
      <c r="H13" s="16" t="s">
        <v>33</v>
      </c>
      <c r="I13" s="16">
        <f>F87*J13</f>
        <v>7.1707715514624786</v>
      </c>
      <c r="J13" s="16">
        <f>D87-1</f>
        <v>179</v>
      </c>
      <c r="K13" s="16">
        <f t="shared" si="1"/>
        <v>4.0060176265153513E-2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IF(D14=0,"",AVERAGE(IF('F_beta Analysis'!$C$2:$C$37=C14,'F_beta Analysis'!$D$2:$H$37,"")))</f>
        <v>0.67458179873838431</v>
      </c>
      <c r="F14" s="14">
        <f t="array" ref="F14">IF(D14&lt;2,"",VAR(IF('F_beta Analysis'!$C$2:$C$37=C14,'F_beta Analysis'!$D$2:$H$37,"")))</f>
        <v>9.6994988826578629E-2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IF(D15=0,"",AVERAGE(IF('F_beta Analysis'!$A$2:$A$37=A15,IF('F_beta Analysis'!$B$2:$B$37=B15,'F_beta Analysis'!$D$2:$H$37,""))))</f>
        <v>0.67222923373175381</v>
      </c>
      <c r="F15" s="9">
        <f t="array" ref="F15">IF(D15&lt;2,"",VAR(IF('F_beta Analysis'!$A$2:$A$37=A15,IF('F_beta Analysis'!$B$2:$B$37=B15,'F_beta Analysis'!$D$2:$H$37,""))))</f>
        <v>3.1252561130755458E-3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IF(D16=0,"",AVERAGE(IF('F_beta Analysis'!$A$2:$A$37=A16,IF('F_beta Analysis'!$B$2:$B$37=B16,'F_beta Analysis'!$D$2:$H$37,""))))</f>
        <v>0.77952673319077948</v>
      </c>
      <c r="F16" s="11">
        <f t="array" ref="F16">IF(D16&lt;2,"",VAR(IF('F_beta Analysis'!$A$2:$A$37=A16,IF('F_beta Analysis'!$B$2:$B$37=B16,'F_beta Analysis'!$D$2:$H$37,""))))</f>
        <v>2.8518289110592322E-3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IF(D17=0,"",AVERAGE(IF('F_beta Analysis'!$A$2:$A$37=A17,IF('F_beta Analysis'!$B$2:$B$37=B17,'F_beta Analysis'!$D$2:$H$37,""))))</f>
        <v>0.8058608172646633</v>
      </c>
      <c r="F17" s="11">
        <f t="array" ref="F17">IF(D17&lt;2,"",VAR(IF('F_beta Analysis'!$A$2:$A$37=A17,IF('F_beta Analysis'!$B$2:$B$37=B17,'F_beta Analysis'!$D$2:$H$37,""))))</f>
        <v>2.5005325994938181E-3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IF(D18=0,"",AVERAGE(IF('F_beta Analysis'!$A$2:$A$37=A18,IF('F_beta Analysis'!$B$2:$B$37=B18,'F_beta Analysis'!$D$2:$H$37,""))))</f>
        <v>0.86426236446625648</v>
      </c>
      <c r="F18" s="11">
        <f t="array" ref="F18">IF(D18&lt;2,"",VAR(IF('F_beta Analysis'!$A$2:$A$37=A18,IF('F_beta Analysis'!$B$2:$B$37=B18,'F_beta Analysis'!$D$2:$H$37,""))))</f>
        <v>1.1548045576187812E-3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IF(D19=0,"",AVERAGE(IF('F_beta Analysis'!$A$2:$A$37=A19,IF('F_beta Analysis'!$B$2:$B$37=B19,'F_beta Analysis'!$D$2:$H$37,""))))</f>
        <v>0.8579002277501997</v>
      </c>
      <c r="F19" s="11">
        <f t="array" ref="F19">IF(D19&lt;2,"",VAR(IF('F_beta Analysis'!$A$2:$A$37=A19,IF('F_beta Analysis'!$B$2:$B$37=B19,'F_beta Analysis'!$D$2:$H$37,""))))</f>
        <v>1.5627276066951523E-3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IF(D20=0,"",AVERAGE(IF('F_beta Analysis'!$A$2:$A$37=A20,IF('F_beta Analysis'!$B$2:$B$37=B20,'F_beta Analysis'!$D$2:$H$37,""))))</f>
        <v>0.8622113437591532</v>
      </c>
      <c r="F20" s="11">
        <f t="array" ref="F20">IF(D20&lt;2,"",VAR(IF('F_beta Analysis'!$A$2:$A$37=A20,IF('F_beta Analysis'!$B$2:$B$37=B20,'F_beta Analysis'!$D$2:$H$37,""))))</f>
        <v>1.1557063745957362E-3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IF(D21=0,"",AVERAGE(IF('F_beta Analysis'!$A$2:$A$37=A21,IF('F_beta Analysis'!$B$2:$B$37=B21,'F_beta Analysis'!$D$2:$H$37,""))))</f>
        <v>0.5695571284906733</v>
      </c>
      <c r="F21" s="11">
        <f t="array" ref="F21">IF(D21&lt;2,"",VAR(IF('F_beta Analysis'!$A$2:$A$37=A21,IF('F_beta Analysis'!$B$2:$B$37=B21,'F_beta Analysis'!$D$2:$H$37,""))))</f>
        <v>0.17466121418579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IF(D22=0,"",AVERAGE(IF('F_beta Analysis'!$A$2:$A$37=A22,IF('F_beta Analysis'!$B$2:$B$37=B22,'F_beta Analysis'!$D$2:$H$37,""))))</f>
        <v>0.55602216695782569</v>
      </c>
      <c r="F22" s="11">
        <f t="array" ref="F22">IF(D22&lt;2,"",VAR(IF('F_beta Analysis'!$A$2:$A$37=A22,IF('F_beta Analysis'!$B$2:$B$37=B22,'F_beta Analysis'!$D$2:$H$37,""))))</f>
        <v>0.16696121389792268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IF(D23=0,"",AVERAGE(IF('F_beta Analysis'!$A$2:$A$37=A23,IF('F_beta Analysis'!$B$2:$B$37=B23,'F_beta Analysis'!$D$2:$H$37,""))))</f>
        <v>0.79020763363695179</v>
      </c>
      <c r="F23" s="11">
        <f t="array" ref="F23">IF(D23&lt;2,"",VAR(IF('F_beta Analysis'!$A$2:$A$37=A23,IF('F_beta Analysis'!$B$2:$B$37=B23,'F_beta Analysis'!$D$2:$H$37,""))))</f>
        <v>2.2902462136920568E-3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IF(D24=0,"",AVERAGE(IF('F_beta Analysis'!$A$2:$A$37=A24,IF('F_beta Analysis'!$B$2:$B$37=B24,'F_beta Analysis'!$D$2:$H$37,""))))</f>
        <v>0.80508127114722317</v>
      </c>
      <c r="F24" s="11">
        <f t="array" ref="F24">IF(D24&lt;2,"",VAR(IF('F_beta Analysis'!$A$2:$A$37=A24,IF('F_beta Analysis'!$B$2:$B$37=B24,'F_beta Analysis'!$D$2:$H$37,""))))</f>
        <v>1.2005352373001734E-3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IF(D25=0,"",AVERAGE(IF('F_beta Analysis'!$A$2:$A$37=A25,IF('F_beta Analysis'!$B$2:$B$37=B25,'F_beta Analysis'!$D$2:$H$37,""))))</f>
        <v>0.85359772820507496</v>
      </c>
      <c r="F25" s="11">
        <f t="array" ref="F25">IF(D25&lt;2,"",VAR(IF('F_beta Analysis'!$A$2:$A$37=A25,IF('F_beta Analysis'!$B$2:$B$37=B25,'F_beta Analysis'!$D$2:$H$37,""))))</f>
        <v>2.2320443289224009E-3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IF(D26=0,"",AVERAGE(IF('F_beta Analysis'!$A$2:$A$37=A26,IF('F_beta Analysis'!$B$2:$B$37=B26,'F_beta Analysis'!$D$2:$H$37,""))))</f>
        <v>0.86858495538830849</v>
      </c>
      <c r="F26" s="14">
        <f t="array" ref="F26">IF(D26&lt;2,"",VAR(IF('F_beta Analysis'!$A$2:$A$37=A26,IF('F_beta Analysis'!$B$2:$B$37=B26,'F_beta Analysis'!$D$2:$H$37,""))))</f>
        <v>2.2960706439967039E-3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IF(D27=0,"",AVERAGE(IF('F_beta Analysis'!$A$2:$A$37=A27,IF('F_beta Analysis'!$C$2:$C$37=C27,'F_beta Analysis'!$D$2:$H$37,""))))</f>
        <v>0.72143464740307972</v>
      </c>
      <c r="F27" s="9">
        <f t="array" ref="F27">IF(D27&lt;2,"",VAR(IF('F_beta Analysis'!$A$2:$A$37=A27,IF('F_beta Analysis'!$C$2:$C$37=C27,'F_beta Analysis'!$D$2:$H$37,""))))</f>
        <v>7.5730177562873318E-3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IF(D28=0,"",AVERAGE(IF('F_beta Analysis'!$A$2:$A$37=A28,IF('F_beta Analysis'!$C$2:$C$37=C28,'F_beta Analysis'!$D$2:$H$37,""))))</f>
        <v>0.7265089284251306</v>
      </c>
      <c r="F28" s="11">
        <f t="array" ref="F28">IF(D28&lt;2,"",VAR(IF('F_beta Analysis'!$A$2:$A$37=A28,IF('F_beta Analysis'!$C$2:$C$37=C28,'F_beta Analysis'!$D$2:$H$37,""))))</f>
        <v>5.2960181786277458E-3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IF(D29=0,"",AVERAGE(IF('F_beta Analysis'!$A$2:$A$37=A29,IF('F_beta Analysis'!$C$2:$C$37=C29,'F_beta Analysis'!$D$2:$H$37,""))))</f>
        <v>0.72969037455558994</v>
      </c>
      <c r="F29" s="11">
        <f t="array" ref="F29">IF(D29&lt;2,"",VAR(IF('F_beta Analysis'!$A$2:$A$37=A29,IF('F_beta Analysis'!$C$2:$C$37=C29,'F_beta Analysis'!$D$2:$H$37,""))))</f>
        <v>5.9840845358392313E-3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IF(D30=0,"",AVERAGE(IF('F_beta Analysis'!$A$2:$A$37=A30,IF('F_beta Analysis'!$C$2:$C$37=C30,'F_beta Analysis'!$D$2:$H$37,""))))</f>
        <v>0.83818963201403007</v>
      </c>
      <c r="F30" s="11">
        <f t="array" ref="F30">IF(D30&lt;2,"",VAR(IF('F_beta Analysis'!$A$2:$A$37=A30,IF('F_beta Analysis'!$C$2:$C$37=C30,'F_beta Analysis'!$D$2:$H$37,""))))</f>
        <v>2.5294528871110888E-3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IF(D31=0,"",AVERAGE(IF('F_beta Analysis'!$A$2:$A$37=A31,IF('F_beta Analysis'!$C$2:$C$37=C31,'F_beta Analysis'!$D$2:$H$37,""))))</f>
        <v>0.84150816497041236</v>
      </c>
      <c r="F31" s="11">
        <f t="array" ref="F31">IF(D31&lt;2,"",VAR(IF('F_beta Analysis'!$A$2:$A$37=A31,IF('F_beta Analysis'!$C$2:$C$37=C31,'F_beta Analysis'!$D$2:$H$37,""))))</f>
        <v>2.1237148960897272E-3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IF(D32=0,"",AVERAGE(IF('F_beta Analysis'!$A$2:$A$37=A32,IF('F_beta Analysis'!$C$2:$C$37=C32,'F_beta Analysis'!$D$2:$H$37,""))))</f>
        <v>0.82548697561193707</v>
      </c>
      <c r="F32" s="11">
        <f t="array" ref="F32">IF(D32&lt;2,"",VAR(IF('F_beta Analysis'!$A$2:$A$37=A32,IF('F_beta Analysis'!$C$2:$C$37=C32,'F_beta Analysis'!$D$2:$H$37,""))))</f>
        <v>3.7162892615123047E-3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IF(D33=0,"",AVERAGE(IF('F_beta Analysis'!$A$2:$A$37=A33,IF('F_beta Analysis'!$C$2:$C$37=C33,'F_beta Analysis'!$D$2:$H$37,""))))</f>
        <v>0.85325762018486684</v>
      </c>
      <c r="F33" s="11">
        <f t="array" ref="F33">IF(D33&lt;2,"",VAR(IF('F_beta Analysis'!$A$2:$A$37=A33,IF('F_beta Analysis'!$C$2:$C$37=C33,'F_beta Analysis'!$D$2:$H$37,""))))</f>
        <v>1.8778869355339288E-3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IF(D34=0,"",AVERAGE(IF('F_beta Analysis'!$A$2:$A$37=A34,IF('F_beta Analysis'!$C$2:$C$37=C34,'F_beta Analysis'!$D$2:$H$37,""))))</f>
        <v>0.8682650477369892</v>
      </c>
      <c r="F34" s="11">
        <f t="array" ref="F34">IF(D34&lt;2,"",VAR(IF('F_beta Analysis'!$A$2:$A$37=A34,IF('F_beta Analysis'!$C$2:$C$37=C34,'F_beta Analysis'!$D$2:$H$37,""))))</f>
        <v>1.0322887230978942E-3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IF(D35=0,"",AVERAGE(IF('F_beta Analysis'!$A$2:$A$37=A35,IF('F_beta Analysis'!$C$2:$C$37=C35,'F_beta Analysis'!$D$2:$H$37,""))))</f>
        <v>0.85864468934217353</v>
      </c>
      <c r="F35" s="11">
        <f t="array" ref="F35">IF(D35&lt;2,"",VAR(IF('F_beta Analysis'!$A$2:$A$37=A35,IF('F_beta Analysis'!$C$2:$C$37=C35,'F_beta Analysis'!$D$2:$H$37,""))))</f>
        <v>1.2055450460849173E-3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IF(D36=0,"",AVERAGE(IF('F_beta Analysis'!$A$2:$A$37=A36,IF('F_beta Analysis'!$C$2:$C$37=C36,'F_beta Analysis'!$D$2:$H$37,""))))</f>
        <v>0.83829664341335486</v>
      </c>
      <c r="F36" s="11">
        <f t="array" ref="F36">IF(D36&lt;2,"",VAR(IF('F_beta Analysis'!$A$2:$A$37=A36,IF('F_beta Analysis'!$C$2:$C$37=C36,'F_beta Analysis'!$D$2:$H$37,""))))</f>
        <v>1.8993557305382008E-3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IF(D37=0,"",AVERAGE(IF('F_beta Analysis'!$A$2:$A$37=A37,IF('F_beta Analysis'!$C$2:$C$37=C37,'F_beta Analysis'!$D$2:$H$37,""))))</f>
        <v>0.85007229975939358</v>
      </c>
      <c r="F37" s="11">
        <f t="array" ref="F37">IF(D37&lt;2,"",VAR(IF('F_beta Analysis'!$A$2:$A$37=A37,IF('F_beta Analysis'!$C$2:$C$37=C37,'F_beta Analysis'!$D$2:$H$37,""))))</f>
        <v>1.7019568087979487E-3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IF(D38=0,"",AVERAGE(IF('F_beta Analysis'!$A$2:$A$37=A38,IF('F_beta Analysis'!$C$2:$C$37=C38,'F_beta Analysis'!$D$2:$H$37,""))))</f>
        <v>0</v>
      </c>
      <c r="F38" s="11">
        <f t="array" ref="F38">IF(D38&lt;2,"",VAR(IF('F_beta Analysis'!$A$2:$A$37=A38,IF('F_beta Analysis'!$C$2:$C$37=C38,'F_beta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IF(D39=0,"",AVERAGE(IF('F_beta Analysis'!$A$2:$A$37=A39,IF('F_beta Analysis'!$C$2:$C$37=C39,'F_beta Analysis'!$D$2:$H$37,""))))</f>
        <v>0.80421393692676835</v>
      </c>
      <c r="F39" s="11">
        <f t="array" ref="F39">IF(D39&lt;2,"",VAR(IF('F_beta Analysis'!$A$2:$A$37=A39,IF('F_beta Analysis'!$C$2:$C$37=C39,'F_beta Analysis'!$D$2:$H$37,""))))</f>
        <v>1.2682781126434504E-3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IF(D40=0,"",AVERAGE(IF('F_beta Analysis'!$A$2:$A$37=A40,IF('F_beta Analysis'!$C$2:$C$37=C40,'F_beta Analysis'!$D$2:$H$37,""))))</f>
        <v>0.80405602067717885</v>
      </c>
      <c r="F40" s="11">
        <f t="array" ref="F40">IF(D40&lt;2,"",VAR(IF('F_beta Analysis'!$A$2:$A$37=A40,IF('F_beta Analysis'!$C$2:$C$37=C40,'F_beta Analysis'!$D$2:$H$37,""))))</f>
        <v>8.3723904778005469E-4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IF(D41=0,"",AVERAGE(IF('F_beta Analysis'!$A$2:$A$37=A41,IF('F_beta Analysis'!$C$2:$C$37=C41,'F_beta Analysis'!$D$2:$H$37,""))))</f>
        <v>0.78466339957231501</v>
      </c>
      <c r="F41" s="11">
        <f t="array" ref="F41">IF(D41&lt;2,"",VAR(IF('F_beta Analysis'!$A$2:$A$37=A41,IF('F_beta Analysis'!$C$2:$C$37=C41,'F_beta Analysis'!$D$2:$H$37,""))))</f>
        <v>3.2280814881807326E-3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IF(D42=0,"",AVERAGE(IF('F_beta Analysis'!$A$2:$A$37=A42,IF('F_beta Analysis'!$C$2:$C$37=C42,'F_beta Analysis'!$D$2:$H$37,""))))</f>
        <v>0.86712895483401053</v>
      </c>
      <c r="F42" s="11">
        <f t="array" ref="F42">IF(D42&lt;2,"",VAR(IF('F_beta Analysis'!$A$2:$A$37=A42,IF('F_beta Analysis'!$C$2:$C$37=C42,'F_beta Analysis'!$D$2:$H$37,""))))</f>
        <v>2.743028788021914E-3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IF(D43=0,"",AVERAGE(IF('F_beta Analysis'!$A$2:$A$37=A43,IF('F_beta Analysis'!$C$2:$C$37=C43,'F_beta Analysis'!$D$2:$H$37,""))))</f>
        <v>0.86713971720777505</v>
      </c>
      <c r="F43" s="11">
        <f t="array" ref="F43">IF(D43&lt;2,"",VAR(IF('F_beta Analysis'!$A$2:$A$37=A43,IF('F_beta Analysis'!$C$2:$C$37=C43,'F_beta Analysis'!$D$2:$H$37,""))))</f>
        <v>1.7341899363357708E-3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IF(D44=0,"",AVERAGE(IF('F_beta Analysis'!$A$2:$A$37=A44,IF('F_beta Analysis'!$C$2:$C$37=C44,'F_beta Analysis'!$D$2:$H$37,""))))</f>
        <v>0.84900535334828964</v>
      </c>
      <c r="F44" s="14">
        <f t="array" ref="F44">IF(D44&lt;2,"",VAR(IF('F_beta Analysis'!$A$2:$A$37=A44,IF('F_beta Analysis'!$C$2:$C$37=C44,'F_beta Analysis'!$D$2:$H$37,""))))</f>
        <v>2.5102445678550039E-3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IF(D45=0,"",AVERAGE(IF('F_beta Analysis'!$B$2:$B$37=B45,IF('F_beta Analysis'!$C$2:$C$37=C45,'F_beta Analysis'!$D$2:$H$37,""))))</f>
        <v>0.80432805904570914</v>
      </c>
      <c r="F45" s="9">
        <f t="array" ref="F45">IF(D45&lt;2,"",VAR(IF('F_beta Analysis'!$B$2:$B$37=B45,IF('F_beta Analysis'!$C$2:$C$37=C45,'F_beta Analysis'!$D$2:$H$37,""))))</f>
        <v>7.0806598533163989E-3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IF(D46=0,"",AVERAGE(IF('F_beta Analysis'!$B$2:$B$37=B46,IF('F_beta Analysis'!$C$2:$C$37=C46,'F_beta Analysis'!$D$2:$H$37,""))))</f>
        <v>0.81886868888288533</v>
      </c>
      <c r="F46" s="11">
        <f t="array" ref="F46">IF(D46&lt;2,"",VAR(IF('F_beta Analysis'!$B$2:$B$37=B46,IF('F_beta Analysis'!$C$2:$C$37=C46,'F_beta Analysis'!$D$2:$H$37,""))))</f>
        <v>5.9370977596602068E-3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IF(D47=0,"",AVERAGE(IF('F_beta Analysis'!$B$2:$B$37=B47,IF('F_beta Analysis'!$C$2:$C$37=C47,'F_beta Analysis'!$D$2:$H$37,""))))</f>
        <v>0.65147963661106378</v>
      </c>
      <c r="F47" s="11">
        <f t="array" ref="F47">IF(D47&lt;2,"",VAR(IF('F_beta Analysis'!$B$2:$B$37=B47,IF('F_beta Analysis'!$C$2:$C$37=C47,'F_beta Analysis'!$D$2:$H$37,""))))</f>
        <v>9.294730211156299E-2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IF(D48=0,"",AVERAGE(IF('F_beta Analysis'!$B$2:$B$37=B48,IF('F_beta Analysis'!$C$2:$C$37=C48,'F_beta Analysis'!$D$2:$H$37,""))))</f>
        <v>0.83651241921299446</v>
      </c>
      <c r="F48" s="11">
        <f t="array" ref="F48">IF(D48&lt;2,"",VAR(IF('F_beta Analysis'!$B$2:$B$37=B48,IF('F_beta Analysis'!$C$2:$C$37=C48,'F_beta Analysis'!$D$2:$H$37,""))))</f>
        <v>2.7484005265170038E-3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IF(D49=0,"",AVERAGE(IF('F_beta Analysis'!$B$2:$B$37=B49,IF('F_beta Analysis'!$C$2:$C$37=C49,'F_beta Analysis'!$D$2:$H$37,""))))</f>
        <v>0.83364803737607418</v>
      </c>
      <c r="F49" s="11">
        <f t="array" ref="F49">IF(D49&lt;2,"",VAR(IF('F_beta Analysis'!$B$2:$B$37=B49,IF('F_beta Analysis'!$C$2:$C$37=C49,'F_beta Analysis'!$D$2:$H$37,""))))</f>
        <v>2.9607034644877177E-3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IF(D50=0,"",AVERAGE(IF('F_beta Analysis'!$B$2:$B$37=B50,IF('F_beta Analysis'!$C$2:$C$37=C50,'F_beta Analysis'!$D$2:$H$37,""))))</f>
        <v>0.69768396086570472</v>
      </c>
      <c r="F50" s="14">
        <f t="array" ref="F50">IF(D50&lt;2,"",VAR(IF('F_beta Analysis'!$B$2:$B$37=B50,IF('F_beta Analysis'!$C$2:$C$37=C50,'F_beta Analysis'!$D$2:$H$37,""))))</f>
        <v>0.10328310295984162</v>
      </c>
    </row>
    <row r="51" spans="1:6" x14ac:dyDescent="0.25">
      <c r="A51" s="7" t="str">
        <f>'F_beta Analysis'!A2</f>
        <v>kNN</v>
      </c>
      <c r="B51" s="8" t="str">
        <f>'F_beta Analysis'!B2</f>
        <v>BoW</v>
      </c>
      <c r="C51" s="9" t="str">
        <f>'F_beta Analysis'!C2</f>
        <v>/</v>
      </c>
      <c r="D51" s="7">
        <f>COUNT('F_beta Analysis'!D2:H2)</f>
        <v>5</v>
      </c>
      <c r="E51" s="8">
        <f>AVERAGE('F_beta Analysis'!D2:H2)</f>
        <v>0.65270332256157249</v>
      </c>
      <c r="F51" s="9">
        <f>_xlfn.VAR.S('F_beta Analysis'!D2:H2)</f>
        <v>3.3290853467427897E-3</v>
      </c>
    </row>
    <row r="52" spans="1:6" x14ac:dyDescent="0.25">
      <c r="A52" s="10" t="str">
        <f>'F_beta Analysis'!A3</f>
        <v>kNN</v>
      </c>
      <c r="B52" t="str">
        <f>'F_beta Analysis'!B3</f>
        <v>BoW</v>
      </c>
      <c r="C52" s="11" t="str">
        <f>'F_beta Analysis'!C3</f>
        <v>Chi^2</v>
      </c>
      <c r="D52" s="10">
        <f>COUNT('F_beta Analysis'!D3:H3)</f>
        <v>5</v>
      </c>
      <c r="E52">
        <f>AVERAGE('F_beta Analysis'!D3:H3)</f>
        <v>0.6821439064532866</v>
      </c>
      <c r="F52" s="11">
        <f>_xlfn.VAR.S('F_beta Analysis'!D3:H3)</f>
        <v>2.1555229439424585E-3</v>
      </c>
    </row>
    <row r="53" spans="1:6" x14ac:dyDescent="0.25">
      <c r="A53" s="10" t="str">
        <f>'F_beta Analysis'!A4</f>
        <v>kNN</v>
      </c>
      <c r="B53" t="str">
        <f>'F_beta Analysis'!B4</f>
        <v>BoW</v>
      </c>
      <c r="C53" s="11" t="str">
        <f>'F_beta Analysis'!C4</f>
        <v>Chi^2 + PCA</v>
      </c>
      <c r="D53" s="10">
        <f>COUNT('F_beta Analysis'!D4:H4)</f>
        <v>5</v>
      </c>
      <c r="E53">
        <f>AVERAGE('F_beta Analysis'!D4:H4)</f>
        <v>0.681840472180403</v>
      </c>
      <c r="F53" s="11">
        <f>_xlfn.VAR.S('F_beta Analysis'!D4:H4)</f>
        <v>4.738865796682026E-3</v>
      </c>
    </row>
    <row r="54" spans="1:6" x14ac:dyDescent="0.25">
      <c r="A54" s="10" t="str">
        <f>'F_beta Analysis'!A5</f>
        <v>kNN</v>
      </c>
      <c r="B54" t="str">
        <f>'F_beta Analysis'!B5</f>
        <v>Tf-Idf</v>
      </c>
      <c r="C54" s="11" t="str">
        <f>'F_beta Analysis'!C5</f>
        <v>/</v>
      </c>
      <c r="D54" s="10">
        <f>COUNT('F_beta Analysis'!D5:H5)</f>
        <v>5</v>
      </c>
      <c r="E54">
        <f>AVERAGE('F_beta Analysis'!D5:H5)</f>
        <v>0.79016597224458729</v>
      </c>
      <c r="F54" s="11">
        <f>_xlfn.VAR.S('F_beta Analysis'!D5:H5)</f>
        <v>1.900217068731431E-3</v>
      </c>
    </row>
    <row r="55" spans="1:6" x14ac:dyDescent="0.25">
      <c r="A55" s="10" t="str">
        <f>'F_beta Analysis'!A6</f>
        <v>kNN</v>
      </c>
      <c r="B55" t="str">
        <f>'F_beta Analysis'!B6</f>
        <v>Tf-Idf</v>
      </c>
      <c r="C55" s="11" t="str">
        <f>'F_beta Analysis'!C6</f>
        <v>Chi^2</v>
      </c>
      <c r="D55" s="10">
        <f>COUNT('F_beta Analysis'!D6:H6)</f>
        <v>5</v>
      </c>
      <c r="E55">
        <f>AVERAGE('F_beta Analysis'!D6:H6)</f>
        <v>0.77087395039697459</v>
      </c>
      <c r="F55" s="11">
        <f>_xlfn.VAR.S('F_beta Analysis'!D6:H6)</f>
        <v>4.8398800215644668E-3</v>
      </c>
    </row>
    <row r="56" spans="1:6" x14ac:dyDescent="0.25">
      <c r="A56" s="10" t="str">
        <f>'F_beta Analysis'!A7</f>
        <v>kNN</v>
      </c>
      <c r="B56" t="str">
        <f>'F_beta Analysis'!B7</f>
        <v>Tf-Idf</v>
      </c>
      <c r="C56" s="11" t="str">
        <f>'F_beta Analysis'!C7</f>
        <v>Chi^2 + PCA</v>
      </c>
      <c r="D56" s="10">
        <f>COUNT('F_beta Analysis'!D7:H7)</f>
        <v>5</v>
      </c>
      <c r="E56">
        <f>AVERAGE('F_beta Analysis'!D7:H7)</f>
        <v>0.77754027693077687</v>
      </c>
      <c r="F56" s="11">
        <f>_xlfn.VAR.S('F_beta Analysis'!D7:H7)</f>
        <v>3.0012915156692414E-3</v>
      </c>
    </row>
    <row r="57" spans="1:6" x14ac:dyDescent="0.25">
      <c r="A57" s="10" t="str">
        <f>'F_beta Analysis'!A8</f>
        <v>SVM</v>
      </c>
      <c r="B57" t="str">
        <f>'F_beta Analysis'!B8</f>
        <v>BoW</v>
      </c>
      <c r="C57" s="11" t="str">
        <f>'F_beta Analysis'!C8</f>
        <v>/</v>
      </c>
      <c r="D57" s="10">
        <f>COUNT('F_beta Analysis'!D8:H8)</f>
        <v>5</v>
      </c>
      <c r="E57">
        <f>AVERAGE('F_beta Analysis'!D8:H8)</f>
        <v>0.81358598966032292</v>
      </c>
      <c r="F57" s="11">
        <f>_xlfn.VAR.S('F_beta Analysis'!D8:H8)</f>
        <v>2.5810010273925833E-3</v>
      </c>
    </row>
    <row r="58" spans="1:6" x14ac:dyDescent="0.25">
      <c r="A58" s="10" t="str">
        <f>'F_beta Analysis'!A9</f>
        <v>SVM</v>
      </c>
      <c r="B58" t="str">
        <f>'F_beta Analysis'!B9</f>
        <v>BoW</v>
      </c>
      <c r="C58" s="11" t="str">
        <f>'F_beta Analysis'!C9</f>
        <v>Chi^2</v>
      </c>
      <c r="D58" s="10">
        <f>COUNT('F_beta Analysis'!D9:H9)</f>
        <v>5</v>
      </c>
      <c r="E58">
        <f>AVERAGE('F_beta Analysis'!D9:H9)</f>
        <v>0.81586865433999201</v>
      </c>
      <c r="F58" s="11">
        <f>_xlfn.VAR.S('F_beta Analysis'!D9:H9)</f>
        <v>1.8293225346460013E-3</v>
      </c>
    </row>
    <row r="59" spans="1:6" x14ac:dyDescent="0.25">
      <c r="A59" s="10" t="str">
        <f>'F_beta Analysis'!A10</f>
        <v>SVM</v>
      </c>
      <c r="B59" t="str">
        <f>'F_beta Analysis'!B10</f>
        <v>BoW</v>
      </c>
      <c r="C59" s="11" t="str">
        <f>'F_beta Analysis'!C10</f>
        <v>Chi^2 + PCA</v>
      </c>
      <c r="D59" s="10">
        <f>COUNT('F_beta Analysis'!D10:H10)</f>
        <v>5</v>
      </c>
      <c r="E59">
        <f>AVERAGE('F_beta Analysis'!D10:H10)</f>
        <v>0.78812780779367475</v>
      </c>
      <c r="F59" s="11">
        <f>_xlfn.VAR.S('F_beta Analysis'!D10:H10)</f>
        <v>3.7486721407308408E-3</v>
      </c>
    </row>
    <row r="60" spans="1:6" x14ac:dyDescent="0.25">
      <c r="A60" s="10" t="str">
        <f>'F_beta Analysis'!A11</f>
        <v>SVM</v>
      </c>
      <c r="B60" t="str">
        <f>'F_beta Analysis'!B11</f>
        <v>Tf-Idf</v>
      </c>
      <c r="C60" s="11" t="str">
        <f>'F_beta Analysis'!C11</f>
        <v>/</v>
      </c>
      <c r="D60" s="10">
        <f>COUNT('F_beta Analysis'!D11:H11)</f>
        <v>5</v>
      </c>
      <c r="E60">
        <f>AVERAGE('F_beta Analysis'!D11:H11)</f>
        <v>0.86279327436773734</v>
      </c>
      <c r="F60" s="11">
        <f>_xlfn.VAR.S('F_beta Analysis'!D11:H11)</f>
        <v>1.5969199259345207E-3</v>
      </c>
    </row>
    <row r="61" spans="1:6" x14ac:dyDescent="0.25">
      <c r="A61" s="10" t="str">
        <f>'F_beta Analysis'!A12</f>
        <v>SVM</v>
      </c>
      <c r="B61" t="str">
        <f>'F_beta Analysis'!B12</f>
        <v>Tf-Idf</v>
      </c>
      <c r="C61" s="11" t="str">
        <f>'F_beta Analysis'!C12</f>
        <v>Chi^2</v>
      </c>
      <c r="D61" s="10">
        <f>COUNT('F_beta Analysis'!D12:H12)</f>
        <v>5</v>
      </c>
      <c r="E61">
        <f>AVERAGE('F_beta Analysis'!D12:H12)</f>
        <v>0.86714767560083261</v>
      </c>
      <c r="F61" s="11">
        <f>_xlfn.VAR.S('F_beta Analysis'!D12:H12)</f>
        <v>1.3055747181372889E-3</v>
      </c>
    </row>
    <row r="62" spans="1:6" x14ac:dyDescent="0.25">
      <c r="A62" s="10" t="str">
        <f>'F_beta Analysis'!A13</f>
        <v>SVM</v>
      </c>
      <c r="B62" t="str">
        <f>'F_beta Analysis'!B13</f>
        <v>Tf-Idf</v>
      </c>
      <c r="C62" s="11" t="str">
        <f>'F_beta Analysis'!C13</f>
        <v>Chi^2 + PCA</v>
      </c>
      <c r="D62" s="10">
        <f>COUNT('F_beta Analysis'!D13:H13)</f>
        <v>5</v>
      </c>
      <c r="E62">
        <f>AVERAGE('F_beta Analysis'!D13:H13)</f>
        <v>0.8628461434301995</v>
      </c>
      <c r="F62" s="11">
        <f>_xlfn.VAR.S('F_beta Analysis'!D13:H13)</f>
        <v>1.1237101474891157E-3</v>
      </c>
    </row>
    <row r="63" spans="1:6" x14ac:dyDescent="0.25">
      <c r="A63" s="10" t="str">
        <f>'F_beta Analysis'!A14</f>
        <v>LR</v>
      </c>
      <c r="B63" t="str">
        <f>'F_beta Analysis'!B14</f>
        <v>BoW</v>
      </c>
      <c r="C63" s="11" t="str">
        <f>'F_beta Analysis'!C14</f>
        <v>/</v>
      </c>
      <c r="D63" s="10">
        <f>COUNT('F_beta Analysis'!D14:H14)</f>
        <v>5</v>
      </c>
      <c r="E63">
        <f>AVERAGE('F_beta Analysis'!D14:H14)</f>
        <v>0.84790774298022153</v>
      </c>
      <c r="F63" s="11">
        <f>_xlfn.VAR.S('F_beta Analysis'!D14:H14)</f>
        <v>2.720072287738423E-3</v>
      </c>
    </row>
    <row r="64" spans="1:6" x14ac:dyDescent="0.25">
      <c r="A64" s="10" t="str">
        <f>'F_beta Analysis'!A15</f>
        <v>LR</v>
      </c>
      <c r="B64" t="str">
        <f>'F_beta Analysis'!B15</f>
        <v>BoW</v>
      </c>
      <c r="C64" s="11" t="str">
        <f>'F_beta Analysis'!C15</f>
        <v>Chi^2</v>
      </c>
      <c r="D64" s="10">
        <f>COUNT('F_beta Analysis'!D15:H15)</f>
        <v>5</v>
      </c>
      <c r="E64">
        <f>AVERAGE('F_beta Analysis'!D15:H15)</f>
        <v>0.87143709722036056</v>
      </c>
      <c r="F64" s="11">
        <f>_xlfn.VAR.S('F_beta Analysis'!D15:H15)</f>
        <v>9.7193826705404131E-4</v>
      </c>
    </row>
    <row r="65" spans="1:6" x14ac:dyDescent="0.25">
      <c r="A65" s="10" t="str">
        <f>'F_beta Analysis'!A16</f>
        <v>LR</v>
      </c>
      <c r="B65" t="str">
        <f>'F_beta Analysis'!B16</f>
        <v>BoW</v>
      </c>
      <c r="C65" s="11" t="str">
        <f>'F_beta Analysis'!C16</f>
        <v>Chi^2 + PCA</v>
      </c>
      <c r="D65" s="10">
        <f>COUNT('F_beta Analysis'!D16:H16)</f>
        <v>5</v>
      </c>
      <c r="E65">
        <f>AVERAGE('F_beta Analysis'!D16:H16)</f>
        <v>0.85435584305001711</v>
      </c>
      <c r="F65" s="11">
        <f>_xlfn.VAR.S('F_beta Analysis'!D16:H16)</f>
        <v>1.4079620063489346E-3</v>
      </c>
    </row>
    <row r="66" spans="1:6" x14ac:dyDescent="0.25">
      <c r="A66" s="10" t="str">
        <f>'F_beta Analysis'!A17</f>
        <v>LR</v>
      </c>
      <c r="B66" t="str">
        <f>'F_beta Analysis'!B17</f>
        <v>Tf-Idf</v>
      </c>
      <c r="C66" s="11" t="str">
        <f>'F_beta Analysis'!C17</f>
        <v>/</v>
      </c>
      <c r="D66" s="10">
        <f>COUNT('F_beta Analysis'!D17:H17)</f>
        <v>5</v>
      </c>
      <c r="E66">
        <f>AVERAGE('F_beta Analysis'!D17:H17)</f>
        <v>0.85860749738951192</v>
      </c>
      <c r="F66" s="11">
        <f>_xlfn.VAR.S('F_beta Analysis'!D17:H17)</f>
        <v>1.4336203519509589E-3</v>
      </c>
    </row>
    <row r="67" spans="1:6" x14ac:dyDescent="0.25">
      <c r="A67" s="10" t="str">
        <f>'F_beta Analysis'!A18</f>
        <v>LR</v>
      </c>
      <c r="B67" t="str">
        <f>'F_beta Analysis'!B18</f>
        <v>Tf-Idf</v>
      </c>
      <c r="C67" s="11" t="str">
        <f>'F_beta Analysis'!C18</f>
        <v>Chi^2</v>
      </c>
      <c r="D67" s="10">
        <f>COUNT('F_beta Analysis'!D18:H18)</f>
        <v>5</v>
      </c>
      <c r="E67">
        <f>AVERAGE('F_beta Analysis'!D18:H18)</f>
        <v>0.86509299825361763</v>
      </c>
      <c r="F67" s="11">
        <f>_xlfn.VAR.S('F_beta Analysis'!D18:H18)</f>
        <v>1.325556615103828E-3</v>
      </c>
    </row>
    <row r="68" spans="1:6" x14ac:dyDescent="0.25">
      <c r="A68" s="10" t="str">
        <f>'F_beta Analysis'!A19</f>
        <v>LR</v>
      </c>
      <c r="B68" t="str">
        <f>'F_beta Analysis'!B19</f>
        <v>Tf-Idf</v>
      </c>
      <c r="C68" s="11" t="str">
        <f>'F_beta Analysis'!C19</f>
        <v>Chi^2 + PCA</v>
      </c>
      <c r="D68" s="10">
        <f>COUNT('F_beta Analysis'!D19:H19)</f>
        <v>5</v>
      </c>
      <c r="E68">
        <f>AVERAGE('F_beta Analysis'!D19:H19)</f>
        <v>0.86293353563432973</v>
      </c>
      <c r="F68" s="11">
        <f>_xlfn.VAR.S('F_beta Analysis'!D19:H19)</f>
        <v>1.2585288410477714E-3</v>
      </c>
    </row>
    <row r="69" spans="1:6" x14ac:dyDescent="0.25">
      <c r="A69" s="10" t="str">
        <f>'F_beta Analysis'!A20</f>
        <v>MNB</v>
      </c>
      <c r="B69" t="str">
        <f>'F_beta Analysis'!B20</f>
        <v>BoW</v>
      </c>
      <c r="C69" s="11" t="str">
        <f>'F_beta Analysis'!C20</f>
        <v>/</v>
      </c>
      <c r="D69" s="10">
        <f>COUNT('F_beta Analysis'!D20:H20)</f>
        <v>5</v>
      </c>
      <c r="E69">
        <f>AVERAGE('F_beta Analysis'!D20:H20)</f>
        <v>0.84790802999516957</v>
      </c>
      <c r="F69" s="11">
        <f>_xlfn.VAR.S('F_beta Analysis'!D20:H20)</f>
        <v>1.5292135031795681E-3</v>
      </c>
    </row>
    <row r="70" spans="1:6" x14ac:dyDescent="0.25">
      <c r="A70" s="10" t="str">
        <f>'F_beta Analysis'!A21</f>
        <v>MNB</v>
      </c>
      <c r="B70" t="str">
        <f>'F_beta Analysis'!B21</f>
        <v>BoW</v>
      </c>
      <c r="C70" s="11" t="str">
        <f>'F_beta Analysis'!C21</f>
        <v>Chi^2</v>
      </c>
      <c r="D70" s="10">
        <f>COUNT('F_beta Analysis'!D21:H21)</f>
        <v>5</v>
      </c>
      <c r="E70">
        <f>AVERAGE('F_beta Analysis'!D21:H21)</f>
        <v>0.86076335547685046</v>
      </c>
      <c r="F70" s="11">
        <f>_xlfn.VAR.S('F_beta Analysis'!D21:H21)</f>
        <v>1.4405191240455084E-3</v>
      </c>
    </row>
    <row r="71" spans="1:6" x14ac:dyDescent="0.25">
      <c r="A71" s="10" t="str">
        <f>'F_beta Analysis'!A22</f>
        <v>MNB</v>
      </c>
      <c r="B71" t="str">
        <f>'F_beta Analysis'!B22</f>
        <v>BoW</v>
      </c>
      <c r="C71" s="11" t="str">
        <f>'F_beta Analysis'!C22</f>
        <v>Chi^2 + PCA</v>
      </c>
      <c r="D71" s="10">
        <f>COUNT('F_beta Analysis'!D22:H22)</f>
        <v>5</v>
      </c>
      <c r="E71">
        <f>AVERAGE('F_beta Analysis'!D22:H22)</f>
        <v>0</v>
      </c>
      <c r="F71" s="11">
        <f>_xlfn.VAR.S('F_beta Analysis'!D22:H22)</f>
        <v>0</v>
      </c>
    </row>
    <row r="72" spans="1:6" x14ac:dyDescent="0.25">
      <c r="A72" s="10" t="str">
        <f>'F_beta Analysis'!A23</f>
        <v>MNB</v>
      </c>
      <c r="B72" t="str">
        <f>'F_beta Analysis'!B23</f>
        <v>Tf-Idf</v>
      </c>
      <c r="C72" s="11" t="str">
        <f>'F_beta Analysis'!C23</f>
        <v>/</v>
      </c>
      <c r="D72" s="10">
        <f>COUNT('F_beta Analysis'!D23:H23)</f>
        <v>5</v>
      </c>
      <c r="E72">
        <f>AVERAGE('F_beta Analysis'!D23:H23)</f>
        <v>0.82868525683154037</v>
      </c>
      <c r="F72" s="11">
        <f>_xlfn.VAR.S('F_beta Analysis'!D23:H23)</f>
        <v>2.5133900104686714E-3</v>
      </c>
    </row>
    <row r="73" spans="1:6" x14ac:dyDescent="0.25">
      <c r="A73" s="10" t="str">
        <f>'F_beta Analysis'!A24</f>
        <v>MNB</v>
      </c>
      <c r="B73" t="str">
        <f>'F_beta Analysis'!B24</f>
        <v>Tf-Idf</v>
      </c>
      <c r="C73" s="11" t="str">
        <f>'F_beta Analysis'!C24</f>
        <v>Chi^2</v>
      </c>
      <c r="D73" s="10">
        <f>COUNT('F_beta Analysis'!D24:H24)</f>
        <v>5</v>
      </c>
      <c r="E73">
        <f>AVERAGE('F_beta Analysis'!D24:H24)</f>
        <v>0.8393812440419367</v>
      </c>
      <c r="F73" s="11">
        <f>_xlfn.VAR.S('F_beta Analysis'!D24:H24)</f>
        <v>2.1031370148654549E-3</v>
      </c>
    </row>
    <row r="74" spans="1:6" x14ac:dyDescent="0.25">
      <c r="A74" s="10" t="str">
        <f>'F_beta Analysis'!A25</f>
        <v>MNB</v>
      </c>
      <c r="B74" t="str">
        <f>'F_beta Analysis'!B25</f>
        <v>Tf-Idf</v>
      </c>
      <c r="C74" s="11" t="str">
        <f>'F_beta Analysis'!C25</f>
        <v>Chi^2 + PCA</v>
      </c>
      <c r="D74" s="10">
        <f>COUNT('F_beta Analysis'!D25:H25)</f>
        <v>5</v>
      </c>
      <c r="E74">
        <f>AVERAGE('F_beta Analysis'!D25:H25)</f>
        <v>0</v>
      </c>
      <c r="F74" s="11">
        <f>_xlfn.VAR.S('F_beta Analysis'!D25:H25)</f>
        <v>0</v>
      </c>
    </row>
    <row r="75" spans="1:6" x14ac:dyDescent="0.25">
      <c r="A75" s="10" t="str">
        <f>'F_beta Analysis'!A26</f>
        <v>RF</v>
      </c>
      <c r="B75" t="str">
        <f>'F_beta Analysis'!B26</f>
        <v>BoW</v>
      </c>
      <c r="C75" s="11" t="str">
        <f>'F_beta Analysis'!C26</f>
        <v>/</v>
      </c>
      <c r="D75" s="10">
        <f>COUNT('F_beta Analysis'!D26:H26)</f>
        <v>5</v>
      </c>
      <c r="E75">
        <f>AVERAGE('F_beta Analysis'!D26:H26)</f>
        <v>0.80960582494895272</v>
      </c>
      <c r="F75" s="11">
        <f>_xlfn.VAR.S('F_beta Analysis'!D26:H26)</f>
        <v>2.2169849897819187E-3</v>
      </c>
    </row>
    <row r="76" spans="1:6" x14ac:dyDescent="0.25">
      <c r="A76" s="10" t="str">
        <f>'F_beta Analysis'!A27</f>
        <v>RF</v>
      </c>
      <c r="B76" t="str">
        <f>'F_beta Analysis'!B27</f>
        <v>BoW</v>
      </c>
      <c r="C76" s="11" t="str">
        <f>'F_beta Analysis'!C27</f>
        <v>Chi^2</v>
      </c>
      <c r="D76" s="10">
        <f>COUNT('F_beta Analysis'!D27:H27)</f>
        <v>5</v>
      </c>
      <c r="E76">
        <f>AVERAGE('F_beta Analysis'!D27:H27)</f>
        <v>0.80950424913042607</v>
      </c>
      <c r="F76" s="11">
        <f>_xlfn.VAR.S('F_beta Analysis'!D27:H27)</f>
        <v>1.2831326526524293E-3</v>
      </c>
    </row>
    <row r="77" spans="1:6" x14ac:dyDescent="0.25">
      <c r="A77" s="10" t="str">
        <f>'F_beta Analysis'!A28</f>
        <v>RF</v>
      </c>
      <c r="B77" t="str">
        <f>'F_beta Analysis'!B28</f>
        <v>BoW</v>
      </c>
      <c r="C77" s="11" t="str">
        <f>'F_beta Analysis'!C28</f>
        <v>Chi^2 + PCA</v>
      </c>
      <c r="D77" s="10">
        <f>COUNT('F_beta Analysis'!D28:H28)</f>
        <v>5</v>
      </c>
      <c r="E77">
        <f>AVERAGE('F_beta Analysis'!D28:H28)</f>
        <v>0.75151282683147635</v>
      </c>
      <c r="F77" s="11">
        <f>_xlfn.VAR.S('F_beta Analysis'!D28:H28)</f>
        <v>1.7083225187465557E-3</v>
      </c>
    </row>
    <row r="78" spans="1:6" x14ac:dyDescent="0.25">
      <c r="A78" s="10" t="str">
        <f>'F_beta Analysis'!A29</f>
        <v>RF</v>
      </c>
      <c r="B78" t="str">
        <f>'F_beta Analysis'!B29</f>
        <v>Tf-Idf</v>
      </c>
      <c r="C78" s="11" t="str">
        <f>'F_beta Analysis'!C29</f>
        <v>/</v>
      </c>
      <c r="D78" s="10">
        <f>COUNT('F_beta Analysis'!D29:H29)</f>
        <v>5</v>
      </c>
      <c r="E78">
        <f>AVERAGE('F_beta Analysis'!D29:H29)</f>
        <v>0.79882204890458408</v>
      </c>
      <c r="F78" s="11">
        <f>_xlfn.VAR.S('F_beta Analysis'!D29:H29)</f>
        <v>5.6395962255640871E-4</v>
      </c>
    </row>
    <row r="79" spans="1:6" x14ac:dyDescent="0.25">
      <c r="A79" s="10" t="str">
        <f>'F_beta Analysis'!A30</f>
        <v>RF</v>
      </c>
      <c r="B79" t="str">
        <f>'F_beta Analysis'!B30</f>
        <v>Tf-Idf</v>
      </c>
      <c r="C79" s="11" t="str">
        <f>'F_beta Analysis'!C30</f>
        <v>Chi^2</v>
      </c>
      <c r="D79" s="10">
        <f>COUNT('F_beta Analysis'!D30:H30)</f>
        <v>5</v>
      </c>
      <c r="E79">
        <f>AVERAGE('F_beta Analysis'!D30:H30)</f>
        <v>0.79860779222393163</v>
      </c>
      <c r="F79" s="11">
        <f>_xlfn.VAR.S('F_beta Analysis'!D30:H30)</f>
        <v>5.2644722165576415E-4</v>
      </c>
    </row>
    <row r="80" spans="1:6" x14ac:dyDescent="0.25">
      <c r="A80" s="10" t="str">
        <f>'F_beta Analysis'!A31</f>
        <v>RF</v>
      </c>
      <c r="B80" t="str">
        <f>'F_beta Analysis'!B31</f>
        <v>Tf-Idf</v>
      </c>
      <c r="C80" s="11" t="str">
        <f>'F_beta Analysis'!C31</f>
        <v>Chi^2 + PCA</v>
      </c>
      <c r="D80" s="10">
        <f>COUNT('F_beta Analysis'!D31:H31)</f>
        <v>5</v>
      </c>
      <c r="E80">
        <f>AVERAGE('F_beta Analysis'!D31:H31)</f>
        <v>0.81781397231315345</v>
      </c>
      <c r="F80" s="11">
        <f>_xlfn.VAR.S('F_beta Analysis'!D31:H31)</f>
        <v>2.8074596470460201E-3</v>
      </c>
    </row>
    <row r="81" spans="1:6" x14ac:dyDescent="0.25">
      <c r="A81" s="10" t="str">
        <f>'F_beta Analysis'!A32</f>
        <v>Ensemble</v>
      </c>
      <c r="B81" t="str">
        <f>'F_beta Analysis'!B32</f>
        <v>BoW</v>
      </c>
      <c r="C81" s="11" t="str">
        <f>'F_beta Analysis'!C32</f>
        <v>/</v>
      </c>
      <c r="D81" s="10">
        <f>COUNT('F_beta Analysis'!D32:H32)</f>
        <v>5</v>
      </c>
      <c r="E81">
        <f>AVERAGE('F_beta Analysis'!D32:H32)</f>
        <v>0.85425744412801663</v>
      </c>
      <c r="F81" s="11">
        <f>_xlfn.VAR.S('F_beta Analysis'!D32:H32)</f>
        <v>2.2147130060033637E-3</v>
      </c>
    </row>
    <row r="82" spans="1:6" x14ac:dyDescent="0.25">
      <c r="A82" s="10" t="str">
        <f>'F_beta Analysis'!A33</f>
        <v>Ensemble</v>
      </c>
      <c r="B82" t="str">
        <f>'F_beta Analysis'!B33</f>
        <v>BoW</v>
      </c>
      <c r="C82" s="11" t="str">
        <f>'F_beta Analysis'!C33</f>
        <v>Chi^2</v>
      </c>
      <c r="D82" s="10">
        <f>COUNT('F_beta Analysis'!D33:H33)</f>
        <v>5</v>
      </c>
      <c r="E82">
        <f>AVERAGE('F_beta Analysis'!D33:H33)</f>
        <v>0.87349487067639797</v>
      </c>
      <c r="F82" s="11">
        <f>_xlfn.VAR.S('F_beta Analysis'!D33:H33)</f>
        <v>2.4972989213835092E-3</v>
      </c>
    </row>
    <row r="83" spans="1:6" x14ac:dyDescent="0.25">
      <c r="A83" s="10" t="str">
        <f>'F_beta Analysis'!A34</f>
        <v>Ensemble</v>
      </c>
      <c r="B83" t="str">
        <f>'F_beta Analysis'!B34</f>
        <v>BoW</v>
      </c>
      <c r="C83" s="11" t="str">
        <f>'F_beta Analysis'!C34</f>
        <v>Chi^2 + PCA</v>
      </c>
      <c r="D83" s="10">
        <f>COUNT('F_beta Analysis'!D34:H34)</f>
        <v>5</v>
      </c>
      <c r="E83">
        <f>AVERAGE('F_beta Analysis'!D34:H34)</f>
        <v>0.83304086981081049</v>
      </c>
      <c r="F83" s="11">
        <f>_xlfn.VAR.S('F_beta Analysis'!D34:H34)</f>
        <v>2.0764983105103353E-3</v>
      </c>
    </row>
    <row r="84" spans="1:6" x14ac:dyDescent="0.25">
      <c r="A84" s="10" t="str">
        <f>'F_beta Analysis'!A35</f>
        <v>Ensemble</v>
      </c>
      <c r="B84" t="str">
        <f>'F_beta Analysis'!B35</f>
        <v>Tf-Idf</v>
      </c>
      <c r="C84" s="11" t="str">
        <f>'F_beta Analysis'!C35</f>
        <v>/</v>
      </c>
      <c r="D84" s="10">
        <f>COUNT('F_beta Analysis'!D35:H35)</f>
        <v>5</v>
      </c>
      <c r="E84">
        <f>AVERAGE('F_beta Analysis'!D35:H35)</f>
        <v>0.88000046554000444</v>
      </c>
      <c r="F84" s="11">
        <f>_xlfn.VAR.S('F_beta Analysis'!D35:H35)</f>
        <v>3.5429122974096551E-3</v>
      </c>
    </row>
    <row r="85" spans="1:6" x14ac:dyDescent="0.25">
      <c r="A85" s="10" t="str">
        <f>'F_beta Analysis'!A36</f>
        <v>Ensemble</v>
      </c>
      <c r="B85" t="str">
        <f>'F_beta Analysis'!B36</f>
        <v>Tf-Idf</v>
      </c>
      <c r="C85" s="11" t="str">
        <f>'F_beta Analysis'!C36</f>
        <v>Chi^2</v>
      </c>
      <c r="D85" s="10">
        <f>COUNT('F_beta Analysis'!D36:H36)</f>
        <v>5</v>
      </c>
      <c r="E85">
        <f>AVERAGE('F_beta Analysis'!D36:H36)</f>
        <v>0.8607845637391518</v>
      </c>
      <c r="F85" s="11">
        <f>_xlfn.VAR.S('F_beta Analysis'!D36:H36)</f>
        <v>1.3036584963475955E-3</v>
      </c>
    </row>
    <row r="86" spans="1:6" x14ac:dyDescent="0.25">
      <c r="A86" s="12" t="str">
        <f>'F_beta Analysis'!A37</f>
        <v>Ensemble</v>
      </c>
      <c r="B86" s="13" t="str">
        <f>'F_beta Analysis'!B37</f>
        <v>Tf-Idf</v>
      </c>
      <c r="C86" s="14" t="str">
        <f>'F_beta Analysis'!C37</f>
        <v>Chi^2 + PCA</v>
      </c>
      <c r="D86" s="12">
        <f>COUNT('F_beta Analysis'!D37:H37)</f>
        <v>5</v>
      </c>
      <c r="E86" s="13">
        <f>AVERAGE('F_beta Analysis'!D37:H37)</f>
        <v>0.86496983688576845</v>
      </c>
      <c r="F86" s="14">
        <f>_xlfn.VAR.S('F_beta Analysis'!D37:H37)</f>
        <v>2.9343901306173232E-3</v>
      </c>
    </row>
    <row r="87" spans="1:6" x14ac:dyDescent="0.25">
      <c r="D87">
        <f>SUM(D51:D86)</f>
        <v>180</v>
      </c>
      <c r="E87">
        <f>AVERAGE('F_beta Analysis'!D2:H37)</f>
        <v>0.77375346699907199</v>
      </c>
      <c r="F87">
        <f>_xlfn.VAR.S('F_beta Analysis'!D2:H37)</f>
        <v>4.0060176265153513E-2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262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0446-5A2F-4E21-8278-2AF8BE5B67F5}">
  <dimension ref="A1:J104"/>
  <sheetViews>
    <sheetView workbookViewId="0">
      <selection activeCell="L8" sqref="L8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7" ht="15.75" thickBot="1" x14ac:dyDescent="0.3">
      <c r="A1" t="s">
        <v>95</v>
      </c>
      <c r="E1" t="s">
        <v>19</v>
      </c>
      <c r="F1">
        <v>0.05</v>
      </c>
    </row>
    <row r="2" spans="1:7" ht="15.75" thickTop="1" x14ac:dyDescent="0.25">
      <c r="A2" s="15" t="s">
        <v>96</v>
      </c>
      <c r="B2" s="15" t="s">
        <v>97</v>
      </c>
      <c r="C2" s="15" t="s">
        <v>98</v>
      </c>
      <c r="D2" s="15" t="s">
        <v>99</v>
      </c>
      <c r="E2" s="15" t="s">
        <v>40</v>
      </c>
      <c r="F2" s="15" t="s">
        <v>94</v>
      </c>
      <c r="G2" s="15" t="s">
        <v>100</v>
      </c>
    </row>
    <row r="3" spans="1:7" x14ac:dyDescent="0.25">
      <c r="A3" s="17" t="str">
        <f>IF('F_beta ANOVA'!A15="","",'F_beta ANOVA'!A15)</f>
        <v>kNN</v>
      </c>
      <c r="B3" s="17" t="str">
        <f>IF('F_beta ANOVA'!B15="","",'F_beta ANOVA'!B15)</f>
        <v>BoW</v>
      </c>
      <c r="C3" s="17" t="str">
        <f>IF('F_beta ANOVA'!C15="","",'F_beta ANOVA'!C15)</f>
        <v/>
      </c>
      <c r="D3" s="18">
        <v>-1</v>
      </c>
      <c r="E3" s="17">
        <f>'F_beta ANOVA'!E15</f>
        <v>0.67222923373175381</v>
      </c>
      <c r="F3" s="17">
        <f>'F_beta ANOVA'!D15</f>
        <v>15</v>
      </c>
      <c r="G3" s="17"/>
    </row>
    <row r="4" spans="1:7" x14ac:dyDescent="0.25">
      <c r="A4" t="str">
        <f>IF('F_beta ANOVA'!A16="","",'F_beta ANOVA'!A16)</f>
        <v>kNN</v>
      </c>
      <c r="B4" t="str">
        <f>IF('F_beta ANOVA'!B16="","",'F_beta ANOVA'!B16)</f>
        <v>Tf-Idf</v>
      </c>
      <c r="C4" t="str">
        <f>IF('F_beta ANOVA'!C16="","",'F_beta ANOVA'!C16)</f>
        <v/>
      </c>
      <c r="D4" s="19">
        <v>1</v>
      </c>
      <c r="E4">
        <f>'F_beta ANOVA'!E16</f>
        <v>0.77952673319077948</v>
      </c>
      <c r="F4">
        <f>'F_beta ANOVA'!D16</f>
        <v>15</v>
      </c>
    </row>
    <row r="5" spans="1:7" x14ac:dyDescent="0.25">
      <c r="A5" t="str">
        <f>IF('F_beta ANOVA'!A17="","",'F_beta ANOVA'!A17)</f>
        <v>SVM</v>
      </c>
      <c r="B5" t="str">
        <f>IF('F_beta ANOVA'!B17="","",'F_beta ANOVA'!B17)</f>
        <v>BoW</v>
      </c>
      <c r="C5" t="str">
        <f>IF('F_beta ANOVA'!C17="","",'F_beta ANOVA'!C17)</f>
        <v/>
      </c>
      <c r="D5" s="19"/>
      <c r="E5">
        <f>'F_beta ANOVA'!E17</f>
        <v>0.8058608172646633</v>
      </c>
      <c r="F5">
        <f>'F_beta ANOVA'!D17</f>
        <v>15</v>
      </c>
    </row>
    <row r="6" spans="1:7" x14ac:dyDescent="0.25">
      <c r="A6" t="str">
        <f>IF('F_beta ANOVA'!A18="","",'F_beta ANOVA'!A18)</f>
        <v>SVM</v>
      </c>
      <c r="B6" t="str">
        <f>IF('F_beta ANOVA'!B18="","",'F_beta ANOVA'!B18)</f>
        <v>Tf-Idf</v>
      </c>
      <c r="C6" t="str">
        <f>IF('F_beta ANOVA'!C18="","",'F_beta ANOVA'!C18)</f>
        <v/>
      </c>
      <c r="D6" s="19"/>
      <c r="E6">
        <f>'F_beta ANOVA'!E18</f>
        <v>0.86426236446625648</v>
      </c>
      <c r="F6">
        <f>'F_beta ANOVA'!D18</f>
        <v>15</v>
      </c>
    </row>
    <row r="7" spans="1:7" x14ac:dyDescent="0.25">
      <c r="A7" t="str">
        <f>IF('F_beta ANOVA'!A19="","",'F_beta ANOVA'!A19)</f>
        <v>LR</v>
      </c>
      <c r="B7" t="str">
        <f>IF('F_beta ANOVA'!B19="","",'F_beta ANOVA'!B19)</f>
        <v>BoW</v>
      </c>
      <c r="C7" t="str">
        <f>IF('F_beta ANOVA'!C19="","",'F_beta ANOVA'!C19)</f>
        <v/>
      </c>
      <c r="D7" s="19"/>
      <c r="E7">
        <f>'F_beta ANOVA'!E19</f>
        <v>0.8579002277501997</v>
      </c>
      <c r="F7">
        <f>'F_beta ANOVA'!D19</f>
        <v>15</v>
      </c>
    </row>
    <row r="8" spans="1:7" x14ac:dyDescent="0.25">
      <c r="A8" t="str">
        <f>IF('F_beta ANOVA'!A20="","",'F_beta ANOVA'!A20)</f>
        <v>LR</v>
      </c>
      <c r="B8" t="str">
        <f>IF('F_beta ANOVA'!B20="","",'F_beta ANOVA'!B20)</f>
        <v>Tf-Idf</v>
      </c>
      <c r="C8" t="str">
        <f>IF('F_beta ANOVA'!C20="","",'F_beta ANOVA'!C20)</f>
        <v/>
      </c>
      <c r="D8" s="19"/>
      <c r="E8">
        <f>'F_beta ANOVA'!E20</f>
        <v>0.8622113437591532</v>
      </c>
      <c r="F8">
        <f>'F_beta ANOVA'!D20</f>
        <v>15</v>
      </c>
    </row>
    <row r="9" spans="1:7" x14ac:dyDescent="0.25">
      <c r="A9" t="str">
        <f>IF('F_beta ANOVA'!A21="","",'F_beta ANOVA'!A21)</f>
        <v>MNB</v>
      </c>
      <c r="B9" t="str">
        <f>IF('F_beta ANOVA'!B21="","",'F_beta ANOVA'!B21)</f>
        <v>BoW</v>
      </c>
      <c r="C9" t="str">
        <f>IF('F_beta ANOVA'!C21="","",'F_beta ANOVA'!C21)</f>
        <v/>
      </c>
      <c r="D9" s="19"/>
      <c r="E9">
        <f>'F_beta ANOVA'!E21</f>
        <v>0.5695571284906733</v>
      </c>
      <c r="F9">
        <f>'F_beta ANOVA'!D21</f>
        <v>15</v>
      </c>
    </row>
    <row r="10" spans="1:7" x14ac:dyDescent="0.25">
      <c r="A10" t="str">
        <f>IF('F_beta ANOVA'!A22="","",'F_beta ANOVA'!A22)</f>
        <v>MNB</v>
      </c>
      <c r="B10" t="str">
        <f>IF('F_beta ANOVA'!B22="","",'F_beta ANOVA'!B22)</f>
        <v>Tf-Idf</v>
      </c>
      <c r="C10" t="str">
        <f>IF('F_beta ANOVA'!C22="","",'F_beta ANOVA'!C22)</f>
        <v/>
      </c>
      <c r="D10" s="19"/>
      <c r="E10">
        <f>'F_beta ANOVA'!E22</f>
        <v>0.55602216695782569</v>
      </c>
      <c r="F10">
        <f>'F_beta ANOVA'!D22</f>
        <v>15</v>
      </c>
    </row>
    <row r="11" spans="1:7" x14ac:dyDescent="0.25">
      <c r="A11" t="str">
        <f>IF('F_beta ANOVA'!A23="","",'F_beta ANOVA'!A23)</f>
        <v>RF</v>
      </c>
      <c r="B11" t="str">
        <f>IF('F_beta ANOVA'!B23="","",'F_beta ANOVA'!B23)</f>
        <v>BoW</v>
      </c>
      <c r="C11" t="str">
        <f>IF('F_beta ANOVA'!C23="","",'F_beta ANOVA'!C23)</f>
        <v/>
      </c>
      <c r="D11" s="19"/>
      <c r="E11">
        <f>'F_beta ANOVA'!E23</f>
        <v>0.79020763363695179</v>
      </c>
      <c r="F11">
        <f>'F_beta ANOVA'!D23</f>
        <v>15</v>
      </c>
    </row>
    <row r="12" spans="1:7" x14ac:dyDescent="0.25">
      <c r="A12" t="str">
        <f>IF('F_beta ANOVA'!A24="","",'F_beta ANOVA'!A24)</f>
        <v>RF</v>
      </c>
      <c r="B12" t="str">
        <f>IF('F_beta ANOVA'!B24="","",'F_beta ANOVA'!B24)</f>
        <v>Tf-Idf</v>
      </c>
      <c r="C12" t="str">
        <f>IF('F_beta ANOVA'!C24="","",'F_beta ANOVA'!C24)</f>
        <v/>
      </c>
      <c r="D12" s="19"/>
      <c r="E12">
        <f>'F_beta ANOVA'!E24</f>
        <v>0.80508127114722317</v>
      </c>
      <c r="F12">
        <f>'F_beta ANOVA'!D24</f>
        <v>15</v>
      </c>
    </row>
    <row r="13" spans="1:7" x14ac:dyDescent="0.25">
      <c r="A13" t="str">
        <f>IF('F_beta ANOVA'!A25="","",'F_beta ANOVA'!A25)</f>
        <v>Ensemble</v>
      </c>
      <c r="B13" t="str">
        <f>IF('F_beta ANOVA'!B25="","",'F_beta ANOVA'!B25)</f>
        <v>BoW</v>
      </c>
      <c r="C13" t="str">
        <f>IF('F_beta ANOVA'!C25="","",'F_beta ANOVA'!C25)</f>
        <v/>
      </c>
      <c r="D13" s="19"/>
      <c r="E13">
        <f>'F_beta ANOVA'!E25</f>
        <v>0.85359772820507496</v>
      </c>
      <c r="F13">
        <f>'F_beta ANOVA'!D25</f>
        <v>15</v>
      </c>
    </row>
    <row r="14" spans="1:7" x14ac:dyDescent="0.25">
      <c r="A14" s="16" t="str">
        <f>IF('F_beta ANOVA'!A26="","",'F_beta ANOVA'!A26)</f>
        <v>Ensemble</v>
      </c>
      <c r="B14" s="16" t="str">
        <f>IF('F_beta ANOVA'!B26="","",'F_beta ANOVA'!B26)</f>
        <v>Tf-Idf</v>
      </c>
      <c r="C14" s="16" t="str">
        <f>IF('F_beta ANOVA'!C26="","",'F_beta ANOVA'!C26)</f>
        <v/>
      </c>
      <c r="D14" s="20"/>
      <c r="E14" s="16">
        <f>'F_beta ANOVA'!E26</f>
        <v>0.86858495538830849</v>
      </c>
      <c r="F14" s="16">
        <f>'F_beta ANOVA'!D26</f>
        <v>15</v>
      </c>
      <c r="G14" s="16"/>
    </row>
    <row r="15" spans="1:7" x14ac:dyDescent="0.25">
      <c r="D15">
        <f>SUM(D3:D14)</f>
        <v>0</v>
      </c>
      <c r="E15">
        <f>SUMPRODUCT(D3:D14,E3:E14)</f>
        <v>0.10729749945902567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5.75" thickBot="1" x14ac:dyDescent="0.3">
      <c r="A16" t="s">
        <v>44</v>
      </c>
    </row>
    <row r="17" spans="1:10" ht="15.75" thickTop="1" x14ac:dyDescent="0.2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101</v>
      </c>
    </row>
    <row r="18" spans="1:10" x14ac:dyDescent="0.25">
      <c r="A18" s="21">
        <f>SQRT('F_beta ANOVA'!K12/F15)</f>
        <v>1.1589409199796813E-2</v>
      </c>
      <c r="B18" s="21">
        <f>E15/A18</f>
        <v>9.258237206854929</v>
      </c>
      <c r="C18" s="21">
        <f>'F_beta ANOVA'!J12</f>
        <v>144</v>
      </c>
      <c r="D18" s="21">
        <f>[2]!QCRIT(G15,C18,F1,2)</f>
        <v>4.4543333333333335</v>
      </c>
      <c r="E18" s="21">
        <f>A18*D18</f>
        <v>5.1623091712294941E-2</v>
      </c>
      <c r="F18" s="21">
        <f>E15-A18*D18</f>
        <v>5.5674407746730728E-2</v>
      </c>
      <c r="G18" s="21">
        <f>E15+A18*D18</f>
        <v>0.15892059117132062</v>
      </c>
      <c r="H18" s="21">
        <f>[2]!QDIST(ABS(B18),G15,C18)</f>
        <v>3.462017039712606E-8</v>
      </c>
      <c r="I18" s="21">
        <f>ABS(E15)/(A18*SQRT(F15))</f>
        <v>2.3904665678258006</v>
      </c>
      <c r="J18" s="21">
        <f>SQRT(B18^2/(B18^2+C18))</f>
        <v>0.6108487193876867</v>
      </c>
    </row>
    <row r="20" spans="1:10" ht="15.75" thickBot="1" x14ac:dyDescent="0.3">
      <c r="A20" t="s">
        <v>95</v>
      </c>
      <c r="E20" t="s">
        <v>19</v>
      </c>
      <c r="F20">
        <v>0.05</v>
      </c>
    </row>
    <row r="21" spans="1:10" ht="15.75" thickTop="1" x14ac:dyDescent="0.25">
      <c r="A21" s="15" t="s">
        <v>96</v>
      </c>
      <c r="B21" s="15" t="s">
        <v>97</v>
      </c>
      <c r="C21" s="15" t="s">
        <v>98</v>
      </c>
      <c r="D21" s="15" t="s">
        <v>99</v>
      </c>
      <c r="E21" s="15" t="s">
        <v>40</v>
      </c>
      <c r="F21" s="15" t="s">
        <v>94</v>
      </c>
      <c r="G21" s="15" t="s">
        <v>100</v>
      </c>
    </row>
    <row r="22" spans="1:10" x14ac:dyDescent="0.25">
      <c r="A22" s="17" t="str">
        <f>IF('F_beta ANOVA'!A27="","",'F_beta ANOVA'!A27)</f>
        <v>kNN</v>
      </c>
      <c r="B22" s="17" t="str">
        <f>IF('F_beta ANOVA'!B27="","",'F_beta ANOVA'!B27)</f>
        <v/>
      </c>
      <c r="C22" s="17" t="str">
        <f>IF('F_beta ANOVA'!C27="","",'F_beta ANOVA'!C27)</f>
        <v>/</v>
      </c>
      <c r="D22" s="18"/>
      <c r="E22" s="17">
        <f>'F_beta ANOVA'!E27</f>
        <v>0.72143464740307972</v>
      </c>
      <c r="F22" s="17">
        <f>'F_beta ANOVA'!D27</f>
        <v>10</v>
      </c>
      <c r="G22" s="17"/>
    </row>
    <row r="23" spans="1:10" x14ac:dyDescent="0.25">
      <c r="A23" t="str">
        <f>IF('F_beta ANOVA'!A28="","",'F_beta ANOVA'!A28)</f>
        <v>kNN</v>
      </c>
      <c r="B23" t="str">
        <f>IF('F_beta ANOVA'!B28="","",'F_beta ANOVA'!B28)</f>
        <v/>
      </c>
      <c r="C23" t="str">
        <f>IF('F_beta ANOVA'!C28="","",'F_beta ANOVA'!C28)</f>
        <v>Chi^2</v>
      </c>
      <c r="D23" s="19"/>
      <c r="E23">
        <f>'F_beta ANOVA'!E28</f>
        <v>0.7265089284251306</v>
      </c>
      <c r="F23">
        <f>'F_beta ANOVA'!D28</f>
        <v>10</v>
      </c>
    </row>
    <row r="24" spans="1:10" x14ac:dyDescent="0.25">
      <c r="A24" t="str">
        <f>IF('F_beta ANOVA'!A29="","",'F_beta ANOVA'!A29)</f>
        <v>kNN</v>
      </c>
      <c r="B24" t="str">
        <f>IF('F_beta ANOVA'!B29="","",'F_beta ANOVA'!B29)</f>
        <v/>
      </c>
      <c r="C24" t="str">
        <f>IF('F_beta ANOVA'!C29="","",'F_beta ANOVA'!C29)</f>
        <v>Chi^2 + PCA</v>
      </c>
      <c r="D24" s="19"/>
      <c r="E24">
        <f>'F_beta ANOVA'!E29</f>
        <v>0.72969037455558994</v>
      </c>
      <c r="F24">
        <f>'F_beta ANOVA'!D29</f>
        <v>10</v>
      </c>
    </row>
    <row r="25" spans="1:10" x14ac:dyDescent="0.25">
      <c r="A25" t="str">
        <f>IF('F_beta ANOVA'!A30="","",'F_beta ANOVA'!A30)</f>
        <v>SVM</v>
      </c>
      <c r="B25" t="str">
        <f>IF('F_beta ANOVA'!B30="","",'F_beta ANOVA'!B30)</f>
        <v/>
      </c>
      <c r="C25" t="str">
        <f>IF('F_beta ANOVA'!C30="","",'F_beta ANOVA'!C30)</f>
        <v>/</v>
      </c>
      <c r="D25" s="19"/>
      <c r="E25">
        <f>'F_beta ANOVA'!E30</f>
        <v>0.83818963201403007</v>
      </c>
      <c r="F25">
        <f>'F_beta ANOVA'!D30</f>
        <v>10</v>
      </c>
    </row>
    <row r="26" spans="1:10" x14ac:dyDescent="0.25">
      <c r="A26" t="str">
        <f>IF('F_beta ANOVA'!A31="","",'F_beta ANOVA'!A31)</f>
        <v>SVM</v>
      </c>
      <c r="B26" t="str">
        <f>IF('F_beta ANOVA'!B31="","",'F_beta ANOVA'!B31)</f>
        <v/>
      </c>
      <c r="C26" t="str">
        <f>IF('F_beta ANOVA'!C31="","",'F_beta ANOVA'!C31)</f>
        <v>Chi^2</v>
      </c>
      <c r="D26" s="19"/>
      <c r="E26">
        <f>'F_beta ANOVA'!E31</f>
        <v>0.84150816497041236</v>
      </c>
      <c r="F26">
        <f>'F_beta ANOVA'!D31</f>
        <v>10</v>
      </c>
    </row>
    <row r="27" spans="1:10" x14ac:dyDescent="0.25">
      <c r="A27" t="str">
        <f>IF('F_beta ANOVA'!A32="","",'F_beta ANOVA'!A32)</f>
        <v>SVM</v>
      </c>
      <c r="B27" t="str">
        <f>IF('F_beta ANOVA'!B32="","",'F_beta ANOVA'!B32)</f>
        <v/>
      </c>
      <c r="C27" t="str">
        <f>IF('F_beta ANOVA'!C32="","",'F_beta ANOVA'!C32)</f>
        <v>Chi^2 + PCA</v>
      </c>
      <c r="D27" s="19"/>
      <c r="E27">
        <f>'F_beta ANOVA'!E32</f>
        <v>0.82548697561193707</v>
      </c>
      <c r="F27">
        <f>'F_beta ANOVA'!D32</f>
        <v>10</v>
      </c>
    </row>
    <row r="28" spans="1:10" x14ac:dyDescent="0.25">
      <c r="A28" t="str">
        <f>IF('F_beta ANOVA'!A33="","",'F_beta ANOVA'!A33)</f>
        <v>LR</v>
      </c>
      <c r="B28" t="str">
        <f>IF('F_beta ANOVA'!B33="","",'F_beta ANOVA'!B33)</f>
        <v/>
      </c>
      <c r="C28" t="str">
        <f>IF('F_beta ANOVA'!C33="","",'F_beta ANOVA'!C33)</f>
        <v>/</v>
      </c>
      <c r="D28" s="19"/>
      <c r="E28">
        <f>'F_beta ANOVA'!E33</f>
        <v>0.85325762018486684</v>
      </c>
      <c r="F28">
        <f>'F_beta ANOVA'!D33</f>
        <v>10</v>
      </c>
    </row>
    <row r="29" spans="1:10" x14ac:dyDescent="0.25">
      <c r="A29" t="str">
        <f>IF('F_beta ANOVA'!A34="","",'F_beta ANOVA'!A34)</f>
        <v>LR</v>
      </c>
      <c r="B29" t="str">
        <f>IF('F_beta ANOVA'!B34="","",'F_beta ANOVA'!B34)</f>
        <v/>
      </c>
      <c r="C29" t="str">
        <f>IF('F_beta ANOVA'!C34="","",'F_beta ANOVA'!C34)</f>
        <v>Chi^2</v>
      </c>
      <c r="D29" s="19"/>
      <c r="E29">
        <f>'F_beta ANOVA'!E34</f>
        <v>0.8682650477369892</v>
      </c>
      <c r="F29">
        <f>'F_beta ANOVA'!D34</f>
        <v>10</v>
      </c>
    </row>
    <row r="30" spans="1:10" x14ac:dyDescent="0.25">
      <c r="A30" t="str">
        <f>IF('F_beta ANOVA'!A35="","",'F_beta ANOVA'!A35)</f>
        <v>LR</v>
      </c>
      <c r="B30" t="str">
        <f>IF('F_beta ANOVA'!B35="","",'F_beta ANOVA'!B35)</f>
        <v/>
      </c>
      <c r="C30" t="str">
        <f>IF('F_beta ANOVA'!C35="","",'F_beta ANOVA'!C35)</f>
        <v>Chi^2 + PCA</v>
      </c>
      <c r="D30" s="19"/>
      <c r="E30">
        <f>'F_beta ANOVA'!E35</f>
        <v>0.85864468934217353</v>
      </c>
      <c r="F30">
        <f>'F_beta ANOVA'!D35</f>
        <v>10</v>
      </c>
    </row>
    <row r="31" spans="1:10" x14ac:dyDescent="0.25">
      <c r="A31" t="str">
        <f>IF('F_beta ANOVA'!A36="","",'F_beta ANOVA'!A36)</f>
        <v>MNB</v>
      </c>
      <c r="B31" t="str">
        <f>IF('F_beta ANOVA'!B36="","",'F_beta ANOVA'!B36)</f>
        <v/>
      </c>
      <c r="C31" t="str">
        <f>IF('F_beta ANOVA'!C36="","",'F_beta ANOVA'!C36)</f>
        <v>/</v>
      </c>
      <c r="D31" s="19"/>
      <c r="E31">
        <f>'F_beta ANOVA'!E36</f>
        <v>0.83829664341335486</v>
      </c>
      <c r="F31">
        <f>'F_beta ANOVA'!D36</f>
        <v>10</v>
      </c>
    </row>
    <row r="32" spans="1:10" x14ac:dyDescent="0.25">
      <c r="A32" t="str">
        <f>IF('F_beta ANOVA'!A37="","",'F_beta ANOVA'!A37)</f>
        <v>MNB</v>
      </c>
      <c r="B32" t="str">
        <f>IF('F_beta ANOVA'!B37="","",'F_beta ANOVA'!B37)</f>
        <v/>
      </c>
      <c r="C32" t="str">
        <f>IF('F_beta ANOVA'!C37="","",'F_beta ANOVA'!C37)</f>
        <v>Chi^2</v>
      </c>
      <c r="D32" s="19">
        <v>-1</v>
      </c>
      <c r="E32">
        <f>'F_beta ANOVA'!E37</f>
        <v>0.85007229975939358</v>
      </c>
      <c r="F32">
        <f>'F_beta ANOVA'!D37</f>
        <v>10</v>
      </c>
    </row>
    <row r="33" spans="1:10" x14ac:dyDescent="0.25">
      <c r="A33" t="str">
        <f>IF('F_beta ANOVA'!A38="","",'F_beta ANOVA'!A38)</f>
        <v>MNB</v>
      </c>
      <c r="B33" t="str">
        <f>IF('F_beta ANOVA'!B38="","",'F_beta ANOVA'!B38)</f>
        <v/>
      </c>
      <c r="C33" t="str">
        <f>IF('F_beta ANOVA'!C38="","",'F_beta ANOVA'!C38)</f>
        <v>Chi^2 + PCA</v>
      </c>
      <c r="D33" s="19">
        <v>1</v>
      </c>
      <c r="E33">
        <f>'F_beta ANOVA'!E38</f>
        <v>0</v>
      </c>
      <c r="F33">
        <f>'F_beta ANOVA'!D38</f>
        <v>10</v>
      </c>
    </row>
    <row r="34" spans="1:10" x14ac:dyDescent="0.25">
      <c r="A34" t="str">
        <f>IF('F_beta ANOVA'!A39="","",'F_beta ANOVA'!A39)</f>
        <v>RF</v>
      </c>
      <c r="B34" t="str">
        <f>IF('F_beta ANOVA'!B39="","",'F_beta ANOVA'!B39)</f>
        <v/>
      </c>
      <c r="C34" t="str">
        <f>IF('F_beta ANOVA'!C39="","",'F_beta ANOVA'!C39)</f>
        <v>/</v>
      </c>
      <c r="D34" s="19"/>
      <c r="E34">
        <f>'F_beta ANOVA'!E39</f>
        <v>0.80421393692676835</v>
      </c>
      <c r="F34">
        <f>'F_beta ANOVA'!D39</f>
        <v>10</v>
      </c>
    </row>
    <row r="35" spans="1:10" x14ac:dyDescent="0.25">
      <c r="A35" t="str">
        <f>IF('F_beta ANOVA'!A40="","",'F_beta ANOVA'!A40)</f>
        <v>RF</v>
      </c>
      <c r="B35" t="str">
        <f>IF('F_beta ANOVA'!B40="","",'F_beta ANOVA'!B40)</f>
        <v/>
      </c>
      <c r="C35" t="str">
        <f>IF('F_beta ANOVA'!C40="","",'F_beta ANOVA'!C40)</f>
        <v>Chi^2</v>
      </c>
      <c r="D35" s="19"/>
      <c r="E35">
        <f>'F_beta ANOVA'!E40</f>
        <v>0.80405602067717885</v>
      </c>
      <c r="F35">
        <f>'F_beta ANOVA'!D40</f>
        <v>10</v>
      </c>
    </row>
    <row r="36" spans="1:10" x14ac:dyDescent="0.25">
      <c r="A36" t="str">
        <f>IF('F_beta ANOVA'!A41="","",'F_beta ANOVA'!A41)</f>
        <v>RF</v>
      </c>
      <c r="B36" t="str">
        <f>IF('F_beta ANOVA'!B41="","",'F_beta ANOVA'!B41)</f>
        <v/>
      </c>
      <c r="C36" t="str">
        <f>IF('F_beta ANOVA'!C41="","",'F_beta ANOVA'!C41)</f>
        <v>Chi^2 + PCA</v>
      </c>
      <c r="D36" s="19"/>
      <c r="E36">
        <f>'F_beta ANOVA'!E41</f>
        <v>0.78466339957231501</v>
      </c>
      <c r="F36">
        <f>'F_beta ANOVA'!D41</f>
        <v>10</v>
      </c>
    </row>
    <row r="37" spans="1:10" x14ac:dyDescent="0.25">
      <c r="A37" t="str">
        <f>IF('F_beta ANOVA'!A42="","",'F_beta ANOVA'!A42)</f>
        <v>Ensemble</v>
      </c>
      <c r="B37" t="str">
        <f>IF('F_beta ANOVA'!B42="","",'F_beta ANOVA'!B42)</f>
        <v/>
      </c>
      <c r="C37" t="str">
        <f>IF('F_beta ANOVA'!C42="","",'F_beta ANOVA'!C42)</f>
        <v>/</v>
      </c>
      <c r="D37" s="19"/>
      <c r="E37">
        <f>'F_beta ANOVA'!E42</f>
        <v>0.86712895483401053</v>
      </c>
      <c r="F37">
        <f>'F_beta ANOVA'!D42</f>
        <v>10</v>
      </c>
    </row>
    <row r="38" spans="1:10" x14ac:dyDescent="0.25">
      <c r="A38" t="str">
        <f>IF('F_beta ANOVA'!A43="","",'F_beta ANOVA'!A43)</f>
        <v>Ensemble</v>
      </c>
      <c r="B38" t="str">
        <f>IF('F_beta ANOVA'!B43="","",'F_beta ANOVA'!B43)</f>
        <v/>
      </c>
      <c r="C38" t="str">
        <f>IF('F_beta ANOVA'!C43="","",'F_beta ANOVA'!C43)</f>
        <v>Chi^2</v>
      </c>
      <c r="D38" s="19"/>
      <c r="E38">
        <f>'F_beta ANOVA'!E43</f>
        <v>0.86713971720777505</v>
      </c>
      <c r="F38">
        <f>'F_beta ANOVA'!D43</f>
        <v>10</v>
      </c>
    </row>
    <row r="39" spans="1:10" x14ac:dyDescent="0.25">
      <c r="A39" s="16" t="str">
        <f>IF('F_beta ANOVA'!A44="","",'F_beta ANOVA'!A44)</f>
        <v>Ensemble</v>
      </c>
      <c r="B39" s="16" t="str">
        <f>IF('F_beta ANOVA'!B44="","",'F_beta ANOVA'!B44)</f>
        <v/>
      </c>
      <c r="C39" s="16" t="str">
        <f>IF('F_beta ANOVA'!C44="","",'F_beta ANOVA'!C44)</f>
        <v>Chi^2 + PCA</v>
      </c>
      <c r="D39" s="20"/>
      <c r="E39" s="16">
        <f>'F_beta ANOVA'!E44</f>
        <v>0.84900535334828964</v>
      </c>
      <c r="F39" s="16">
        <f>'F_beta ANOVA'!D44</f>
        <v>10</v>
      </c>
      <c r="G39" s="16"/>
    </row>
    <row r="40" spans="1:10" x14ac:dyDescent="0.25">
      <c r="D40">
        <f>SUM(D22:D39)</f>
        <v>0</v>
      </c>
      <c r="E40">
        <f>SUMPRODUCT(D22:D39,E22:E39)</f>
        <v>-0.85007229975939358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5.75" thickBot="1" x14ac:dyDescent="0.3">
      <c r="A41" t="s">
        <v>44</v>
      </c>
    </row>
    <row r="42" spans="1:10" ht="15.75" thickTop="1" x14ac:dyDescent="0.2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101</v>
      </c>
    </row>
    <row r="43" spans="1:10" x14ac:dyDescent="0.25">
      <c r="A43" s="21">
        <f>SQRT('F_beta ANOVA'!K12/F40)</f>
        <v>1.4194069479909647E-2</v>
      </c>
      <c r="B43" s="21">
        <f>E40/A43</f>
        <v>-59.889258747295123</v>
      </c>
      <c r="C43" s="21">
        <f>'F_beta ANOVA'!J12</f>
        <v>144</v>
      </c>
      <c r="D43" s="21">
        <f>[2]!QCRIT(G40,C43,F20,2)</f>
        <v>4.698666666666667</v>
      </c>
      <c r="E43" s="21">
        <f>A43*D43</f>
        <v>6.6693201129602128E-2</v>
      </c>
      <c r="F43" s="21">
        <f>E40-A43*D43</f>
        <v>-0.91676550088899567</v>
      </c>
      <c r="G43" s="21">
        <f>E40+A43*D43</f>
        <v>-0.78337909862979149</v>
      </c>
      <c r="H43" s="21">
        <f>[2]!QDIST(ABS(B43),G40,C43)</f>
        <v>1.4432899320127035E-15</v>
      </c>
      <c r="I43" s="21">
        <f>ABS(E40)/(A43*SQRT(F40))</f>
        <v>18.938646502061506</v>
      </c>
      <c r="J43" s="21">
        <f>SQRT(B43^2/(B43^2+C43))</f>
        <v>0.9805108805082583</v>
      </c>
    </row>
    <row r="45" spans="1:10" ht="15.75" thickBot="1" x14ac:dyDescent="0.3">
      <c r="A45" t="s">
        <v>95</v>
      </c>
      <c r="E45" t="s">
        <v>19</v>
      </c>
      <c r="F45">
        <v>0.05</v>
      </c>
    </row>
    <row r="46" spans="1:10" ht="15.75" thickTop="1" x14ac:dyDescent="0.25">
      <c r="A46" s="15" t="s">
        <v>96</v>
      </c>
      <c r="B46" s="15" t="s">
        <v>97</v>
      </c>
      <c r="C46" s="15" t="s">
        <v>98</v>
      </c>
      <c r="D46" s="15" t="s">
        <v>99</v>
      </c>
      <c r="E46" s="15" t="s">
        <v>40</v>
      </c>
      <c r="F46" s="15" t="s">
        <v>94</v>
      </c>
      <c r="G46" s="15" t="s">
        <v>100</v>
      </c>
    </row>
    <row r="47" spans="1:10" x14ac:dyDescent="0.25">
      <c r="A47" s="17" t="str">
        <f>IF('F_beta ANOVA'!A4="","",'F_beta ANOVA'!A4)</f>
        <v>kNN</v>
      </c>
      <c r="B47" s="17" t="str">
        <f>IF('F_beta ANOVA'!B4="","",'F_beta ANOVA'!B4)</f>
        <v/>
      </c>
      <c r="C47" s="17" t="str">
        <f>IF('F_beta ANOVA'!C4="","",'F_beta ANOVA'!C4)</f>
        <v/>
      </c>
      <c r="D47" s="18">
        <v>-1</v>
      </c>
      <c r="E47" s="17">
        <f>'F_beta ANOVA'!E4</f>
        <v>0.72587798346126664</v>
      </c>
      <c r="F47" s="17">
        <f>'F_beta ANOVA'!D4</f>
        <v>30</v>
      </c>
      <c r="G47" s="17"/>
    </row>
    <row r="48" spans="1:10" x14ac:dyDescent="0.25">
      <c r="A48" t="str">
        <f>IF('F_beta ANOVA'!A5="","",'F_beta ANOVA'!A5)</f>
        <v>SVM</v>
      </c>
      <c r="B48" t="str">
        <f>IF('F_beta ANOVA'!B5="","",'F_beta ANOVA'!B5)</f>
        <v/>
      </c>
      <c r="C48" t="str">
        <f>IF('F_beta ANOVA'!C5="","",'F_beta ANOVA'!C5)</f>
        <v/>
      </c>
      <c r="D48" s="19">
        <v>1</v>
      </c>
      <c r="E48">
        <f>'F_beta ANOVA'!E5</f>
        <v>0.83506159086545984</v>
      </c>
      <c r="F48">
        <f>'F_beta ANOVA'!D5</f>
        <v>30</v>
      </c>
    </row>
    <row r="49" spans="1:10" x14ac:dyDescent="0.25">
      <c r="A49" t="str">
        <f>IF('F_beta ANOVA'!A6="","",'F_beta ANOVA'!A6)</f>
        <v>LR</v>
      </c>
      <c r="B49" t="str">
        <f>IF('F_beta ANOVA'!B6="","",'F_beta ANOVA'!B6)</f>
        <v/>
      </c>
      <c r="C49" t="str">
        <f>IF('F_beta ANOVA'!C6="","",'F_beta ANOVA'!C6)</f>
        <v/>
      </c>
      <c r="D49" s="19"/>
      <c r="E49">
        <f>'F_beta ANOVA'!E6</f>
        <v>0.86005578575467645</v>
      </c>
      <c r="F49">
        <f>'F_beta ANOVA'!D6</f>
        <v>30</v>
      </c>
    </row>
    <row r="50" spans="1:10" x14ac:dyDescent="0.25">
      <c r="A50" t="str">
        <f>IF('F_beta ANOVA'!A7="","",'F_beta ANOVA'!A7)</f>
        <v>MNB</v>
      </c>
      <c r="B50" t="str">
        <f>IF('F_beta ANOVA'!B7="","",'F_beta ANOVA'!B7)</f>
        <v/>
      </c>
      <c r="C50" t="str">
        <f>IF('F_beta ANOVA'!C7="","",'F_beta ANOVA'!C7)</f>
        <v/>
      </c>
      <c r="D50" s="19"/>
      <c r="E50">
        <f>'F_beta ANOVA'!E7</f>
        <v>0.56278964772424944</v>
      </c>
      <c r="F50">
        <f>'F_beta ANOVA'!D7</f>
        <v>30</v>
      </c>
    </row>
    <row r="51" spans="1:10" x14ac:dyDescent="0.25">
      <c r="A51" t="str">
        <f>IF('F_beta ANOVA'!A8="","",'F_beta ANOVA'!A8)</f>
        <v>RF</v>
      </c>
      <c r="B51" t="str">
        <f>IF('F_beta ANOVA'!B8="","",'F_beta ANOVA'!B8)</f>
        <v/>
      </c>
      <c r="C51" t="str">
        <f>IF('F_beta ANOVA'!C8="","",'F_beta ANOVA'!C8)</f>
        <v/>
      </c>
      <c r="D51" s="19"/>
      <c r="E51">
        <f>'F_beta ANOVA'!E8</f>
        <v>0.79764445239208726</v>
      </c>
      <c r="F51">
        <f>'F_beta ANOVA'!D8</f>
        <v>30</v>
      </c>
    </row>
    <row r="52" spans="1:10" x14ac:dyDescent="0.25">
      <c r="A52" t="str">
        <f>IF('F_beta ANOVA'!A9="","",'F_beta ANOVA'!A9)</f>
        <v>Ensemble</v>
      </c>
      <c r="B52" t="str">
        <f>IF('F_beta ANOVA'!B9="","",'F_beta ANOVA'!B9)</f>
        <v/>
      </c>
      <c r="C52" t="str">
        <f>IF('F_beta ANOVA'!C9="","",'F_beta ANOVA'!C9)</f>
        <v/>
      </c>
      <c r="D52" s="19"/>
      <c r="E52">
        <f>'F_beta ANOVA'!E9</f>
        <v>0.86109134179669156</v>
      </c>
      <c r="F52">
        <f>'F_beta ANOVA'!D9</f>
        <v>30</v>
      </c>
    </row>
    <row r="53" spans="1:10" x14ac:dyDescent="0.25">
      <c r="A53" t="str">
        <f>IF('F_beta ANOVA'!A10="","",'F_beta ANOVA'!A10)</f>
        <v/>
      </c>
      <c r="B53" t="str">
        <f>IF('F_beta ANOVA'!B10="","",'F_beta ANOVA'!B10)</f>
        <v>BoW</v>
      </c>
      <c r="C53" t="str">
        <f>IF('F_beta ANOVA'!C10="","",'F_beta ANOVA'!C10)</f>
        <v/>
      </c>
      <c r="D53" s="19"/>
      <c r="E53">
        <f>'F_beta ANOVA'!E10</f>
        <v>0.75822546151321968</v>
      </c>
      <c r="F53">
        <f>'F_beta ANOVA'!D10</f>
        <v>90</v>
      </c>
    </row>
    <row r="54" spans="1:10" x14ac:dyDescent="0.25">
      <c r="A54" t="str">
        <f>IF('F_beta ANOVA'!A11="","",'F_beta ANOVA'!A11)</f>
        <v/>
      </c>
      <c r="B54" t="str">
        <f>IF('F_beta ANOVA'!B11="","",'F_beta ANOVA'!B11)</f>
        <v>Tf-Idf</v>
      </c>
      <c r="C54" t="str">
        <f>IF('F_beta ANOVA'!C11="","",'F_beta ANOVA'!C11)</f>
        <v/>
      </c>
      <c r="D54" s="19"/>
      <c r="E54">
        <f>'F_beta ANOVA'!E11</f>
        <v>0.78928147248492408</v>
      </c>
      <c r="F54">
        <f>'F_beta ANOVA'!D11</f>
        <v>90</v>
      </c>
    </row>
    <row r="55" spans="1:10" x14ac:dyDescent="0.25">
      <c r="A55" t="str">
        <f>IF('F_beta ANOVA'!A12="","",'F_beta ANOVA'!A12)</f>
        <v/>
      </c>
      <c r="B55" t="str">
        <f>IF('F_beta ANOVA'!B12="","",'F_beta ANOVA'!B12)</f>
        <v/>
      </c>
      <c r="C55" t="str">
        <f>IF('F_beta ANOVA'!C12="","",'F_beta ANOVA'!C12)</f>
        <v>/</v>
      </c>
      <c r="D55" s="19"/>
      <c r="E55">
        <f>'F_beta ANOVA'!E12</f>
        <v>0.82042023912935169</v>
      </c>
      <c r="F55">
        <f>'F_beta ANOVA'!D12</f>
        <v>60</v>
      </c>
    </row>
    <row r="56" spans="1:10" x14ac:dyDescent="0.25">
      <c r="A56" t="str">
        <f>IF('F_beta ANOVA'!A13="","",'F_beta ANOVA'!A13)</f>
        <v/>
      </c>
      <c r="B56" t="str">
        <f>IF('F_beta ANOVA'!B13="","",'F_beta ANOVA'!B13)</f>
        <v/>
      </c>
      <c r="C56" t="str">
        <f>IF('F_beta ANOVA'!C13="","",'F_beta ANOVA'!C13)</f>
        <v>Chi^2</v>
      </c>
      <c r="D56" s="19"/>
      <c r="E56">
        <f>'F_beta ANOVA'!E13</f>
        <v>0.82625836312948009</v>
      </c>
      <c r="F56">
        <f>'F_beta ANOVA'!D13</f>
        <v>60</v>
      </c>
    </row>
    <row r="57" spans="1:10" x14ac:dyDescent="0.25">
      <c r="A57" s="16" t="str">
        <f>IF('F_beta ANOVA'!A14="","",'F_beta ANOVA'!A14)</f>
        <v/>
      </c>
      <c r="B57" s="16" t="str">
        <f>IF('F_beta ANOVA'!B14="","",'F_beta ANOVA'!B14)</f>
        <v/>
      </c>
      <c r="C57" s="16" t="str">
        <f>IF('F_beta ANOVA'!C14="","",'F_beta ANOVA'!C14)</f>
        <v>Chi^2 + PCA</v>
      </c>
      <c r="D57" s="20"/>
      <c r="E57" s="16">
        <f>'F_beta ANOVA'!E14</f>
        <v>0.67458179873838431</v>
      </c>
      <c r="F57" s="16">
        <f>'F_beta ANOVA'!D14</f>
        <v>60</v>
      </c>
      <c r="G57" s="16"/>
    </row>
    <row r="58" spans="1:10" x14ac:dyDescent="0.25">
      <c r="D58">
        <f>SUM(D47:D57)</f>
        <v>0</v>
      </c>
      <c r="E58">
        <f>SUMPRODUCT(D47:D57,E47:E57)</f>
        <v>0.10918360740419319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5.75" thickBot="1" x14ac:dyDescent="0.3">
      <c r="A59" t="s">
        <v>44</v>
      </c>
    </row>
    <row r="60" spans="1:10" ht="15.75" thickTop="1" x14ac:dyDescent="0.2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101</v>
      </c>
    </row>
    <row r="61" spans="1:10" x14ac:dyDescent="0.25">
      <c r="A61" s="21">
        <f>SQRT('F_beta ANOVA'!K12/F58)</f>
        <v>8.1949498351220861E-3</v>
      </c>
      <c r="B61" s="21">
        <f>E58/A61</f>
        <v>13.323279532017612</v>
      </c>
      <c r="C61" s="21">
        <f>'F_beta ANOVA'!J12</f>
        <v>144</v>
      </c>
      <c r="D61" s="21">
        <f>[2]!QCRIT(G58,C61,F45,2)</f>
        <v>4.9800000000000004</v>
      </c>
      <c r="E61" s="21">
        <f>A61*D61</f>
        <v>4.0810850178907995E-2</v>
      </c>
      <c r="F61" s="21">
        <f>E58-A61*D61</f>
        <v>6.83727572252852E-2</v>
      </c>
      <c r="G61" s="21">
        <f>E58+A61*D61</f>
        <v>0.1499944575831012</v>
      </c>
      <c r="H61" s="21">
        <f>[2]!QDIST(ABS(B61),G58,C61)</f>
        <v>2.1427304375265521E-14</v>
      </c>
      <c r="I61" s="21">
        <f>ABS(E58)/(A61*SQRT(F58))</f>
        <v>2.432486913210973</v>
      </c>
      <c r="J61" s="21">
        <f>SQRT(B61^2/(B61^2+C61))</f>
        <v>0.74304317143348986</v>
      </c>
    </row>
    <row r="63" spans="1:10" ht="15.75" thickBot="1" x14ac:dyDescent="0.3">
      <c r="A63" t="s">
        <v>95</v>
      </c>
      <c r="E63" t="s">
        <v>19</v>
      </c>
      <c r="F63">
        <v>0.05</v>
      </c>
    </row>
    <row r="64" spans="1:10" ht="15.75" thickTop="1" x14ac:dyDescent="0.25">
      <c r="A64" s="15" t="s">
        <v>96</v>
      </c>
      <c r="B64" s="15" t="s">
        <v>97</v>
      </c>
      <c r="C64" s="15" t="s">
        <v>98</v>
      </c>
      <c r="D64" s="15" t="s">
        <v>99</v>
      </c>
      <c r="E64" s="15" t="s">
        <v>40</v>
      </c>
      <c r="F64" s="15" t="s">
        <v>94</v>
      </c>
      <c r="G64" s="15" t="s">
        <v>100</v>
      </c>
    </row>
    <row r="65" spans="1:7" x14ac:dyDescent="0.25">
      <c r="A65" s="17" t="str">
        <f>IF('F_beta ANOVA'!A51="","",'F_beta ANOVA'!A51)</f>
        <v>kNN</v>
      </c>
      <c r="B65" s="17" t="str">
        <f>IF('F_beta ANOVA'!B51="","",'F_beta ANOVA'!B51)</f>
        <v>BoW</v>
      </c>
      <c r="C65" s="17" t="str">
        <f>IF('F_beta ANOVA'!C51="","",'F_beta ANOVA'!C51)</f>
        <v>/</v>
      </c>
      <c r="D65" s="18">
        <v>-1</v>
      </c>
      <c r="E65" s="17">
        <f>'F_beta ANOVA'!E51</f>
        <v>0.65270332256157249</v>
      </c>
      <c r="F65" s="17">
        <f>'F_beta ANOVA'!D51</f>
        <v>5</v>
      </c>
      <c r="G65" s="17"/>
    </row>
    <row r="66" spans="1:7" x14ac:dyDescent="0.25">
      <c r="A66" t="str">
        <f>IF('F_beta ANOVA'!A52="","",'F_beta ANOVA'!A52)</f>
        <v>kNN</v>
      </c>
      <c r="B66" t="str">
        <f>IF('F_beta ANOVA'!B52="","",'F_beta ANOVA'!B52)</f>
        <v>BoW</v>
      </c>
      <c r="C66" t="str">
        <f>IF('F_beta ANOVA'!C52="","",'F_beta ANOVA'!C52)</f>
        <v>Chi^2</v>
      </c>
      <c r="D66" s="19"/>
      <c r="E66">
        <f>'F_beta ANOVA'!E52</f>
        <v>0.6821439064532866</v>
      </c>
      <c r="F66">
        <f>'F_beta ANOVA'!D52</f>
        <v>5</v>
      </c>
    </row>
    <row r="67" spans="1:7" x14ac:dyDescent="0.25">
      <c r="A67" t="str">
        <f>IF('F_beta ANOVA'!A53="","",'F_beta ANOVA'!A53)</f>
        <v>kNN</v>
      </c>
      <c r="B67" t="str">
        <f>IF('F_beta ANOVA'!B53="","",'F_beta ANOVA'!B53)</f>
        <v>BoW</v>
      </c>
      <c r="C67" t="str">
        <f>IF('F_beta ANOVA'!C53="","",'F_beta ANOVA'!C53)</f>
        <v>Chi^2 + PCA</v>
      </c>
      <c r="D67" s="19"/>
      <c r="E67">
        <f>'F_beta ANOVA'!E53</f>
        <v>0.681840472180403</v>
      </c>
      <c r="F67">
        <f>'F_beta ANOVA'!D53</f>
        <v>5</v>
      </c>
    </row>
    <row r="68" spans="1:7" x14ac:dyDescent="0.25">
      <c r="A68" t="str">
        <f>IF('F_beta ANOVA'!A54="","",'F_beta ANOVA'!A54)</f>
        <v>kNN</v>
      </c>
      <c r="B68" t="str">
        <f>IF('F_beta ANOVA'!B54="","",'F_beta ANOVA'!B54)</f>
        <v>Tf-Idf</v>
      </c>
      <c r="C68" t="str">
        <f>IF('F_beta ANOVA'!C54="","",'F_beta ANOVA'!C54)</f>
        <v>/</v>
      </c>
      <c r="D68" s="19"/>
      <c r="E68">
        <f>'F_beta ANOVA'!E54</f>
        <v>0.79016597224458729</v>
      </c>
      <c r="F68">
        <f>'F_beta ANOVA'!D54</f>
        <v>5</v>
      </c>
    </row>
    <row r="69" spans="1:7" x14ac:dyDescent="0.25">
      <c r="A69" t="str">
        <f>IF('F_beta ANOVA'!A55="","",'F_beta ANOVA'!A55)</f>
        <v>kNN</v>
      </c>
      <c r="B69" t="str">
        <f>IF('F_beta ANOVA'!B55="","",'F_beta ANOVA'!B55)</f>
        <v>Tf-Idf</v>
      </c>
      <c r="C69" t="str">
        <f>IF('F_beta ANOVA'!C55="","",'F_beta ANOVA'!C55)</f>
        <v>Chi^2</v>
      </c>
      <c r="D69" s="19"/>
      <c r="E69">
        <f>'F_beta ANOVA'!E55</f>
        <v>0.77087395039697459</v>
      </c>
      <c r="F69">
        <f>'F_beta ANOVA'!D55</f>
        <v>5</v>
      </c>
    </row>
    <row r="70" spans="1:7" x14ac:dyDescent="0.25">
      <c r="A70" t="str">
        <f>IF('F_beta ANOVA'!A56="","",'F_beta ANOVA'!A56)</f>
        <v>kNN</v>
      </c>
      <c r="B70" t="str">
        <f>IF('F_beta ANOVA'!B56="","",'F_beta ANOVA'!B56)</f>
        <v>Tf-Idf</v>
      </c>
      <c r="C70" t="str">
        <f>IF('F_beta ANOVA'!C56="","",'F_beta ANOVA'!C56)</f>
        <v>Chi^2 + PCA</v>
      </c>
      <c r="D70" s="19"/>
      <c r="E70">
        <f>'F_beta ANOVA'!E56</f>
        <v>0.77754027693077687</v>
      </c>
      <c r="F70">
        <f>'F_beta ANOVA'!D56</f>
        <v>5</v>
      </c>
    </row>
    <row r="71" spans="1:7" x14ac:dyDescent="0.25">
      <c r="A71" t="str">
        <f>IF('F_beta ANOVA'!A57="","",'F_beta ANOVA'!A57)</f>
        <v>SVM</v>
      </c>
      <c r="B71" t="str">
        <f>IF('F_beta ANOVA'!B57="","",'F_beta ANOVA'!B57)</f>
        <v>BoW</v>
      </c>
      <c r="C71" t="str">
        <f>IF('F_beta ANOVA'!C57="","",'F_beta ANOVA'!C57)</f>
        <v>/</v>
      </c>
      <c r="D71" s="19"/>
      <c r="E71">
        <f>'F_beta ANOVA'!E57</f>
        <v>0.81358598966032292</v>
      </c>
      <c r="F71">
        <f>'F_beta ANOVA'!D57</f>
        <v>5</v>
      </c>
    </row>
    <row r="72" spans="1:7" x14ac:dyDescent="0.25">
      <c r="A72" t="str">
        <f>IF('F_beta ANOVA'!A58="","",'F_beta ANOVA'!A58)</f>
        <v>SVM</v>
      </c>
      <c r="B72" t="str">
        <f>IF('F_beta ANOVA'!B58="","",'F_beta ANOVA'!B58)</f>
        <v>BoW</v>
      </c>
      <c r="C72" t="str">
        <f>IF('F_beta ANOVA'!C58="","",'F_beta ANOVA'!C58)</f>
        <v>Chi^2</v>
      </c>
      <c r="D72" s="19"/>
      <c r="E72">
        <f>'F_beta ANOVA'!E58</f>
        <v>0.81586865433999201</v>
      </c>
      <c r="F72">
        <f>'F_beta ANOVA'!D58</f>
        <v>5</v>
      </c>
    </row>
    <row r="73" spans="1:7" x14ac:dyDescent="0.25">
      <c r="A73" t="str">
        <f>IF('F_beta ANOVA'!A59="","",'F_beta ANOVA'!A59)</f>
        <v>SVM</v>
      </c>
      <c r="B73" t="str">
        <f>IF('F_beta ANOVA'!B59="","",'F_beta ANOVA'!B59)</f>
        <v>BoW</v>
      </c>
      <c r="C73" t="str">
        <f>IF('F_beta ANOVA'!C59="","",'F_beta ANOVA'!C59)</f>
        <v>Chi^2 + PCA</v>
      </c>
      <c r="D73" s="19"/>
      <c r="E73">
        <f>'F_beta ANOVA'!E59</f>
        <v>0.78812780779367475</v>
      </c>
      <c r="F73">
        <f>'F_beta ANOVA'!D59</f>
        <v>5</v>
      </c>
    </row>
    <row r="74" spans="1:7" x14ac:dyDescent="0.25">
      <c r="A74" t="str">
        <f>IF('F_beta ANOVA'!A60="","",'F_beta ANOVA'!A60)</f>
        <v>SVM</v>
      </c>
      <c r="B74" t="str">
        <f>IF('F_beta ANOVA'!B60="","",'F_beta ANOVA'!B60)</f>
        <v>Tf-Idf</v>
      </c>
      <c r="C74" t="str">
        <f>IF('F_beta ANOVA'!C60="","",'F_beta ANOVA'!C60)</f>
        <v>/</v>
      </c>
      <c r="D74" s="19"/>
      <c r="E74">
        <f>'F_beta ANOVA'!E60</f>
        <v>0.86279327436773734</v>
      </c>
      <c r="F74">
        <f>'F_beta ANOVA'!D60</f>
        <v>5</v>
      </c>
    </row>
    <row r="75" spans="1:7" x14ac:dyDescent="0.25">
      <c r="A75" t="str">
        <f>IF('F_beta ANOVA'!A61="","",'F_beta ANOVA'!A61)</f>
        <v>SVM</v>
      </c>
      <c r="B75" t="str">
        <f>IF('F_beta ANOVA'!B61="","",'F_beta ANOVA'!B61)</f>
        <v>Tf-Idf</v>
      </c>
      <c r="C75" t="str">
        <f>IF('F_beta ANOVA'!C61="","",'F_beta ANOVA'!C61)</f>
        <v>Chi^2</v>
      </c>
      <c r="D75" s="19"/>
      <c r="E75">
        <f>'F_beta ANOVA'!E61</f>
        <v>0.86714767560083261</v>
      </c>
      <c r="F75">
        <f>'F_beta ANOVA'!D61</f>
        <v>5</v>
      </c>
    </row>
    <row r="76" spans="1:7" x14ac:dyDescent="0.25">
      <c r="A76" t="str">
        <f>IF('F_beta ANOVA'!A62="","",'F_beta ANOVA'!A62)</f>
        <v>SVM</v>
      </c>
      <c r="B76" t="str">
        <f>IF('F_beta ANOVA'!B62="","",'F_beta ANOVA'!B62)</f>
        <v>Tf-Idf</v>
      </c>
      <c r="C76" t="str">
        <f>IF('F_beta ANOVA'!C62="","",'F_beta ANOVA'!C62)</f>
        <v>Chi^2 + PCA</v>
      </c>
      <c r="D76" s="19">
        <v>1</v>
      </c>
      <c r="E76">
        <f>'F_beta ANOVA'!E62</f>
        <v>0.8628461434301995</v>
      </c>
      <c r="F76">
        <f>'F_beta ANOVA'!D62</f>
        <v>5</v>
      </c>
    </row>
    <row r="77" spans="1:7" x14ac:dyDescent="0.25">
      <c r="A77" t="str">
        <f>IF('F_beta ANOVA'!A63="","",'F_beta ANOVA'!A63)</f>
        <v>LR</v>
      </c>
      <c r="B77" t="str">
        <f>IF('F_beta ANOVA'!B63="","",'F_beta ANOVA'!B63)</f>
        <v>BoW</v>
      </c>
      <c r="C77" t="str">
        <f>IF('F_beta ANOVA'!C63="","",'F_beta ANOVA'!C63)</f>
        <v>/</v>
      </c>
      <c r="D77" s="19"/>
      <c r="E77">
        <f>'F_beta ANOVA'!E63</f>
        <v>0.84790774298022153</v>
      </c>
      <c r="F77">
        <f>'F_beta ANOVA'!D63</f>
        <v>5</v>
      </c>
    </row>
    <row r="78" spans="1:7" x14ac:dyDescent="0.25">
      <c r="A78" t="str">
        <f>IF('F_beta ANOVA'!A64="","",'F_beta ANOVA'!A64)</f>
        <v>LR</v>
      </c>
      <c r="B78" t="str">
        <f>IF('F_beta ANOVA'!B64="","",'F_beta ANOVA'!B64)</f>
        <v>BoW</v>
      </c>
      <c r="C78" t="str">
        <f>IF('F_beta ANOVA'!C64="","",'F_beta ANOVA'!C64)</f>
        <v>Chi^2</v>
      </c>
      <c r="D78" s="19"/>
      <c r="E78">
        <f>'F_beta ANOVA'!E64</f>
        <v>0.87143709722036056</v>
      </c>
      <c r="F78">
        <f>'F_beta ANOVA'!D64</f>
        <v>5</v>
      </c>
    </row>
    <row r="79" spans="1:7" x14ac:dyDescent="0.25">
      <c r="A79" t="str">
        <f>IF('F_beta ANOVA'!A65="","",'F_beta ANOVA'!A65)</f>
        <v>LR</v>
      </c>
      <c r="B79" t="str">
        <f>IF('F_beta ANOVA'!B65="","",'F_beta ANOVA'!B65)</f>
        <v>BoW</v>
      </c>
      <c r="C79" t="str">
        <f>IF('F_beta ANOVA'!C65="","",'F_beta ANOVA'!C65)</f>
        <v>Chi^2 + PCA</v>
      </c>
      <c r="D79" s="19"/>
      <c r="E79">
        <f>'F_beta ANOVA'!E65</f>
        <v>0.85435584305001711</v>
      </c>
      <c r="F79">
        <f>'F_beta ANOVA'!D65</f>
        <v>5</v>
      </c>
    </row>
    <row r="80" spans="1:7" x14ac:dyDescent="0.25">
      <c r="A80" t="str">
        <f>IF('F_beta ANOVA'!A66="","",'F_beta ANOVA'!A66)</f>
        <v>LR</v>
      </c>
      <c r="B80" t="str">
        <f>IF('F_beta ANOVA'!B66="","",'F_beta ANOVA'!B66)</f>
        <v>Tf-Idf</v>
      </c>
      <c r="C80" t="str">
        <f>IF('F_beta ANOVA'!C66="","",'F_beta ANOVA'!C66)</f>
        <v>/</v>
      </c>
      <c r="D80" s="19"/>
      <c r="E80">
        <f>'F_beta ANOVA'!E66</f>
        <v>0.85860749738951192</v>
      </c>
      <c r="F80">
        <f>'F_beta ANOVA'!D66</f>
        <v>5</v>
      </c>
    </row>
    <row r="81" spans="1:6" x14ac:dyDescent="0.25">
      <c r="A81" t="str">
        <f>IF('F_beta ANOVA'!A67="","",'F_beta ANOVA'!A67)</f>
        <v>LR</v>
      </c>
      <c r="B81" t="str">
        <f>IF('F_beta ANOVA'!B67="","",'F_beta ANOVA'!B67)</f>
        <v>Tf-Idf</v>
      </c>
      <c r="C81" t="str">
        <f>IF('F_beta ANOVA'!C67="","",'F_beta ANOVA'!C67)</f>
        <v>Chi^2</v>
      </c>
      <c r="D81" s="19"/>
      <c r="E81">
        <f>'F_beta ANOVA'!E67</f>
        <v>0.86509299825361763</v>
      </c>
      <c r="F81">
        <f>'F_beta ANOVA'!D67</f>
        <v>5</v>
      </c>
    </row>
    <row r="82" spans="1:6" x14ac:dyDescent="0.25">
      <c r="A82" t="str">
        <f>IF('F_beta ANOVA'!A68="","",'F_beta ANOVA'!A68)</f>
        <v>LR</v>
      </c>
      <c r="B82" t="str">
        <f>IF('F_beta ANOVA'!B68="","",'F_beta ANOVA'!B68)</f>
        <v>Tf-Idf</v>
      </c>
      <c r="C82" t="str">
        <f>IF('F_beta ANOVA'!C68="","",'F_beta ANOVA'!C68)</f>
        <v>Chi^2 + PCA</v>
      </c>
      <c r="D82" s="19"/>
      <c r="E82">
        <f>'F_beta ANOVA'!E68</f>
        <v>0.86293353563432973</v>
      </c>
      <c r="F82">
        <f>'F_beta ANOVA'!D68</f>
        <v>5</v>
      </c>
    </row>
    <row r="83" spans="1:6" x14ac:dyDescent="0.25">
      <c r="A83" t="str">
        <f>IF('F_beta ANOVA'!A69="","",'F_beta ANOVA'!A69)</f>
        <v>MNB</v>
      </c>
      <c r="B83" t="str">
        <f>IF('F_beta ANOVA'!B69="","",'F_beta ANOVA'!B69)</f>
        <v>BoW</v>
      </c>
      <c r="C83" t="str">
        <f>IF('F_beta ANOVA'!C69="","",'F_beta ANOVA'!C69)</f>
        <v>/</v>
      </c>
      <c r="D83" s="19"/>
      <c r="E83">
        <f>'F_beta ANOVA'!E69</f>
        <v>0.84790802999516957</v>
      </c>
      <c r="F83">
        <f>'F_beta ANOVA'!D69</f>
        <v>5</v>
      </c>
    </row>
    <row r="84" spans="1:6" x14ac:dyDescent="0.25">
      <c r="A84" t="str">
        <f>IF('F_beta ANOVA'!A70="","",'F_beta ANOVA'!A70)</f>
        <v>MNB</v>
      </c>
      <c r="B84" t="str">
        <f>IF('F_beta ANOVA'!B70="","",'F_beta ANOVA'!B70)</f>
        <v>BoW</v>
      </c>
      <c r="C84" t="str">
        <f>IF('F_beta ANOVA'!C70="","",'F_beta ANOVA'!C70)</f>
        <v>Chi^2</v>
      </c>
      <c r="D84" s="19"/>
      <c r="E84">
        <f>'F_beta ANOVA'!E70</f>
        <v>0.86076335547685046</v>
      </c>
      <c r="F84">
        <f>'F_beta ANOVA'!D70</f>
        <v>5</v>
      </c>
    </row>
    <row r="85" spans="1:6" x14ac:dyDescent="0.25">
      <c r="A85" t="str">
        <f>IF('F_beta ANOVA'!A71="","",'F_beta ANOVA'!A71)</f>
        <v>MNB</v>
      </c>
      <c r="B85" t="str">
        <f>IF('F_beta ANOVA'!B71="","",'F_beta ANOVA'!B71)</f>
        <v>BoW</v>
      </c>
      <c r="C85" t="str">
        <f>IF('F_beta ANOVA'!C71="","",'F_beta ANOVA'!C71)</f>
        <v>Chi^2 + PCA</v>
      </c>
      <c r="D85" s="19"/>
      <c r="E85">
        <f>'F_beta ANOVA'!E71</f>
        <v>0</v>
      </c>
      <c r="F85">
        <f>'F_beta ANOVA'!D71</f>
        <v>5</v>
      </c>
    </row>
    <row r="86" spans="1:6" x14ac:dyDescent="0.25">
      <c r="A86" t="str">
        <f>IF('F_beta ANOVA'!A72="","",'F_beta ANOVA'!A72)</f>
        <v>MNB</v>
      </c>
      <c r="B86" t="str">
        <f>IF('F_beta ANOVA'!B72="","",'F_beta ANOVA'!B72)</f>
        <v>Tf-Idf</v>
      </c>
      <c r="C86" t="str">
        <f>IF('F_beta ANOVA'!C72="","",'F_beta ANOVA'!C72)</f>
        <v>/</v>
      </c>
      <c r="D86" s="19"/>
      <c r="E86">
        <f>'F_beta ANOVA'!E72</f>
        <v>0.82868525683154037</v>
      </c>
      <c r="F86">
        <f>'F_beta ANOVA'!D72</f>
        <v>5</v>
      </c>
    </row>
    <row r="87" spans="1:6" x14ac:dyDescent="0.25">
      <c r="A87" t="str">
        <f>IF('F_beta ANOVA'!A73="","",'F_beta ANOVA'!A73)</f>
        <v>MNB</v>
      </c>
      <c r="B87" t="str">
        <f>IF('F_beta ANOVA'!B73="","",'F_beta ANOVA'!B73)</f>
        <v>Tf-Idf</v>
      </c>
      <c r="C87" t="str">
        <f>IF('F_beta ANOVA'!C73="","",'F_beta ANOVA'!C73)</f>
        <v>Chi^2</v>
      </c>
      <c r="D87" s="19"/>
      <c r="E87">
        <f>'F_beta ANOVA'!E73</f>
        <v>0.8393812440419367</v>
      </c>
      <c r="F87">
        <f>'F_beta ANOVA'!D73</f>
        <v>5</v>
      </c>
    </row>
    <row r="88" spans="1:6" x14ac:dyDescent="0.25">
      <c r="A88" t="str">
        <f>IF('F_beta ANOVA'!A74="","",'F_beta ANOVA'!A74)</f>
        <v>MNB</v>
      </c>
      <c r="B88" t="str">
        <f>IF('F_beta ANOVA'!B74="","",'F_beta ANOVA'!B74)</f>
        <v>Tf-Idf</v>
      </c>
      <c r="C88" t="str">
        <f>IF('F_beta ANOVA'!C74="","",'F_beta ANOVA'!C74)</f>
        <v>Chi^2 + PCA</v>
      </c>
      <c r="D88" s="19"/>
      <c r="E88">
        <f>'F_beta ANOVA'!E74</f>
        <v>0</v>
      </c>
      <c r="F88">
        <f>'F_beta ANOVA'!D74</f>
        <v>5</v>
      </c>
    </row>
    <row r="89" spans="1:6" x14ac:dyDescent="0.25">
      <c r="A89" t="str">
        <f>IF('F_beta ANOVA'!A75="","",'F_beta ANOVA'!A75)</f>
        <v>RF</v>
      </c>
      <c r="B89" t="str">
        <f>IF('F_beta ANOVA'!B75="","",'F_beta ANOVA'!B75)</f>
        <v>BoW</v>
      </c>
      <c r="C89" t="str">
        <f>IF('F_beta ANOVA'!C75="","",'F_beta ANOVA'!C75)</f>
        <v>/</v>
      </c>
      <c r="D89" s="19"/>
      <c r="E89">
        <f>'F_beta ANOVA'!E75</f>
        <v>0.80960582494895272</v>
      </c>
      <c r="F89">
        <f>'F_beta ANOVA'!D75</f>
        <v>5</v>
      </c>
    </row>
    <row r="90" spans="1:6" x14ac:dyDescent="0.25">
      <c r="A90" t="str">
        <f>IF('F_beta ANOVA'!A76="","",'F_beta ANOVA'!A76)</f>
        <v>RF</v>
      </c>
      <c r="B90" t="str">
        <f>IF('F_beta ANOVA'!B76="","",'F_beta ANOVA'!B76)</f>
        <v>BoW</v>
      </c>
      <c r="C90" t="str">
        <f>IF('F_beta ANOVA'!C76="","",'F_beta ANOVA'!C76)</f>
        <v>Chi^2</v>
      </c>
      <c r="D90" s="19"/>
      <c r="E90">
        <f>'F_beta ANOVA'!E76</f>
        <v>0.80950424913042607</v>
      </c>
      <c r="F90">
        <f>'F_beta ANOVA'!D76</f>
        <v>5</v>
      </c>
    </row>
    <row r="91" spans="1:6" x14ac:dyDescent="0.25">
      <c r="A91" t="str">
        <f>IF('F_beta ANOVA'!A77="","",'F_beta ANOVA'!A77)</f>
        <v>RF</v>
      </c>
      <c r="B91" t="str">
        <f>IF('F_beta ANOVA'!B77="","",'F_beta ANOVA'!B77)</f>
        <v>BoW</v>
      </c>
      <c r="C91" t="str">
        <f>IF('F_beta ANOVA'!C77="","",'F_beta ANOVA'!C77)</f>
        <v>Chi^2 + PCA</v>
      </c>
      <c r="D91" s="19"/>
      <c r="E91">
        <f>'F_beta ANOVA'!E77</f>
        <v>0.75151282683147635</v>
      </c>
      <c r="F91">
        <f>'F_beta ANOVA'!D77</f>
        <v>5</v>
      </c>
    </row>
    <row r="92" spans="1:6" x14ac:dyDescent="0.25">
      <c r="A92" t="str">
        <f>IF('F_beta ANOVA'!A78="","",'F_beta ANOVA'!A78)</f>
        <v>RF</v>
      </c>
      <c r="B92" t="str">
        <f>IF('F_beta ANOVA'!B78="","",'F_beta ANOVA'!B78)</f>
        <v>Tf-Idf</v>
      </c>
      <c r="C92" t="str">
        <f>IF('F_beta ANOVA'!C78="","",'F_beta ANOVA'!C78)</f>
        <v>/</v>
      </c>
      <c r="D92" s="19"/>
      <c r="E92">
        <f>'F_beta ANOVA'!E78</f>
        <v>0.79882204890458408</v>
      </c>
      <c r="F92">
        <f>'F_beta ANOVA'!D78</f>
        <v>5</v>
      </c>
    </row>
    <row r="93" spans="1:6" x14ac:dyDescent="0.25">
      <c r="A93" t="str">
        <f>IF('F_beta ANOVA'!A79="","",'F_beta ANOVA'!A79)</f>
        <v>RF</v>
      </c>
      <c r="B93" t="str">
        <f>IF('F_beta ANOVA'!B79="","",'F_beta ANOVA'!B79)</f>
        <v>Tf-Idf</v>
      </c>
      <c r="C93" t="str">
        <f>IF('F_beta ANOVA'!C79="","",'F_beta ANOVA'!C79)</f>
        <v>Chi^2</v>
      </c>
      <c r="D93" s="19"/>
      <c r="E93">
        <f>'F_beta ANOVA'!E79</f>
        <v>0.79860779222393163</v>
      </c>
      <c r="F93">
        <f>'F_beta ANOVA'!D79</f>
        <v>5</v>
      </c>
    </row>
    <row r="94" spans="1:6" x14ac:dyDescent="0.25">
      <c r="A94" t="str">
        <f>IF('F_beta ANOVA'!A80="","",'F_beta ANOVA'!A80)</f>
        <v>RF</v>
      </c>
      <c r="B94" t="str">
        <f>IF('F_beta ANOVA'!B80="","",'F_beta ANOVA'!B80)</f>
        <v>Tf-Idf</v>
      </c>
      <c r="C94" t="str">
        <f>IF('F_beta ANOVA'!C80="","",'F_beta ANOVA'!C80)</f>
        <v>Chi^2 + PCA</v>
      </c>
      <c r="D94" s="19"/>
      <c r="E94">
        <f>'F_beta ANOVA'!E80</f>
        <v>0.81781397231315345</v>
      </c>
      <c r="F94">
        <f>'F_beta ANOVA'!D80</f>
        <v>5</v>
      </c>
    </row>
    <row r="95" spans="1:6" x14ac:dyDescent="0.25">
      <c r="A95" t="str">
        <f>IF('F_beta ANOVA'!A81="","",'F_beta ANOVA'!A81)</f>
        <v>Ensemble</v>
      </c>
      <c r="B95" t="str">
        <f>IF('F_beta ANOVA'!B81="","",'F_beta ANOVA'!B81)</f>
        <v>BoW</v>
      </c>
      <c r="C95" t="str">
        <f>IF('F_beta ANOVA'!C81="","",'F_beta ANOVA'!C81)</f>
        <v>/</v>
      </c>
      <c r="D95" s="19"/>
      <c r="E95">
        <f>'F_beta ANOVA'!E81</f>
        <v>0.85425744412801663</v>
      </c>
      <c r="F95">
        <f>'F_beta ANOVA'!D81</f>
        <v>5</v>
      </c>
    </row>
    <row r="96" spans="1:6" x14ac:dyDescent="0.25">
      <c r="A96" t="str">
        <f>IF('F_beta ANOVA'!A82="","",'F_beta ANOVA'!A82)</f>
        <v>Ensemble</v>
      </c>
      <c r="B96" t="str">
        <f>IF('F_beta ANOVA'!B82="","",'F_beta ANOVA'!B82)</f>
        <v>BoW</v>
      </c>
      <c r="C96" t="str">
        <f>IF('F_beta ANOVA'!C82="","",'F_beta ANOVA'!C82)</f>
        <v>Chi^2</v>
      </c>
      <c r="D96" s="19"/>
      <c r="E96">
        <f>'F_beta ANOVA'!E82</f>
        <v>0.87349487067639797</v>
      </c>
      <c r="F96">
        <f>'F_beta ANOVA'!D82</f>
        <v>5</v>
      </c>
    </row>
    <row r="97" spans="1:10" x14ac:dyDescent="0.25">
      <c r="A97" t="str">
        <f>IF('F_beta ANOVA'!A83="","",'F_beta ANOVA'!A83)</f>
        <v>Ensemble</v>
      </c>
      <c r="B97" t="str">
        <f>IF('F_beta ANOVA'!B83="","",'F_beta ANOVA'!B83)</f>
        <v>BoW</v>
      </c>
      <c r="C97" t="str">
        <f>IF('F_beta ANOVA'!C83="","",'F_beta ANOVA'!C83)</f>
        <v>Chi^2 + PCA</v>
      </c>
      <c r="D97" s="19"/>
      <c r="E97">
        <f>'F_beta ANOVA'!E83</f>
        <v>0.83304086981081049</v>
      </c>
      <c r="F97">
        <f>'F_beta ANOVA'!D83</f>
        <v>5</v>
      </c>
    </row>
    <row r="98" spans="1:10" x14ac:dyDescent="0.25">
      <c r="A98" t="str">
        <f>IF('F_beta ANOVA'!A84="","",'F_beta ANOVA'!A84)</f>
        <v>Ensemble</v>
      </c>
      <c r="B98" t="str">
        <f>IF('F_beta ANOVA'!B84="","",'F_beta ANOVA'!B84)</f>
        <v>Tf-Idf</v>
      </c>
      <c r="C98" t="str">
        <f>IF('F_beta ANOVA'!C84="","",'F_beta ANOVA'!C84)</f>
        <v>/</v>
      </c>
      <c r="D98" s="19"/>
      <c r="E98">
        <f>'F_beta ANOVA'!E84</f>
        <v>0.88000046554000444</v>
      </c>
      <c r="F98">
        <f>'F_beta ANOVA'!D84</f>
        <v>5</v>
      </c>
    </row>
    <row r="99" spans="1:10" x14ac:dyDescent="0.25">
      <c r="A99" t="str">
        <f>IF('F_beta ANOVA'!A85="","",'F_beta ANOVA'!A85)</f>
        <v>Ensemble</v>
      </c>
      <c r="B99" t="str">
        <f>IF('F_beta ANOVA'!B85="","",'F_beta ANOVA'!B85)</f>
        <v>Tf-Idf</v>
      </c>
      <c r="C99" t="str">
        <f>IF('F_beta ANOVA'!C85="","",'F_beta ANOVA'!C85)</f>
        <v>Chi^2</v>
      </c>
      <c r="D99" s="19"/>
      <c r="E99">
        <f>'F_beta ANOVA'!E85</f>
        <v>0.8607845637391518</v>
      </c>
      <c r="F99">
        <f>'F_beta ANOVA'!D85</f>
        <v>5</v>
      </c>
    </row>
    <row r="100" spans="1:10" x14ac:dyDescent="0.25">
      <c r="A100" s="16" t="str">
        <f>IF('F_beta ANOVA'!A86="","",'F_beta ANOVA'!A86)</f>
        <v>Ensemble</v>
      </c>
      <c r="B100" s="16" t="str">
        <f>IF('F_beta ANOVA'!B86="","",'F_beta ANOVA'!B86)</f>
        <v>Tf-Idf</v>
      </c>
      <c r="C100" s="16" t="str">
        <f>IF('F_beta ANOVA'!C86="","",'F_beta ANOVA'!C86)</f>
        <v>Chi^2 + PCA</v>
      </c>
      <c r="D100" s="20"/>
      <c r="E100" s="16">
        <f>'F_beta ANOVA'!E86</f>
        <v>0.86496983688576845</v>
      </c>
      <c r="F100" s="16">
        <f>'F_beta ANOVA'!D86</f>
        <v>5</v>
      </c>
      <c r="G100" s="16"/>
    </row>
    <row r="101" spans="1:10" x14ac:dyDescent="0.25">
      <c r="D101">
        <f>SUM(D65:D100)</f>
        <v>0</v>
      </c>
      <c r="E101">
        <f>SUMPRODUCT(D65:D100,E65:E100)</f>
        <v>0.21014282086862701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5.75" thickBot="1" x14ac:dyDescent="0.3">
      <c r="A102" t="s">
        <v>44</v>
      </c>
    </row>
    <row r="103" spans="1:10" ht="15.75" thickTop="1" x14ac:dyDescent="0.2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101</v>
      </c>
    </row>
    <row r="104" spans="1:10" x14ac:dyDescent="0.25">
      <c r="A104" s="21">
        <f>SQRT('F_beta ANOVA'!K12/F101)</f>
        <v>2.0073445563754247E-2</v>
      </c>
      <c r="B104" s="21">
        <f>E101/A104</f>
        <v>10.468697075507198</v>
      </c>
      <c r="C104" s="21">
        <f>'F_beta ANOVA'!J12</f>
        <v>144</v>
      </c>
      <c r="D104" s="21">
        <f>[2]!QCRIT(G101,C104,F63,2)</f>
        <v>4.9800000000000004</v>
      </c>
      <c r="E104" s="21">
        <f>A104*D104</f>
        <v>9.9965758907496163E-2</v>
      </c>
      <c r="F104" s="21">
        <f>E101-A104*D104</f>
        <v>0.11017706196113085</v>
      </c>
      <c r="G104" s="21">
        <f>E101+A104*D104</f>
        <v>0.31010857977612316</v>
      </c>
      <c r="H104" s="21">
        <f>[2]!QDIST(ABS(B104),G101,C104)</f>
        <v>1.3888686867247202E-9</v>
      </c>
      <c r="I104" s="21">
        <f>ABS(E101)/(A104*SQRT(F101))</f>
        <v>4.6817436593374682</v>
      </c>
      <c r="J104" s="21">
        <f>SQRT(B104^2/(B104^2+C104))</f>
        <v>0.65739057431274572</v>
      </c>
    </row>
  </sheetData>
  <conditionalFormatting sqref="H18">
    <cfRule type="cellIs" dxfId="261" priority="4" operator="lessThan">
      <formula>0.05</formula>
    </cfRule>
  </conditionalFormatting>
  <conditionalFormatting sqref="H43">
    <cfRule type="cellIs" dxfId="260" priority="3" operator="lessThan">
      <formula>0.05</formula>
    </cfRule>
  </conditionalFormatting>
  <conditionalFormatting sqref="H61">
    <cfRule type="cellIs" dxfId="259" priority="2" operator="lessThan">
      <formula>0.05</formula>
    </cfRule>
  </conditionalFormatting>
  <conditionalFormatting sqref="H104">
    <cfRule type="cellIs" dxfId="258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4E1C-4A73-43EF-B555-4D32BE41D712}">
  <dimension ref="A1:Q64"/>
  <sheetViews>
    <sheetView topLeftCell="A68" workbookViewId="0">
      <selection activeCell="L84" sqref="L84"/>
    </sheetView>
  </sheetViews>
  <sheetFormatPr baseColWidth="10" defaultRowHeight="15" x14ac:dyDescent="0.25"/>
  <cols>
    <col min="14" max="14" width="11.7109375" bestFit="1" customWidth="1"/>
  </cols>
  <sheetData>
    <row r="1" spans="1:17" x14ac:dyDescent="0.25">
      <c r="C1" t="str">
        <f>SUBSTITUTE([5]Sheet1!$D1,"1","_beta")</f>
        <v>bow_F_beta</v>
      </c>
      <c r="D1" t="str">
        <f>SUBSTITUTE([5]Sheet1!$G1,"1","_beta")</f>
        <v>bow_chi_F_beta</v>
      </c>
      <c r="E1" t="str">
        <f>SUBSTITUTE([5]Sheet1!$J1,"1","_beta")</f>
        <v>bow_pca_F_beta</v>
      </c>
      <c r="F1" t="str">
        <f>SUBSTITUTE([5]Sheet1!$M1,"1","_beta")</f>
        <v>tf-idf_F_beta</v>
      </c>
      <c r="G1" t="str">
        <f>SUBSTITUTE([5]Sheet1!$P1,"1","_beta")</f>
        <v>tf-idf_chi_F_beta</v>
      </c>
      <c r="H1" t="str">
        <f>SUBSTITUTE([5]Sheet1!$S1,"1","_beta")</f>
        <v>tf-idf_pca_F_beta</v>
      </c>
      <c r="L1" t="s">
        <v>23</v>
      </c>
      <c r="M1" t="s">
        <v>103</v>
      </c>
      <c r="N1" t="s">
        <v>104</v>
      </c>
      <c r="O1" t="s">
        <v>102</v>
      </c>
      <c r="P1" t="s">
        <v>105</v>
      </c>
      <c r="Q1" t="s">
        <v>13</v>
      </c>
    </row>
    <row r="2" spans="1:17" x14ac:dyDescent="0.25">
      <c r="A2" s="22" t="s">
        <v>23</v>
      </c>
      <c r="B2" s="22" t="s">
        <v>0</v>
      </c>
      <c r="C2" s="22">
        <f>IFERROR((1+$L$2^2)*(('Precision Label'!C2*'Recall Label'!C2)/(($L$2^2*'Precision Label'!C2)+'Recall Label'!C2)),"")</f>
        <v>0.75551676813693691</v>
      </c>
      <c r="D2" s="22">
        <f>IFERROR((1+$L$2^2)*(('Precision Label'!D2*'Recall Label'!D2)/(($L$2^2*'Precision Label'!D2)+'Recall Label'!D2)),"")</f>
        <v>0.76484398431188882</v>
      </c>
      <c r="E2" s="22">
        <f>IFERROR((1+$L$2^2)*(('Precision Label'!E2*'Recall Label'!E2)/(($L$2^2*'Precision Label'!E2)+'Recall Label'!E2)),"")</f>
        <v>0.72389543012042024</v>
      </c>
      <c r="F2" s="22">
        <f>IFERROR((1+$L$2^2)*(('Precision Label'!F2*'Recall Label'!F2)/(($L$2^2*'Precision Label'!F2)+'Recall Label'!F2)),"")</f>
        <v>0.8893600580908757</v>
      </c>
      <c r="G2" s="22">
        <f>IFERROR((1+$L$2^2)*(('Precision Label'!G2*'Recall Label'!G2)/(($L$2^2*'Precision Label'!G2)+'Recall Label'!G2)),"")</f>
        <v>0.83625393011658389</v>
      </c>
      <c r="H2" s="22">
        <f>IFERROR((1+$L$2^2)*(('Precision Label'!H2*'Recall Label'!H2)/(($L$2^2*'Precision Label'!H2)+'Recall Label'!H2)),"")</f>
        <v>0.87865476975006651</v>
      </c>
      <c r="J2" s="34" t="s">
        <v>112</v>
      </c>
      <c r="K2" s="34"/>
      <c r="L2">
        <f>1/(86/466)</f>
        <v>5.4186046511627906</v>
      </c>
      <c r="M2">
        <f>1/(99/466)</f>
        <v>4.7070707070707076</v>
      </c>
      <c r="N2">
        <f>1/(95/466)</f>
        <v>4.905263157894737</v>
      </c>
      <c r="O2">
        <f>1/(84/466)</f>
        <v>5.5476190476190474</v>
      </c>
      <c r="P2">
        <f>1/(102/466)</f>
        <v>4.5686274509803919</v>
      </c>
      <c r="Q2">
        <f>AVERAGE(L2:P2)</f>
        <v>5.0294370029455351</v>
      </c>
    </row>
    <row r="3" spans="1:17" x14ac:dyDescent="0.25">
      <c r="B3" t="s">
        <v>1</v>
      </c>
      <c r="C3">
        <f>IFERROR((1+$L$2^2)*(('Precision Label'!C3*'Recall Label'!C3)/(($L$2^2*'Precision Label'!C3)+'Recall Label'!C3)),"")</f>
        <v>0.87136478128289629</v>
      </c>
      <c r="D3">
        <f>IFERROR((1+$L$2^2)*(('Precision Label'!D3*'Recall Label'!D3)/(($L$2^2*'Precision Label'!D3)+'Recall Label'!D3)),"")</f>
        <v>0.83856398917416408</v>
      </c>
      <c r="E3">
        <f>IFERROR((1+$L$2^2)*(('Precision Label'!E3*'Recall Label'!E3)/(($L$2^2*'Precision Label'!E3)+'Recall Label'!E3)),"")</f>
        <v>0.83641528183797231</v>
      </c>
      <c r="F3">
        <f>IFERROR((1+$L$2^2)*(('Precision Label'!F3*'Recall Label'!F3)/(($L$2^2*'Precision Label'!F3)+'Recall Label'!F3)),"")</f>
        <v>0.89476504703743442</v>
      </c>
      <c r="G3">
        <f>IFERROR((1+$L$2^2)*(('Precision Label'!G3*'Recall Label'!G3)/(($L$2^2*'Precision Label'!G3)+'Recall Label'!G3)),"")</f>
        <v>0.89476504703743442</v>
      </c>
      <c r="H3">
        <f>IFERROR((1+$L$2^2)*(('Precision Label'!H3*'Recall Label'!H3)/(($L$2^2*'Precision Label'!H3)+'Recall Label'!H3)),"")</f>
        <v>0.8823690116152253</v>
      </c>
    </row>
    <row r="4" spans="1:17" x14ac:dyDescent="0.25">
      <c r="B4" t="s">
        <v>2</v>
      </c>
      <c r="C4">
        <f>IFERROR((1+$L$2^2)*(('Precision Label'!C4*'Recall Label'!C4)/(($L$2^2*'Precision Label'!C4)+'Recall Label'!C4)),"")</f>
        <v>0.87161464002303246</v>
      </c>
      <c r="D4">
        <f>IFERROR((1+$L$2^2)*(('Precision Label'!D4*'Recall Label'!D4)/(($L$2^2*'Precision Label'!D4)+'Recall Label'!D4)),"")</f>
        <v>0.91759063909811645</v>
      </c>
      <c r="E4">
        <f>IFERROR((1+$L$2^2)*(('Precision Label'!E4*'Recall Label'!E4)/(($L$2^2*'Precision Label'!E4)+'Recall Label'!E4)),"")</f>
        <v>0.88300092648661532</v>
      </c>
      <c r="F4">
        <f>IFERROR((1+$L$2^2)*(('Precision Label'!F4*'Recall Label'!F4)/(($L$2^2*'Precision Label'!F4)+'Recall Label'!F4)),"")</f>
        <v>0.90483471348846711</v>
      </c>
      <c r="G4">
        <f>IFERROR((1+$L$2^2)*(('Precision Label'!G4*'Recall Label'!G4)/(($L$2^2*'Precision Label'!G4)+'Recall Label'!G4)),"")</f>
        <v>0.90453516140638957</v>
      </c>
      <c r="H4">
        <f>IFERROR((1+$L$2^2)*(('Precision Label'!H4*'Recall Label'!H4)/(($L$2^2*'Precision Label'!H4)+'Recall Label'!H4)),"")</f>
        <v>0.90483471348846711</v>
      </c>
    </row>
    <row r="5" spans="1:17" x14ac:dyDescent="0.25">
      <c r="B5" t="s">
        <v>80</v>
      </c>
      <c r="C5">
        <f>IFERROR((1+$L$2^2)*(('Precision Label'!C5*'Recall Label'!C5)/(($L$2^2*'Precision Label'!C5)+'Recall Label'!C5)),"")</f>
        <v>0.91689657447672923</v>
      </c>
      <c r="D5">
        <f>IFERROR((1+$L$2^2)*(('Precision Label'!D5*'Recall Label'!D5)/(($L$2^2*'Precision Label'!D5)+'Recall Label'!D5)),"")</f>
        <v>0.92828213372528068</v>
      </c>
      <c r="E5" t="str">
        <f>IFERROR((1+$L$2^2)*(('Precision Label'!E5*'Recall Label'!E5)/(($L$2^2*'Precision Label'!E5)+'Recall Label'!E5)),"")</f>
        <v/>
      </c>
      <c r="F5">
        <f>IFERROR((1+$L$2^2)*(('Precision Label'!F5*'Recall Label'!F5)/(($L$2^2*'Precision Label'!F5)+'Recall Label'!F5)),"")</f>
        <v>0.90517557346561461</v>
      </c>
      <c r="G5">
        <f>IFERROR((1+$L$2^2)*(('Precision Label'!G5*'Recall Label'!G5)/(($L$2^2*'Precision Label'!G5)+'Recall Label'!G5)),"")</f>
        <v>0.91697127433741343</v>
      </c>
      <c r="H5" t="str">
        <f>IFERROR((1+$L$2^2)*(('Precision Label'!H5*'Recall Label'!H5)/(($L$2^2*'Precision Label'!H5)+'Recall Label'!H5)),"")</f>
        <v/>
      </c>
    </row>
    <row r="6" spans="1:17" x14ac:dyDescent="0.25">
      <c r="B6" t="s">
        <v>4</v>
      </c>
      <c r="C6">
        <f>IFERROR((1+$L$2^2)*(('Precision Label'!C6*'Recall Label'!C6)/(($L$2^2*'Precision Label'!C6)+'Recall Label'!C6)),"")</f>
        <v>0.8051002112959329</v>
      </c>
      <c r="D6">
        <f>IFERROR((1+$L$2^2)*(('Precision Label'!D6*'Recall Label'!D6)/(($L$2^2*'Precision Label'!D6)+'Recall Label'!D6)),"")</f>
        <v>0.78219152419338622</v>
      </c>
      <c r="E6">
        <f>IFERROR((1+$L$2^2)*(('Precision Label'!E6*'Recall Label'!E6)/(($L$2^2*'Precision Label'!E6)+'Recall Label'!E6)),"")</f>
        <v>0.81322077388125857</v>
      </c>
      <c r="F6">
        <f>IFERROR((1+$L$2^2)*(('Precision Label'!F6*'Recall Label'!F6)/(($L$2^2*'Precision Label'!F6)+'Recall Label'!F6)),"")</f>
        <v>0.79326677101968501</v>
      </c>
      <c r="G6">
        <f>IFERROR((1+$L$2^2)*(('Precision Label'!G6*'Recall Label'!G6)/(($L$2^2*'Precision Label'!G6)+'Recall Label'!G6)),"")</f>
        <v>0.8162893387811182</v>
      </c>
      <c r="H6">
        <f>IFERROR((1+$L$2^2)*(('Precision Label'!H6*'Recall Label'!H6)/(($L$2^2*'Precision Label'!H6)+'Recall Label'!H6)),"")</f>
        <v>0.90528490073902246</v>
      </c>
    </row>
    <row r="7" spans="1:17" x14ac:dyDescent="0.25">
      <c r="A7" s="23"/>
      <c r="B7" s="23" t="s">
        <v>5</v>
      </c>
      <c r="C7">
        <f>IFERROR((1+$L$2^2)*(('Precision Label'!C7*'Recall Label'!C7)/(($L$2^2*'Precision Label'!C7)+'Recall Label'!C7)),"")</f>
        <v>0.91689657447672923</v>
      </c>
      <c r="D7">
        <f>IFERROR((1+$L$2^2)*(('Precision Label'!D7*'Recall Label'!D7)/(($L$2^2*'Precision Label'!D7)+'Recall Label'!D7)),"")</f>
        <v>0.91728031732976612</v>
      </c>
      <c r="E7">
        <f>IFERROR((1+$L$2^2)*(('Precision Label'!E7*'Recall Label'!E7)/(($L$2^2*'Precision Label'!E7)+'Recall Label'!E7)),"")</f>
        <v>0.81264207199850425</v>
      </c>
      <c r="F7">
        <f>IFERROR((1+$L$2^2)*(('Precision Label'!F7*'Recall Label'!F7)/(($L$2^2*'Precision Label'!F7)+'Recall Label'!F7)),"")</f>
        <v>0.90517557346561461</v>
      </c>
      <c r="G7">
        <f>IFERROR((1+$L$2^2)*(('Precision Label'!G7*'Recall Label'!G7)/(($L$2^2*'Precision Label'!G7)+'Recall Label'!G7)),"")</f>
        <v>0.92594918048737307</v>
      </c>
      <c r="H7">
        <f>IFERROR((1+$L$2^2)*(('Precision Label'!H7*'Recall Label'!H7)/(($L$2^2*'Precision Label'!H7)+'Recall Label'!H7)),"")</f>
        <v>0.84802227820193388</v>
      </c>
    </row>
    <row r="8" spans="1:17" x14ac:dyDescent="0.25">
      <c r="A8" s="22" t="s">
        <v>103</v>
      </c>
      <c r="B8" s="22" t="s">
        <v>0</v>
      </c>
      <c r="C8" s="22">
        <f>IFERROR((1+$M$2^2)*(('Precision Label'!C8*'Recall Label'!C8)/(($M$2^2*'Precision Label'!C8)+'Recall Label'!C8)),"")</f>
        <v>0.67189356863169869</v>
      </c>
      <c r="D8" s="22">
        <f>IFERROR((1+$M$2^2)*(('Precision Label'!D8*'Recall Label'!D8)/(($M$2^2*'Precision Label'!D8)+'Recall Label'!D8)),"")</f>
        <v>0.72234349712026069</v>
      </c>
      <c r="E8" s="22">
        <f>IFERROR((1+$M$2^2)*(('Precision Label'!E8*'Recall Label'!E8)/(($M$2^2*'Precision Label'!E8)+'Recall Label'!E8)),"")</f>
        <v>0.67941412091403697</v>
      </c>
      <c r="F8" s="22">
        <f>IFERROR((1+$M$2^2)*(('Precision Label'!F8*'Recall Label'!F8)/(($M$2^2*'Precision Label'!F8)+'Recall Label'!F8)),"")</f>
        <v>0.6740349031314169</v>
      </c>
      <c r="G8" s="22">
        <f>IFERROR((1+$M$2^2)*(('Precision Label'!G8*'Recall Label'!G8)/(($M$2^2*'Precision Label'!G8)+'Recall Label'!G8)),"")</f>
        <v>0.74189052705819192</v>
      </c>
      <c r="H8" s="22">
        <f>IFERROR((1+$M$2^2)*(('Precision Label'!H8*'Recall Label'!H8)/(($M$2^2*'Precision Label'!H8)+'Recall Label'!H8)),"")</f>
        <v>0.64404056246117392</v>
      </c>
    </row>
    <row r="9" spans="1:17" x14ac:dyDescent="0.25">
      <c r="B9" t="s">
        <v>1</v>
      </c>
      <c r="C9">
        <f>IFERROR((1+$M$2^2)*(('Precision Label'!C9*'Recall Label'!C9)/(($M$2^2*'Precision Label'!C9)+'Recall Label'!C9)),"")</f>
        <v>0.82535113409433714</v>
      </c>
      <c r="D9">
        <f>IFERROR((1+$M$2^2)*(('Precision Label'!D9*'Recall Label'!D9)/(($M$2^2*'Precision Label'!D9)+'Recall Label'!D9)),"")</f>
        <v>0.83294113747560194</v>
      </c>
      <c r="E9">
        <f>IFERROR((1+$M$2^2)*(('Precision Label'!E9*'Recall Label'!E9)/(($M$2^2*'Precision Label'!E9)+'Recall Label'!E9)),"")</f>
        <v>0.80254915613478395</v>
      </c>
      <c r="F9">
        <f>IFERROR((1+$M$2^2)*(('Precision Label'!F9*'Recall Label'!F9)/(($M$2^2*'Precision Label'!F9)+'Recall Label'!F9)),"")</f>
        <v>0.86795148659886956</v>
      </c>
      <c r="G9">
        <f>IFERROR((1+$M$2^2)*(('Precision Label'!G9*'Recall Label'!G9)/(($M$2^2*'Precision Label'!G9)+'Recall Label'!G9)),"")</f>
        <v>0.86836420889040078</v>
      </c>
      <c r="H9">
        <f>IFERROR((1+$M$2^2)*(('Precision Label'!H9*'Recall Label'!H9)/(($M$2^2*'Precision Label'!H9)+'Recall Label'!H9)),"")</f>
        <v>0.86760563639028176</v>
      </c>
    </row>
    <row r="10" spans="1:17" x14ac:dyDescent="0.25">
      <c r="B10" t="s">
        <v>2</v>
      </c>
      <c r="C10">
        <f>IFERROR((1+$M$2^2)*(('Precision Label'!C10*'Recall Label'!C10)/(($M$2^2*'Precision Label'!C10)+'Recall Label'!C10)),"")</f>
        <v>0.84778857270203845</v>
      </c>
      <c r="D10">
        <f>IFERROR((1+$M$2^2)*(('Precision Label'!D10*'Recall Label'!D10)/(($M$2^2*'Precision Label'!D10)+'Recall Label'!D10)),"")</f>
        <v>0.87738074079069994</v>
      </c>
      <c r="E10">
        <f>IFERROR((1+$M$2^2)*(('Precision Label'!E10*'Recall Label'!E10)/(($M$2^2*'Precision Label'!E10)+'Recall Label'!E10)),"")</f>
        <v>0.86626824595966778</v>
      </c>
      <c r="F10">
        <f>IFERROR((1+$M$2^2)*(('Precision Label'!F10*'Recall Label'!F10)/(($M$2^2*'Precision Label'!F10)+'Recall Label'!F10)),"")</f>
        <v>0.87761822759500663</v>
      </c>
      <c r="G10">
        <f>IFERROR((1+$M$2^2)*(('Precision Label'!G10*'Recall Label'!G10)/(($M$2^2*'Precision Label'!G10)+'Recall Label'!G10)),"")</f>
        <v>0.86790331175739566</v>
      </c>
      <c r="H10">
        <f>IFERROR((1+$M$2^2)*(('Precision Label'!H10*'Recall Label'!H10)/(($M$2^2*'Precision Label'!H10)+'Recall Label'!H10)),"")</f>
        <v>0.86790331175739566</v>
      </c>
    </row>
    <row r="11" spans="1:17" x14ac:dyDescent="0.25">
      <c r="B11" t="s">
        <v>80</v>
      </c>
      <c r="C11">
        <f>IFERROR((1+$M$2^2)*(('Precision Label'!C11*'Recall Label'!C11)/(($M$2^2*'Precision Label'!C11)+'Recall Label'!C11)),"")</f>
        <v>0.81289813183518556</v>
      </c>
      <c r="D11">
        <f>IFERROR((1+$M$2^2)*(('Precision Label'!D11*'Recall Label'!D11)/(($M$2^2*'Precision Label'!D11)+'Recall Label'!D11)),"")</f>
        <v>0.81329489088871465</v>
      </c>
      <c r="E11" t="str">
        <f>IFERROR((1+$M$2^2)*(('Precision Label'!E11*'Recall Label'!E11)/(($M$2^2*'Precision Label'!E11)+'Recall Label'!E11)),"")</f>
        <v/>
      </c>
      <c r="F11">
        <f>IFERROR((1+$M$2^2)*(('Precision Label'!F11*'Recall Label'!F11)/(($M$2^2*'Precision Label'!F11)+'Recall Label'!F11)),"")</f>
        <v>0.80285652881821334</v>
      </c>
      <c r="G11">
        <f>IFERROR((1+$M$2^2)*(('Precision Label'!G11*'Recall Label'!G11)/(($M$2^2*'Precision Label'!G11)+'Recall Label'!G11)),"")</f>
        <v>0.80285652881821334</v>
      </c>
      <c r="H11" t="str">
        <f>IFERROR((1+$M$2^2)*(('Precision Label'!H11*'Recall Label'!H11)/(($M$2^2*'Precision Label'!H11)+'Recall Label'!H11)),"")</f>
        <v/>
      </c>
    </row>
    <row r="12" spans="1:17" x14ac:dyDescent="0.25">
      <c r="B12" t="s">
        <v>4</v>
      </c>
      <c r="C12">
        <f>IFERROR((1+$M$2^2)*(('Precision Label'!C12*'Recall Label'!C12)/(($M$2^2*'Precision Label'!C12)+'Recall Label'!C12)),"")</f>
        <v>0.83191980702841306</v>
      </c>
      <c r="D12">
        <f>IFERROR((1+$M$2^2)*(('Precision Label'!D12*'Recall Label'!D12)/(($M$2^2*'Precision Label'!D12)+'Recall Label'!D12)),"")</f>
        <v>0.82380314990799619</v>
      </c>
      <c r="E12">
        <f>IFERROR((1+$M$2^2)*(('Precision Label'!E12*'Recall Label'!E12)/(($M$2^2*'Precision Label'!E12)+'Recall Label'!E12)),"")</f>
        <v>0.81540587083833593</v>
      </c>
      <c r="F12">
        <f>IFERROR((1+$M$2^2)*(('Precision Label'!F12*'Recall Label'!F12)/(($M$2^2*'Precision Label'!F12)+'Recall Label'!F12)),"")</f>
        <v>0.83308761035731427</v>
      </c>
      <c r="G12">
        <f>IFERROR((1+$M$2^2)*(('Precision Label'!G12*'Recall Label'!G12)/(($M$2^2*'Precision Label'!G12)+'Recall Label'!G12)),"")</f>
        <v>0.8412252174515531</v>
      </c>
      <c r="H12">
        <f>IFERROR((1+$M$2^2)*(('Precision Label'!H12*'Recall Label'!H12)/(($M$2^2*'Precision Label'!H12)+'Recall Label'!H12)),"")</f>
        <v>0.82863868789344997</v>
      </c>
    </row>
    <row r="13" spans="1:17" x14ac:dyDescent="0.25">
      <c r="A13" s="23"/>
      <c r="B13" s="23" t="s">
        <v>5</v>
      </c>
      <c r="C13">
        <f>IFERROR((1+$M$2^2)*(('Precision Label'!C13*'Recall Label'!C13)/(($M$2^2*'Precision Label'!C13)+'Recall Label'!C13)),"")</f>
        <v>0.81289813183518556</v>
      </c>
      <c r="D13">
        <f>IFERROR((1+$M$2^2)*(('Precision Label'!D13*'Recall Label'!D13)/(($M$2^2*'Precision Label'!D13)+'Recall Label'!D13)),"")</f>
        <v>0.82263676838009969</v>
      </c>
      <c r="E13">
        <f>IFERROR((1+$M$2^2)*(('Precision Label'!E13*'Recall Label'!E13)/(($M$2^2*'Precision Label'!E13)+'Recall Label'!E13)),"")</f>
        <v>0.82483288420091494</v>
      </c>
      <c r="F13">
        <f>IFERROR((1+$M$2^2)*(('Precision Label'!F13*'Recall Label'!F13)/(($M$2^2*'Precision Label'!F13)+'Recall Label'!F13)),"")</f>
        <v>0.80285652881821334</v>
      </c>
      <c r="G13">
        <f>IFERROR((1+$M$2^2)*(('Precision Label'!G13*'Recall Label'!G13)/(($M$2^2*'Precision Label'!G13)+'Recall Label'!G13)),"")</f>
        <v>0.76453306904627083</v>
      </c>
      <c r="H13">
        <f>IFERROR((1+$M$2^2)*(('Precision Label'!H13*'Recall Label'!H13)/(($M$2^2*'Precision Label'!H13)+'Recall Label'!H13)),"")</f>
        <v>0.79858701000856458</v>
      </c>
    </row>
    <row r="14" spans="1:17" x14ac:dyDescent="0.25">
      <c r="A14" s="22" t="s">
        <v>104</v>
      </c>
      <c r="B14" s="22" t="s">
        <v>0</v>
      </c>
      <c r="C14" s="22">
        <f>IFERROR((1+$N$2^2)*(('Precision Label'!C14*'Recall Label'!C14)/(($N$2^2*'Precision Label'!C14)+'Recall Label'!C14)),"")</f>
        <v>0.41868704202560741</v>
      </c>
      <c r="D14" s="22">
        <f>IFERROR((1+$N$2^2)*(('Precision Label'!D14*'Recall Label'!D14)/(($N$2^2*'Precision Label'!D14)+'Recall Label'!D14)),"")</f>
        <v>0.54425908681075097</v>
      </c>
      <c r="E14" s="22">
        <f>IFERROR((1+$N$2^2)*(('Precision Label'!E14*'Recall Label'!E14)/(($N$2^2*'Precision Label'!E14)+'Recall Label'!E14)),"")</f>
        <v>0.61695008918519501</v>
      </c>
      <c r="F14" s="22">
        <f>IFERROR((1+$N$2^2)*(('Precision Label'!F14*'Recall Label'!F14)/(($N$2^2*'Precision Label'!F14)+'Recall Label'!F14)),"")</f>
        <v>0.84041095899704743</v>
      </c>
      <c r="G14" s="22">
        <f>IFERROR((1+$N$2^2)*(('Precision Label'!G14*'Recall Label'!G14)/(($N$2^2*'Precision Label'!G14)+'Recall Label'!G14)),"")</f>
        <v>0.76779833415303622</v>
      </c>
      <c r="H14" s="22">
        <f>IFERROR((1+$N$2^2)*(('Precision Label'!H14*'Recall Label'!H14)/(($N$2^2*'Precision Label'!H14)+'Recall Label'!H14)),"")</f>
        <v>0.85883811011665567</v>
      </c>
    </row>
    <row r="15" spans="1:17" x14ac:dyDescent="0.25">
      <c r="B15" t="s">
        <v>1</v>
      </c>
      <c r="C15">
        <f>IFERROR((1+$N$2^2)*(('Precision Label'!C15*'Recall Label'!C15)/(($N$2^2*'Precision Label'!C15)+'Recall Label'!C15)),"")</f>
        <v>0.83099116129768225</v>
      </c>
      <c r="D15">
        <f>IFERROR((1+$N$2^2)*(('Precision Label'!D15*'Recall Label'!D15)/(($N$2^2*'Precision Label'!D15)+'Recall Label'!D15)),"")</f>
        <v>0.82383098730344662</v>
      </c>
      <c r="E15">
        <f>IFERROR((1+$N$2^2)*(('Precision Label'!E15*'Recall Label'!E15)/(($N$2^2*'Precision Label'!E15)+'Recall Label'!E15)),"")</f>
        <v>0.80130223353244934</v>
      </c>
      <c r="F15">
        <f>IFERROR((1+$N$2^2)*(('Precision Label'!F15*'Recall Label'!F15)/(($N$2^2*'Precision Label'!F15)+'Recall Label'!F15)),"")</f>
        <v>0.92291594665202126</v>
      </c>
      <c r="G15">
        <f>IFERROR((1+$N$2^2)*(('Precision Label'!G15*'Recall Label'!G15)/(($N$2^2*'Precision Label'!G15)+'Recall Label'!G15)),"")</f>
        <v>0.92294554695580955</v>
      </c>
      <c r="H15">
        <f>IFERROR((1+$N$2^2)*(('Precision Label'!H15*'Recall Label'!H15)/(($N$2^2*'Precision Label'!H15)+'Recall Label'!H15)),"")</f>
        <v>0.92329000310816267</v>
      </c>
    </row>
    <row r="16" spans="1:17" x14ac:dyDescent="0.25">
      <c r="B16" t="s">
        <v>2</v>
      </c>
      <c r="C16">
        <f>IFERROR((1+$N$2^2)*(('Precision Label'!C16*'Recall Label'!C16)/(($N$2^2*'Precision Label'!C16)+'Recall Label'!C16)),"")</f>
        <v>0.87345580352589369</v>
      </c>
      <c r="D16">
        <f>IFERROR((1+$N$2^2)*(('Precision Label'!D16*'Recall Label'!D16)/(($N$2^2*'Precision Label'!D16)+'Recall Label'!D16)),"")</f>
        <v>0.88427707503988129</v>
      </c>
      <c r="E16">
        <f>IFERROR((1+$N$2^2)*(('Precision Label'!E16*'Recall Label'!E16)/(($N$2^2*'Precision Label'!E16)+'Recall Label'!E16)),"")</f>
        <v>0.86332679977488358</v>
      </c>
      <c r="F16">
        <f>IFERROR((1+$N$2^2)*(('Precision Label'!F16*'Recall Label'!F16)/(($N$2^2*'Precision Label'!F16)+'Recall Label'!F16)),"")</f>
        <v>0.91271702911129193</v>
      </c>
      <c r="G16">
        <f>IFERROR((1+$N$2^2)*(('Precision Label'!G16*'Recall Label'!G16)/(($N$2^2*'Precision Label'!G16)+'Recall Label'!G16)),"")</f>
        <v>0.9325894563440863</v>
      </c>
      <c r="H16">
        <f>IFERROR((1+$N$2^2)*(('Precision Label'!H16*'Recall Label'!H16)/(($N$2^2*'Precision Label'!H16)+'Recall Label'!H16)),"")</f>
        <v>0.9325894563440863</v>
      </c>
    </row>
    <row r="17" spans="1:8" x14ac:dyDescent="0.25">
      <c r="B17" t="s">
        <v>80</v>
      </c>
      <c r="C17">
        <f>IFERROR((1+$N$2^2)*(('Precision Label'!C17*'Recall Label'!C17)/(($N$2^2*'Precision Label'!C17)+'Recall Label'!C17)),"")</f>
        <v>0.92011691411301377</v>
      </c>
      <c r="D17">
        <f>IFERROR((1+$N$2^2)*(('Precision Label'!D17*'Recall Label'!D17)/(($N$2^2*'Precision Label'!D17)+'Recall Label'!D17)),"")</f>
        <v>0.93044070505250698</v>
      </c>
      <c r="E17" t="str">
        <f>IFERROR((1+$N$2^2)*(('Precision Label'!E17*'Recall Label'!E17)/(($N$2^2*'Precision Label'!E17)+'Recall Label'!E17)),"")</f>
        <v/>
      </c>
      <c r="F17">
        <f>IFERROR((1+$N$2^2)*(('Precision Label'!F17*'Recall Label'!F17)/(($N$2^2*'Precision Label'!F17)+'Recall Label'!F17)),"")</f>
        <v>0.92691739878541146</v>
      </c>
      <c r="G17">
        <f>IFERROR((1+$N$2^2)*(('Precision Label'!G17*'Recall Label'!G17)/(($N$2^2*'Precision Label'!G17)+'Recall Label'!G17)),"")</f>
        <v>0.93774073742999187</v>
      </c>
      <c r="H17" t="str">
        <f>IFERROR((1+$N$2^2)*(('Precision Label'!H17*'Recall Label'!H17)/(($N$2^2*'Precision Label'!H17)+'Recall Label'!H17)),"")</f>
        <v/>
      </c>
    </row>
    <row r="18" spans="1:8" x14ac:dyDescent="0.25">
      <c r="B18" t="s">
        <v>4</v>
      </c>
      <c r="C18">
        <f>IFERROR((1+$N$2^2)*(('Precision Label'!C18*'Recall Label'!C18)/(($N$2^2*'Precision Label'!C18)+'Recall Label'!C18)),"")</f>
        <v>0.83245555027265883</v>
      </c>
      <c r="D18">
        <f>IFERROR((1+$N$2^2)*(('Precision Label'!D18*'Recall Label'!D18)/(($N$2^2*'Precision Label'!D18)+'Recall Label'!D18)),"")</f>
        <v>0.87263064819121783</v>
      </c>
      <c r="E18">
        <f>IFERROR((1+$N$2^2)*(('Precision Label'!E18*'Recall Label'!E18)/(($N$2^2*'Precision Label'!E18)+'Recall Label'!E18)),"")</f>
        <v>0.80901163299030387</v>
      </c>
      <c r="F18">
        <f>IFERROR((1+$N$2^2)*(('Precision Label'!F18*'Recall Label'!F18)/(($N$2^2*'Precision Label'!F18)+'Recall Label'!F18)),"")</f>
        <v>0.81129947631945254</v>
      </c>
      <c r="G18">
        <f>IFERROR((1+$N$2^2)*(('Precision Label'!G18*'Recall Label'!G18)/(($N$2^2*'Precision Label'!G18)+'Recall Label'!G18)),"")</f>
        <v>0.82040232737885688</v>
      </c>
      <c r="H18">
        <f>IFERROR((1+$N$2^2)*(('Precision Label'!H18*'Recall Label'!H18)/(($N$2^2*'Precision Label'!H18)+'Recall Label'!H18)),"")</f>
        <v>0.86926215182974309</v>
      </c>
    </row>
    <row r="19" spans="1:8" x14ac:dyDescent="0.25">
      <c r="A19" s="23"/>
      <c r="B19" s="23" t="s">
        <v>5</v>
      </c>
      <c r="C19">
        <f>IFERROR((1+$N$2^2)*(('Precision Label'!C19*'Recall Label'!C19)/(($N$2^2*'Precision Label'!C19)+'Recall Label'!C19)),"")</f>
        <v>0.92011691411301377</v>
      </c>
      <c r="D19">
        <f>IFERROR((1+$N$2^2)*(('Precision Label'!D19*'Recall Label'!D19)/(($N$2^2*'Precision Label'!D19)+'Recall Label'!D19)),"")</f>
        <v>0.88108001946801207</v>
      </c>
      <c r="E19">
        <f>IFERROR((1+$N$2^2)*(('Precision Label'!E19*'Recall Label'!E19)/(($N$2^2*'Precision Label'!E19)+'Recall Label'!E19)),"")</f>
        <v>0.84941063301527975</v>
      </c>
      <c r="F19">
        <f>IFERROR((1+$N$2^2)*(('Precision Label'!F19*'Recall Label'!F19)/(($N$2^2*'Precision Label'!F19)+'Recall Label'!F19)),"")</f>
        <v>0.92691739878541146</v>
      </c>
      <c r="G19">
        <f>IFERROR((1+$N$2^2)*(('Precision Label'!G19*'Recall Label'!G19)/(($N$2^2*'Precision Label'!G19)+'Recall Label'!G19)),"")</f>
        <v>0.93966911298602118</v>
      </c>
      <c r="H19">
        <f>IFERROR((1+$N$2^2)*(('Precision Label'!H19*'Recall Label'!H19)/(($N$2^2*'Precision Label'!H19)+'Recall Label'!H19)),"")</f>
        <v>0.86116005748099289</v>
      </c>
    </row>
    <row r="20" spans="1:8" x14ac:dyDescent="0.25">
      <c r="A20" s="22" t="s">
        <v>102</v>
      </c>
      <c r="B20" s="22" t="s">
        <v>0</v>
      </c>
      <c r="C20" s="22">
        <f>IFERROR((1+$O$2^2)*(('Precision Label'!C20*'Recall Label'!C20)/(($O$2^2*'Precision Label'!C20)+'Recall Label'!C20)),"")</f>
        <v>0.84857894797966094</v>
      </c>
      <c r="D20" s="22">
        <f>IFERROR((1+$O$2^2)*(('Precision Label'!D20*'Recall Label'!D20)/(($O$2^2*'Precision Label'!D20)+'Recall Label'!D20)),"")</f>
        <v>0.82250762666176724</v>
      </c>
      <c r="E20" s="22">
        <f>IFERROR((1+$O$2^2)*(('Precision Label'!E20*'Recall Label'!E20)/(($O$2^2*'Precision Label'!E20)+'Recall Label'!E20)),"")</f>
        <v>0.71420036981572155</v>
      </c>
      <c r="F20" s="22">
        <f>IFERROR((1+$O$2^2)*(('Precision Label'!F20*'Recall Label'!F20)/(($O$2^2*'Precision Label'!F20)+'Recall Label'!F20)),"")</f>
        <v>0.75811147673298651</v>
      </c>
      <c r="G20" s="22">
        <f>IFERROR((1+$O$2^2)*(('Precision Label'!G20*'Recall Label'!G20)/(($O$2^2*'Precision Label'!G20)+'Recall Label'!G20)),"")</f>
        <v>0.70363226757412989</v>
      </c>
      <c r="H20" s="22">
        <f>IFERROR((1+$O$2^2)*(('Precision Label'!H20*'Recall Label'!H20)/(($O$2^2*'Precision Label'!H20)+'Recall Label'!H20)),"")</f>
        <v>0.70307084220429228</v>
      </c>
    </row>
    <row r="21" spans="1:8" x14ac:dyDescent="0.25">
      <c r="B21" t="s">
        <v>1</v>
      </c>
      <c r="C21">
        <f>IFERROR((1+$O$2^2)*(('Precision Label'!C21*'Recall Label'!C21)/(($O$2^2*'Precision Label'!C21)+'Recall Label'!C21)),"")</f>
        <v>0.77313885268514793</v>
      </c>
      <c r="D21">
        <f>IFERROR((1+$O$2^2)*(('Precision Label'!D21*'Recall Label'!D21)/(($O$2^2*'Precision Label'!D21)+'Recall Label'!D21)),"")</f>
        <v>0.77275620962468217</v>
      </c>
      <c r="E21">
        <f>IFERROR((1+$O$2^2)*(('Precision Label'!E21*'Recall Label'!E21)/(($O$2^2*'Precision Label'!E21)+'Recall Label'!E21)),"")</f>
        <v>0.75040643448660571</v>
      </c>
      <c r="F21">
        <f>IFERROR((1+$O$2^2)*(('Precision Label'!F21*'Recall Label'!F21)/(($O$2^2*'Precision Label'!F21)+'Recall Label'!F21)),"")</f>
        <v>0.79792086537940932</v>
      </c>
      <c r="G21">
        <f>IFERROR((1+$O$2^2)*(('Precision Label'!G21*'Recall Label'!G21)/(($O$2^2*'Precision Label'!G21)+'Recall Label'!G21)),"")</f>
        <v>0.82167914972026568</v>
      </c>
      <c r="H21">
        <f>IFERROR((1+$O$2^2)*(('Precision Label'!H21*'Recall Label'!H21)/(($O$2^2*'Precision Label'!H21)+'Recall Label'!H21)),"")</f>
        <v>0.81022258276110537</v>
      </c>
    </row>
    <row r="22" spans="1:8" x14ac:dyDescent="0.25">
      <c r="B22" t="s">
        <v>2</v>
      </c>
      <c r="C22">
        <f>IFERROR((1+$O$2^2)*(('Precision Label'!C22*'Recall Label'!C22)/(($O$2^2*'Precision Label'!C22)+'Recall Label'!C22)),"")</f>
        <v>0.83217782836802556</v>
      </c>
      <c r="D22">
        <f>IFERROR((1+$O$2^2)*(('Precision Label'!D22*'Recall Label'!D22)/(($O$2^2*'Precision Label'!D22)+'Recall Label'!D22)),"")</f>
        <v>0.83408478018744237</v>
      </c>
      <c r="E22">
        <f>IFERROR((1+$O$2^2)*(('Precision Label'!E22*'Recall Label'!E22)/(($O$2^2*'Precision Label'!E22)+'Recall Label'!E22)),"")</f>
        <v>0.83276877862991538</v>
      </c>
      <c r="F22">
        <f>IFERROR((1+$O$2^2)*(('Precision Label'!F22*'Recall Label'!F22)/(($O$2^2*'Precision Label'!F22)+'Recall Label'!F22)),"")</f>
        <v>0.77518592761896155</v>
      </c>
      <c r="G22">
        <f>IFERROR((1+$O$2^2)*(('Precision Label'!G22*'Recall Label'!G22)/(($O$2^2*'Precision Label'!G22)+'Recall Label'!G22)),"")</f>
        <v>0.7989533236307107</v>
      </c>
      <c r="H22">
        <f>IFERROR((1+$O$2^2)*(('Precision Label'!H22*'Recall Label'!H22)/(($O$2^2*'Precision Label'!H22)+'Recall Label'!H22)),"")</f>
        <v>0.798352925561019</v>
      </c>
    </row>
    <row r="23" spans="1:8" x14ac:dyDescent="0.25">
      <c r="B23" t="s">
        <v>80</v>
      </c>
      <c r="C23">
        <f>IFERROR((1+$O$2^2)*(('Precision Label'!C23*'Recall Label'!C23)/(($O$2^2*'Precision Label'!C23)+'Recall Label'!C23)),"")</f>
        <v>0.75073755039120205</v>
      </c>
      <c r="D23">
        <f>IFERROR((1+$O$2^2)*(('Precision Label'!D23*'Recall Label'!D23)/(($O$2^2*'Precision Label'!D23)+'Recall Label'!D23)),"")</f>
        <v>0.78542258559461764</v>
      </c>
      <c r="E23" t="str">
        <f>IFERROR((1+$O$2^2)*(('Precision Label'!E23*'Recall Label'!E23)/(($O$2^2*'Precision Label'!E23)+'Recall Label'!E23)),"")</f>
        <v/>
      </c>
      <c r="F23">
        <f>IFERROR((1+$O$2^2)*(('Precision Label'!F23*'Recall Label'!F23)/(($O$2^2*'Precision Label'!F23)+'Recall Label'!F23)),"")</f>
        <v>0.63470612534140347</v>
      </c>
      <c r="G23">
        <f>IFERROR((1+$O$2^2)*(('Precision Label'!G23*'Recall Label'!G23)/(($O$2^2*'Precision Label'!G23)+'Recall Label'!G23)),"")</f>
        <v>0.65792153348889992</v>
      </c>
      <c r="H23" t="str">
        <f>IFERROR((1+$O$2^2)*(('Precision Label'!H23*'Recall Label'!H23)/(($O$2^2*'Precision Label'!H23)+'Recall Label'!H23)),"")</f>
        <v/>
      </c>
    </row>
    <row r="24" spans="1:8" x14ac:dyDescent="0.25">
      <c r="B24" t="s">
        <v>4</v>
      </c>
      <c r="C24">
        <f>IFERROR((1+$O$2^2)*(('Precision Label'!C24*'Recall Label'!C24)/(($O$2^2*'Precision Label'!C24)+'Recall Label'!C24)),"")</f>
        <v>0.80866845765792172</v>
      </c>
      <c r="D24">
        <f>IFERROR((1+$O$2^2)*(('Precision Label'!D24*'Recall Label'!D24)/(($O$2^2*'Precision Label'!D24)+'Recall Label'!D24)),"")</f>
        <v>0.76190103176730295</v>
      </c>
      <c r="E24">
        <f>IFERROR((1+$O$2^2)*(('Precision Label'!E24*'Recall Label'!E24)/(($O$2^2*'Precision Label'!E24)+'Recall Label'!E24)),"")</f>
        <v>0.68070338771737737</v>
      </c>
      <c r="F24">
        <f>IFERROR((1+$O$2^2)*(('Precision Label'!F24*'Recall Label'!F24)/(($O$2^2*'Precision Label'!F24)+'Recall Label'!F24)),"")</f>
        <v>0.79552716759229147</v>
      </c>
      <c r="G24">
        <f>IFERROR((1+$O$2^2)*(('Precision Label'!G24*'Recall Label'!G24)/(($O$2^2*'Precision Label'!G24)+'Recall Label'!G24)),"")</f>
        <v>0.76256498800484773</v>
      </c>
      <c r="H24">
        <f>IFERROR((1+$O$2^2)*(('Precision Label'!H24*'Recall Label'!H24)/(($O$2^2*'Precision Label'!H24)+'Recall Label'!H24)),"")</f>
        <v>0.77263912139751334</v>
      </c>
    </row>
    <row r="25" spans="1:8" x14ac:dyDescent="0.25">
      <c r="A25" s="23"/>
      <c r="B25" s="23" t="s">
        <v>5</v>
      </c>
      <c r="C25">
        <f>IFERROR((1+$O$2^2)*(('Precision Label'!C25*'Recall Label'!C25)/(($O$2^2*'Precision Label'!C25)+'Recall Label'!C25)),"")</f>
        <v>0.75073755039120205</v>
      </c>
      <c r="D25">
        <f>IFERROR((1+$O$2^2)*(('Precision Label'!D25*'Recall Label'!D25)/(($O$2^2*'Precision Label'!D25)+'Recall Label'!D25)),"")</f>
        <v>0.79710065119984053</v>
      </c>
      <c r="E25">
        <f>IFERROR((1+$O$2^2)*(('Precision Label'!E25*'Recall Label'!E25)/(($O$2^2*'Precision Label'!E25)+'Recall Label'!E25)),"")</f>
        <v>0.69358637575731252</v>
      </c>
      <c r="F25">
        <f>IFERROR((1+$O$2^2)*(('Precision Label'!F25*'Recall Label'!F25)/(($O$2^2*'Precision Label'!F25)+'Recall Label'!F25)),"")</f>
        <v>0.63470612534140347</v>
      </c>
      <c r="G25">
        <f>IFERROR((1+$O$2^2)*(('Precision Label'!G25*'Recall Label'!G25)/(($O$2^2*'Precision Label'!G25)+'Recall Label'!G25)),"")</f>
        <v>0.71886318770132207</v>
      </c>
      <c r="H25">
        <f>IFERROR((1+$O$2^2)*(('Precision Label'!H25*'Recall Label'!H25)/(($O$2^2*'Precision Label'!H25)+'Recall Label'!H25)),"")</f>
        <v>0.71617207339888478</v>
      </c>
    </row>
    <row r="26" spans="1:8" x14ac:dyDescent="0.25">
      <c r="A26" s="22" t="s">
        <v>105</v>
      </c>
      <c r="B26" s="22" t="s">
        <v>0</v>
      </c>
      <c r="C26" s="22">
        <f>IFERROR((1+$P$2^2)*(('Precision Label'!C26*'Recall Label'!C26)/(($P$2^2*'Precision Label'!C26)+'Recall Label'!C26)),"")</f>
        <v>0.5894837361116434</v>
      </c>
      <c r="D26" s="22">
        <f>IFERROR((1+$P$2^2)*(('Precision Label'!D26*'Recall Label'!D26)/(($P$2^2*'Precision Label'!D26)+'Recall Label'!D26)),"")</f>
        <v>0.57897970578802771</v>
      </c>
      <c r="E26" s="22">
        <f>IFERROR((1+$P$2^2)*(('Precision Label'!E26*'Recall Label'!E26)/(($P$2^2*'Precision Label'!E26)+'Recall Label'!E26)),"")</f>
        <v>0.68104663495585382</v>
      </c>
      <c r="F26" s="22">
        <f>IFERROR((1+$P$2^2)*(('Precision Label'!F26*'Recall Label'!F26)/(($P$2^2*'Precision Label'!F26)+'Recall Label'!F26)),"")</f>
        <v>0.79698629425488532</v>
      </c>
      <c r="G26" s="22">
        <f>IFERROR((1+$P$2^2)*(('Precision Label'!G26*'Recall Label'!G26)/(($P$2^2*'Precision Label'!G26)+'Recall Label'!G26)),"")</f>
        <v>0.80134215229959582</v>
      </c>
      <c r="H26" s="22">
        <f>IFERROR((1+$P$2^2)*(('Precision Label'!H26*'Recall Label'!H26)/(($P$2^2*'Precision Label'!H26)+'Recall Label'!H26)),"")</f>
        <v>0.80477753032434718</v>
      </c>
    </row>
    <row r="27" spans="1:8" x14ac:dyDescent="0.25">
      <c r="B27" t="s">
        <v>1</v>
      </c>
      <c r="C27">
        <f>IFERROR((1+$P$2^2)*(('Precision Label'!C27*'Recall Label'!C27)/(($P$2^2*'Precision Label'!C27)+'Recall Label'!C27)),"")</f>
        <v>0.77017150242626642</v>
      </c>
      <c r="D27">
        <f>IFERROR((1+$P$2^2)*(('Precision Label'!D27*'Recall Label'!D27)/(($P$2^2*'Precision Label'!D27)+'Recall Label'!D27)),"")</f>
        <v>0.80758032405853208</v>
      </c>
      <c r="E27">
        <f>IFERROR((1+$P$2^2)*(('Precision Label'!E27*'Recall Label'!E27)/(($P$2^2*'Precision Label'!E27)+'Recall Label'!E27)),"")</f>
        <v>0.75182538085121009</v>
      </c>
      <c r="F27">
        <f>IFERROR((1+$P$2^2)*(('Precision Label'!F27*'Recall Label'!F27)/(($P$2^2*'Precision Label'!F27)+'Recall Label'!F27)),"")</f>
        <v>0.82906063207486203</v>
      </c>
      <c r="G27">
        <f>IFERROR((1+$P$2^2)*(('Precision Label'!G27*'Recall Label'!G27)/(($P$2^2*'Precision Label'!G27)+'Recall Label'!G27)),"")</f>
        <v>0.82939500818073963</v>
      </c>
      <c r="H27">
        <f>IFERROR((1+$P$2^2)*(('Precision Label'!H27*'Recall Label'!H27)/(($P$2^2*'Precision Label'!H27)+'Recall Label'!H27)),"")</f>
        <v>0.82939500818073963</v>
      </c>
    </row>
    <row r="28" spans="1:8" x14ac:dyDescent="0.25">
      <c r="B28" t="s">
        <v>2</v>
      </c>
      <c r="C28">
        <f>IFERROR((1+$P$2^2)*(('Precision Label'!C28*'Recall Label'!C28)/(($P$2^2*'Precision Label'!C28)+'Recall Label'!C28)),"")</f>
        <v>0.81877771289886092</v>
      </c>
      <c r="D28">
        <f>IFERROR((1+$P$2^2)*(('Precision Label'!D28*'Recall Label'!D28)/(($P$2^2*'Precision Label'!D28)+'Recall Label'!D28)),"")</f>
        <v>0.847257683652194</v>
      </c>
      <c r="E28">
        <f>IFERROR((1+$P$2^2)*(('Precision Label'!E28*'Recall Label'!E28)/(($P$2^2*'Precision Label'!E28)+'Recall Label'!E28)),"")</f>
        <v>0.82878310892056717</v>
      </c>
      <c r="F28">
        <f>IFERROR((1+$P$2^2)*(('Precision Label'!F28*'Recall Label'!F28)/(($P$2^2*'Precision Label'!F28)+'Recall Label'!F28)),"")</f>
        <v>0.81954252048556664</v>
      </c>
      <c r="G28">
        <f>IFERROR((1+$P$2^2)*(('Precision Label'!G28*'Recall Label'!G28)/(($P$2^2*'Precision Label'!G28)+'Recall Label'!G28)),"")</f>
        <v>0.81992929313082707</v>
      </c>
      <c r="H28">
        <f>IFERROR((1+$P$2^2)*(('Precision Label'!H28*'Recall Label'!H28)/(($P$2^2*'Precision Label'!H28)+'Recall Label'!H28)),"")</f>
        <v>0.81026035511598327</v>
      </c>
    </row>
    <row r="29" spans="1:8" x14ac:dyDescent="0.25">
      <c r="B29" t="s">
        <v>80</v>
      </c>
      <c r="C29">
        <f>IFERROR((1+$P$2^2)*(('Precision Label'!C29*'Recall Label'!C29)/(($P$2^2*'Precision Label'!C29)+'Recall Label'!C29)),"")</f>
        <v>0.834308867164825</v>
      </c>
      <c r="D29">
        <f>IFERROR((1+$P$2^2)*(('Precision Label'!D29*'Recall Label'!D29)/(($P$2^2*'Precision Label'!D29)+'Recall Label'!D29)),"")</f>
        <v>0.8445778178537654</v>
      </c>
      <c r="E29" t="str">
        <f>IFERROR((1+$P$2^2)*(('Precision Label'!E29*'Recall Label'!E29)/(($P$2^2*'Precision Label'!E29)+'Recall Label'!E29)),"")</f>
        <v/>
      </c>
      <c r="F29">
        <f>IFERROR((1+$P$2^2)*(('Precision Label'!F29*'Recall Label'!F29)/(($P$2^2*'Precision Label'!F29)+'Recall Label'!F29)),"")</f>
        <v>0.85164322038613616</v>
      </c>
      <c r="G29">
        <f>IFERROR((1+$P$2^2)*(('Precision Label'!G29*'Recall Label'!G29)/(($P$2^2*'Precision Label'!G29)+'Recall Label'!G29)),"")</f>
        <v>0.8614430090279247</v>
      </c>
      <c r="H29" t="str">
        <f>IFERROR((1+$P$2^2)*(('Precision Label'!H29*'Recall Label'!H29)/(($P$2^2*'Precision Label'!H29)+'Recall Label'!H29)),"")</f>
        <v/>
      </c>
    </row>
    <row r="30" spans="1:8" x14ac:dyDescent="0.25">
      <c r="B30" t="s">
        <v>4</v>
      </c>
      <c r="C30">
        <f>IFERROR((1+$P$2^2)*(('Precision Label'!C30*'Recall Label'!C30)/(($P$2^2*'Precision Label'!C30)+'Recall Label'!C30)),"")</f>
        <v>0.80007555949574105</v>
      </c>
      <c r="D30">
        <f>IFERROR((1+$P$2^2)*(('Precision Label'!D30*'Recall Label'!D30)/(($P$2^2*'Precision Label'!D30)+'Recall Label'!D30)),"")</f>
        <v>0.818459832425673</v>
      </c>
      <c r="E30">
        <f>IFERROR((1+$P$2^2)*(('Precision Label'!E30*'Recall Label'!E30)/(($P$2^2*'Precision Label'!E30)+'Recall Label'!E30)),"")</f>
        <v>0.75680344807496081</v>
      </c>
      <c r="F30">
        <f>IFERROR((1+$P$2^2)*(('Precision Label'!F30*'Recall Label'!F30)/(($P$2^2*'Precision Label'!F30)+'Recall Label'!F30)),"")</f>
        <v>0.78930898230066904</v>
      </c>
      <c r="G30">
        <f>IFERROR((1+$P$2^2)*(('Precision Label'!G30*'Recall Label'!G30)/(($P$2^2*'Precision Label'!G30)+'Recall Label'!G30)),"")</f>
        <v>0.76061614216580886</v>
      </c>
      <c r="H30">
        <f>IFERROR((1+$P$2^2)*(('Precision Label'!H30*'Recall Label'!H30)/(($P$2^2*'Precision Label'!H30)+'Recall Label'!H30)),"")</f>
        <v>0.73241240450343692</v>
      </c>
    </row>
    <row r="31" spans="1:8" x14ac:dyDescent="0.25">
      <c r="A31" s="23"/>
      <c r="B31" s="23" t="s">
        <v>5</v>
      </c>
      <c r="C31" s="23">
        <f>IFERROR((1+$P$2^2)*(('Precision Label'!C31*'Recall Label'!C31)/(($P$2^2*'Precision Label'!C31)+'Recall Label'!C31)),"")</f>
        <v>0.834308867164825</v>
      </c>
      <c r="D31" s="23">
        <f>IFERROR((1+$P$2^2)*(('Precision Label'!D31*'Recall Label'!D31)/(($P$2^2*'Precision Label'!D31)+'Recall Label'!D31)),"")</f>
        <v>0.86381618955698758</v>
      </c>
      <c r="E31" s="23">
        <f>IFERROR((1+$P$2^2)*(('Precision Label'!E31*'Recall Label'!E31)/(($P$2^2*'Precision Label'!E31)+'Recall Label'!E31)),"")</f>
        <v>0.74658185520898768</v>
      </c>
      <c r="F31" s="23">
        <f>IFERROR((1+$P$2^2)*(('Precision Label'!F31*'Recall Label'!F31)/(($P$2^2*'Precision Label'!F31)+'Recall Label'!F31)),"")</f>
        <v>0.85164322038613616</v>
      </c>
      <c r="G31" s="23">
        <f>IFERROR((1+$P$2^2)*(('Precision Label'!G31*'Recall Label'!G31)/(($P$2^2*'Precision Label'!G31)+'Recall Label'!G31)),"")</f>
        <v>0.90014141864555952</v>
      </c>
      <c r="H31" s="23">
        <f>IFERROR((1+$P$2^2)*(('Precision Label'!H31*'Recall Label'!H31)/(($P$2^2*'Precision Label'!H31)+'Recall Label'!H31)),"")</f>
        <v>0.84246751464421232</v>
      </c>
    </row>
    <row r="34" spans="1:15" x14ac:dyDescent="0.25">
      <c r="C34" t="s">
        <v>40</v>
      </c>
      <c r="D34" t="s">
        <v>90</v>
      </c>
      <c r="M34" t="s">
        <v>40</v>
      </c>
      <c r="N34" t="s">
        <v>113</v>
      </c>
      <c r="O34" t="s">
        <v>90</v>
      </c>
    </row>
    <row r="35" spans="1:15" x14ac:dyDescent="0.25">
      <c r="A35" t="s">
        <v>23</v>
      </c>
      <c r="B35" t="s">
        <v>0</v>
      </c>
      <c r="C35">
        <f>AVERAGE(C2:H2)</f>
        <v>0.80808749008779535</v>
      </c>
      <c r="D35">
        <f>_xlfn.STDEV.P(C2:H2)</f>
        <v>6.3377577754832798E-2</v>
      </c>
      <c r="M35" t="s">
        <v>23</v>
      </c>
      <c r="N35">
        <f>AVERAGE(C2:H7)</f>
        <v>0.86358305777583388</v>
      </c>
      <c r="O35">
        <f>_xlfn.STDEV.P(C2:H7)</f>
        <v>5.4780849598682624E-2</v>
      </c>
    </row>
    <row r="36" spans="1:15" x14ac:dyDescent="0.25">
      <c r="B36" t="s">
        <v>1</v>
      </c>
      <c r="C36">
        <f t="shared" ref="C36:C64" si="0">AVERAGE(C3:H3)</f>
        <v>0.86970719299752108</v>
      </c>
      <c r="D36">
        <f t="shared" ref="D36:D64" si="1">_xlfn.STDEV.P(C3:H3)</f>
        <v>2.4142327424536293E-2</v>
      </c>
      <c r="M36" t="s">
        <v>103</v>
      </c>
      <c r="N36">
        <f>AVERAGE(C8:H13)</f>
        <v>0.80692862251734987</v>
      </c>
      <c r="O36">
        <f>_xlfn.STDEV.P(C8:H13)</f>
        <v>6.2020692423464169E-2</v>
      </c>
    </row>
    <row r="37" spans="1:15" x14ac:dyDescent="0.25">
      <c r="B37" t="s">
        <v>2</v>
      </c>
      <c r="C37">
        <f t="shared" si="0"/>
        <v>0.89773513233184798</v>
      </c>
      <c r="D37">
        <f t="shared" si="1"/>
        <v>1.5495518652734009E-2</v>
      </c>
      <c r="M37" t="s">
        <v>104</v>
      </c>
      <c r="N37">
        <f>AVERAGE(C14:H19)</f>
        <v>0.84646490583793765</v>
      </c>
      <c r="O37">
        <f>_xlfn.STDEV.P(C14:H19)</f>
        <v>0.1123857050565109</v>
      </c>
    </row>
    <row r="38" spans="1:15" x14ac:dyDescent="0.25">
      <c r="B38" t="s">
        <v>80</v>
      </c>
      <c r="C38">
        <f>AVERAGE(C5:D5,F5:G5)</f>
        <v>0.91683138900125949</v>
      </c>
      <c r="D38">
        <f>_xlfn.STDEV.P(C5:D5,F5:G5)</f>
        <v>8.1700888549201631E-3</v>
      </c>
      <c r="M38" t="s">
        <v>102</v>
      </c>
      <c r="N38">
        <f>AVERAGE(C20:H25)</f>
        <v>0.76087373830485849</v>
      </c>
      <c r="O38">
        <f>_xlfn.STDEV.P(C20:H25)</f>
        <v>5.6821540752650938E-2</v>
      </c>
    </row>
    <row r="39" spans="1:15" x14ac:dyDescent="0.25">
      <c r="B39" t="s">
        <v>4</v>
      </c>
      <c r="C39">
        <f t="shared" si="0"/>
        <v>0.81922558665173406</v>
      </c>
      <c r="D39">
        <f t="shared" si="1"/>
        <v>4.0199073350162595E-2</v>
      </c>
      <c r="M39" t="s">
        <v>105</v>
      </c>
      <c r="N39">
        <f>AVERAGE(C26:H31)</f>
        <v>0.79715302743283389</v>
      </c>
      <c r="O39">
        <f>_xlfn.STDEV.P(C26:H31)</f>
        <v>6.8139803410927721E-2</v>
      </c>
    </row>
    <row r="40" spans="1:15" x14ac:dyDescent="0.25">
      <c r="B40" t="s">
        <v>5</v>
      </c>
      <c r="C40">
        <f t="shared" si="0"/>
        <v>0.88766099932665343</v>
      </c>
      <c r="D40">
        <f t="shared" si="1"/>
        <v>4.2237099898588197E-2</v>
      </c>
    </row>
    <row r="41" spans="1:15" x14ac:dyDescent="0.25">
      <c r="A41" t="s">
        <v>103</v>
      </c>
      <c r="B41" t="s">
        <v>0</v>
      </c>
      <c r="C41">
        <f t="shared" si="0"/>
        <v>0.68893619655279659</v>
      </c>
      <c r="D41">
        <f t="shared" si="1"/>
        <v>3.3012614880591984E-2</v>
      </c>
    </row>
    <row r="42" spans="1:15" x14ac:dyDescent="0.25">
      <c r="B42" t="s">
        <v>1</v>
      </c>
      <c r="C42">
        <f t="shared" si="0"/>
        <v>0.84412712659737921</v>
      </c>
      <c r="D42">
        <f t="shared" si="1"/>
        <v>2.5536472559034688E-2</v>
      </c>
    </row>
    <row r="43" spans="1:15" x14ac:dyDescent="0.25">
      <c r="B43" t="s">
        <v>2</v>
      </c>
      <c r="C43">
        <f t="shared" si="0"/>
        <v>0.8674770684270342</v>
      </c>
      <c r="D43">
        <f t="shared" si="1"/>
        <v>9.9195708742963358E-3</v>
      </c>
      <c r="M43" t="s">
        <v>106</v>
      </c>
      <c r="N43" t="s">
        <v>114</v>
      </c>
    </row>
    <row r="44" spans="1:15" x14ac:dyDescent="0.25">
      <c r="B44" t="s">
        <v>80</v>
      </c>
      <c r="C44">
        <f>AVERAGE(C11:D11,F11:G11)</f>
        <v>0.80797652009008181</v>
      </c>
      <c r="D44">
        <f>_xlfn.STDEV.P(C11:D11,F11:G11)</f>
        <v>5.121912518027621E-3</v>
      </c>
      <c r="M44" t="s">
        <v>23</v>
      </c>
      <c r="N44">
        <f>MAX(C2:H7)</f>
        <v>0.92828213372528068</v>
      </c>
    </row>
    <row r="45" spans="1:15" x14ac:dyDescent="0.25">
      <c r="B45" t="s">
        <v>4</v>
      </c>
      <c r="C45">
        <f t="shared" si="0"/>
        <v>0.8290133905795104</v>
      </c>
      <c r="D45">
        <f t="shared" si="1"/>
        <v>8.0273163052743315E-3</v>
      </c>
      <c r="M45" t="s">
        <v>103</v>
      </c>
      <c r="N45">
        <f>MAX(C8:H13)</f>
        <v>0.87761822759500663</v>
      </c>
    </row>
    <row r="46" spans="1:15" x14ac:dyDescent="0.25">
      <c r="B46" t="s">
        <v>5</v>
      </c>
      <c r="C46">
        <f t="shared" si="0"/>
        <v>0.8043907320482081</v>
      </c>
      <c r="D46">
        <f t="shared" si="1"/>
        <v>2.0198372651589858E-2</v>
      </c>
      <c r="M46" t="s">
        <v>104</v>
      </c>
      <c r="N46">
        <f>MAX(C14:H19)</f>
        <v>0.93966911298602118</v>
      </c>
    </row>
    <row r="47" spans="1:15" x14ac:dyDescent="0.25">
      <c r="A47" t="s">
        <v>104</v>
      </c>
      <c r="B47" t="s">
        <v>0</v>
      </c>
      <c r="C47">
        <f t="shared" si="0"/>
        <v>0.67449060354804879</v>
      </c>
      <c r="D47">
        <f t="shared" si="1"/>
        <v>0.16120717568470802</v>
      </c>
      <c r="M47" t="s">
        <v>102</v>
      </c>
      <c r="N47">
        <f>MAX(C20:H25)</f>
        <v>0.84857894797966094</v>
      </c>
    </row>
    <row r="48" spans="1:15" x14ac:dyDescent="0.25">
      <c r="B48" t="s">
        <v>1</v>
      </c>
      <c r="C48">
        <f t="shared" si="0"/>
        <v>0.87087931314159528</v>
      </c>
      <c r="D48">
        <f t="shared" si="1"/>
        <v>5.2932604920627707E-2</v>
      </c>
      <c r="M48" t="s">
        <v>105</v>
      </c>
      <c r="N48">
        <f>MAX(C26:H31)</f>
        <v>0.90014141864555952</v>
      </c>
    </row>
    <row r="49" spans="1:4" x14ac:dyDescent="0.25">
      <c r="B49" t="s">
        <v>2</v>
      </c>
      <c r="C49">
        <f t="shared" si="0"/>
        <v>0.89982593669002053</v>
      </c>
      <c r="D49">
        <f t="shared" si="1"/>
        <v>2.7635770061393665E-2</v>
      </c>
    </row>
    <row r="50" spans="1:4" x14ac:dyDescent="0.25">
      <c r="B50" t="s">
        <v>80</v>
      </c>
      <c r="C50">
        <f>AVERAGE(C17:D17,F17:G17)</f>
        <v>0.92880393884523105</v>
      </c>
      <c r="D50">
        <f>_xlfn.STDEV.P(C17:D17,F17:G17)</f>
        <v>6.3554859109536642E-3</v>
      </c>
    </row>
    <row r="51" spans="1:4" x14ac:dyDescent="0.25">
      <c r="B51" t="s">
        <v>4</v>
      </c>
      <c r="C51">
        <f t="shared" si="0"/>
        <v>0.83584363116370552</v>
      </c>
      <c r="D51">
        <f t="shared" si="1"/>
        <v>2.5956266947133769E-2</v>
      </c>
    </row>
    <row r="52" spans="1:4" x14ac:dyDescent="0.25">
      <c r="B52" t="s">
        <v>5</v>
      </c>
      <c r="C52">
        <f t="shared" si="0"/>
        <v>0.8963923559747885</v>
      </c>
      <c r="D52">
        <f t="shared" si="1"/>
        <v>3.4279671803053517E-2</v>
      </c>
    </row>
    <row r="53" spans="1:4" x14ac:dyDescent="0.25">
      <c r="A53" t="s">
        <v>102</v>
      </c>
      <c r="B53" t="s">
        <v>0</v>
      </c>
      <c r="C53">
        <f t="shared" si="0"/>
        <v>0.75835025516142629</v>
      </c>
      <c r="D53">
        <f t="shared" si="1"/>
        <v>5.810411112704756E-2</v>
      </c>
    </row>
    <row r="54" spans="1:4" x14ac:dyDescent="0.25">
      <c r="B54" t="s">
        <v>1</v>
      </c>
      <c r="C54">
        <f t="shared" si="0"/>
        <v>0.78768734910953597</v>
      </c>
      <c r="D54">
        <f t="shared" si="1"/>
        <v>2.4469260952553647E-2</v>
      </c>
    </row>
    <row r="55" spans="1:4" x14ac:dyDescent="0.25">
      <c r="B55" t="s">
        <v>2</v>
      </c>
      <c r="C55">
        <f t="shared" si="0"/>
        <v>0.8119205939993458</v>
      </c>
      <c r="D55">
        <f t="shared" si="1"/>
        <v>2.2501558974814515E-2</v>
      </c>
    </row>
    <row r="56" spans="1:4" x14ac:dyDescent="0.25">
      <c r="B56" t="s">
        <v>80</v>
      </c>
      <c r="C56">
        <f>AVERAGE(C23:D23,F23:G23)</f>
        <v>0.70719694870403083</v>
      </c>
      <c r="D56">
        <f>_xlfn.STDEV.P(C23:D23,F23:G23)</f>
        <v>6.2645870332037903E-2</v>
      </c>
    </row>
    <row r="57" spans="1:4" x14ac:dyDescent="0.25">
      <c r="B57" t="s">
        <v>4</v>
      </c>
      <c r="C57">
        <f t="shared" si="0"/>
        <v>0.76366735902287575</v>
      </c>
      <c r="D57">
        <f t="shared" si="1"/>
        <v>4.0841144428061429E-2</v>
      </c>
    </row>
    <row r="58" spans="1:4" x14ac:dyDescent="0.25">
      <c r="B58" t="s">
        <v>5</v>
      </c>
      <c r="C58">
        <f t="shared" si="0"/>
        <v>0.71852766063166085</v>
      </c>
      <c r="D58">
        <f t="shared" si="1"/>
        <v>4.9774442378215884E-2</v>
      </c>
    </row>
    <row r="59" spans="1:4" x14ac:dyDescent="0.25">
      <c r="A59" t="s">
        <v>105</v>
      </c>
      <c r="B59" t="s">
        <v>0</v>
      </c>
      <c r="C59">
        <f t="shared" si="0"/>
        <v>0.70876934228905897</v>
      </c>
      <c r="D59">
        <f t="shared" si="1"/>
        <v>9.7819972418104376E-2</v>
      </c>
    </row>
    <row r="60" spans="1:4" x14ac:dyDescent="0.25">
      <c r="B60" t="s">
        <v>1</v>
      </c>
      <c r="C60">
        <f t="shared" si="0"/>
        <v>0.80290464262872485</v>
      </c>
      <c r="D60">
        <f t="shared" si="1"/>
        <v>3.1064519327114196E-2</v>
      </c>
    </row>
    <row r="61" spans="1:4" x14ac:dyDescent="0.25">
      <c r="B61" t="s">
        <v>2</v>
      </c>
      <c r="C61">
        <f t="shared" si="0"/>
        <v>0.82409177903399999</v>
      </c>
      <c r="D61">
        <f t="shared" si="1"/>
        <v>1.1663599655959457E-2</v>
      </c>
    </row>
    <row r="62" spans="1:4" x14ac:dyDescent="0.25">
      <c r="B62" t="s">
        <v>80</v>
      </c>
      <c r="C62">
        <f>AVERAGE(C29:D29,F29:G29)</f>
        <v>0.84799322860816284</v>
      </c>
      <c r="D62">
        <f>_xlfn.STDEV.P(C29:D29,F29:G29)</f>
        <v>9.9139524415372219E-3</v>
      </c>
    </row>
    <row r="63" spans="1:4" x14ac:dyDescent="0.25">
      <c r="B63" t="s">
        <v>4</v>
      </c>
      <c r="C63">
        <f t="shared" si="0"/>
        <v>0.77627939482771502</v>
      </c>
      <c r="D63">
        <f t="shared" si="1"/>
        <v>2.9052193676655853E-2</v>
      </c>
    </row>
    <row r="64" spans="1:4" x14ac:dyDescent="0.25">
      <c r="B64" t="s">
        <v>5</v>
      </c>
      <c r="C64">
        <f t="shared" si="0"/>
        <v>0.83982651093445149</v>
      </c>
      <c r="D64">
        <f t="shared" si="1"/>
        <v>4.6699415609479378E-2</v>
      </c>
    </row>
  </sheetData>
  <mergeCells count="1">
    <mergeCell ref="J2:K2"/>
  </mergeCells>
  <conditionalFormatting sqref="C2:H7">
    <cfRule type="top10" dxfId="257" priority="5" rank="1"/>
  </conditionalFormatting>
  <conditionalFormatting sqref="C8:H13">
    <cfRule type="top10" dxfId="256" priority="4" rank="1"/>
  </conditionalFormatting>
  <conditionalFormatting sqref="C14:H19">
    <cfRule type="top10" dxfId="255" priority="3" rank="1"/>
  </conditionalFormatting>
  <conditionalFormatting sqref="C20:H25">
    <cfRule type="top10" dxfId="254" priority="2" rank="1"/>
  </conditionalFormatting>
  <conditionalFormatting sqref="C26:H31">
    <cfRule type="top10" dxfId="253" priority="1" rank="1"/>
  </conditionalFormatting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CF7D-1F23-4225-B5C3-18077C96BB8C}">
  <dimension ref="A1:V66"/>
  <sheetViews>
    <sheetView tabSelected="1" workbookViewId="0">
      <selection activeCell="Z22" sqref="Z22"/>
    </sheetView>
  </sheetViews>
  <sheetFormatPr baseColWidth="10" defaultRowHeight="15" x14ac:dyDescent="0.25"/>
  <cols>
    <col min="2" max="2" width="15.7109375" bestFit="1" customWidth="1"/>
    <col min="3" max="3" width="9.7109375" bestFit="1" customWidth="1"/>
    <col min="4" max="4" width="5.85546875" bestFit="1" customWidth="1"/>
  </cols>
  <sheetData>
    <row r="1" spans="1:22" x14ac:dyDescent="0.25">
      <c r="A1" s="3"/>
      <c r="B1" s="3"/>
      <c r="C1" s="3"/>
      <c r="D1" s="3"/>
      <c r="E1" s="33" t="s">
        <v>92</v>
      </c>
      <c r="F1" s="33"/>
      <c r="G1" s="33"/>
      <c r="H1" s="33" t="s">
        <v>91</v>
      </c>
      <c r="I1" s="33"/>
      <c r="J1" s="33"/>
      <c r="M1" s="3"/>
      <c r="N1" s="3"/>
      <c r="O1" s="3"/>
      <c r="P1" s="3"/>
      <c r="Q1" s="33" t="s">
        <v>92</v>
      </c>
      <c r="R1" s="33"/>
      <c r="S1" s="33"/>
      <c r="T1" s="33" t="s">
        <v>91</v>
      </c>
      <c r="U1" s="33"/>
      <c r="V1" s="33"/>
    </row>
    <row r="2" spans="1:22" x14ac:dyDescent="0.25">
      <c r="A2" s="3" t="s">
        <v>93</v>
      </c>
      <c r="B2" s="3" t="s">
        <v>89</v>
      </c>
      <c r="C2" s="3" t="s">
        <v>88</v>
      </c>
      <c r="D2" s="3" t="s">
        <v>49</v>
      </c>
      <c r="E2" s="3" t="s">
        <v>40</v>
      </c>
      <c r="F2" s="3" t="s">
        <v>90</v>
      </c>
      <c r="G2" s="3" t="s">
        <v>94</v>
      </c>
      <c r="H2" s="3" t="s">
        <v>40</v>
      </c>
      <c r="I2" s="3" t="s">
        <v>90</v>
      </c>
      <c r="J2" s="3" t="s">
        <v>94</v>
      </c>
      <c r="K2" s="3"/>
      <c r="L2" s="33" t="s">
        <v>93</v>
      </c>
      <c r="M2" s="33"/>
      <c r="N2" s="3" t="s">
        <v>89</v>
      </c>
      <c r="O2" s="3" t="s">
        <v>88</v>
      </c>
      <c r="P2" s="3" t="s">
        <v>49</v>
      </c>
      <c r="Q2" s="3" t="s">
        <v>40</v>
      </c>
      <c r="R2" s="3" t="s">
        <v>90</v>
      </c>
      <c r="S2" s="3" t="s">
        <v>94</v>
      </c>
      <c r="T2" s="3" t="s">
        <v>40</v>
      </c>
      <c r="U2" s="3" t="s">
        <v>90</v>
      </c>
      <c r="V2" s="3" t="s">
        <v>94</v>
      </c>
    </row>
    <row r="3" spans="1:22" x14ac:dyDescent="0.25">
      <c r="A3" t="str">
        <f>'F_beta Analysis'!AE2</f>
        <v>kNN</v>
      </c>
      <c r="B3">
        <f>E3-H3</f>
        <v>3.1785597232065421E-2</v>
      </c>
      <c r="C3" t="str">
        <f>IF(D3&lt;(0.05/COUNT($D$3:$D$8)),ABS(B3/(SQRT(((G3-1)*F3^2+(J3-1)*I3^2)/(G3+J3-2)))),"")</f>
        <v/>
      </c>
      <c r="D3">
        <f>IFERROR(_xlfn.T.TEST('[8]F_beta Analysis'!D2:H7,'F_beta Analysis'!D2:H7,2,IF(IF(F3^2&gt;I3^2,(F3^2)/(I3^2),(I3^2)/(F3^2))&lt;IF(F3^2&gt;I3^2,_xlfn.F.INV(0.95,G3-1,J3-1),_xlfn.F.INV(0.95,J3-1,G3-1)),2,3)),1)</f>
        <v>9.870259104026248E-2</v>
      </c>
      <c r="E3">
        <f>'F_beta Analysis'!AF2</f>
        <v>0.72587798346126664</v>
      </c>
      <c r="F3">
        <f>'F_beta Analysis'!AG2</f>
        <v>7.5282764907622632E-2</v>
      </c>
      <c r="G3">
        <f>'F_beta Analysis'!V2</f>
        <v>30</v>
      </c>
      <c r="H3">
        <f>'[8]F_beta Analysis'!$AF2</f>
        <v>0.69409238622920122</v>
      </c>
      <c r="I3">
        <f>'[8]F_beta Analysis'!$AG2</f>
        <v>6.8823435373352462E-2</v>
      </c>
      <c r="J3">
        <f>'[8]F1 Analysis'!$V$2</f>
        <v>30</v>
      </c>
      <c r="L3" t="str">
        <f>'F_beta Analysis'!AJ3</f>
        <v>kNN</v>
      </c>
      <c r="M3" t="str">
        <f>'F_beta Analysis'!$AK$2</f>
        <v>BoW</v>
      </c>
      <c r="N3">
        <f>Q3-T3</f>
        <v>1.5048904719522138E-2</v>
      </c>
      <c r="O3" t="str">
        <f>IF(P3&lt;(0.05/COUNT($P$3:$P$14)),ABS(N3/(SQRT(((S3-1)*R3^2+(V3-1)*U3^2)/(S3+V3-2)))),"")</f>
        <v/>
      </c>
      <c r="P3">
        <f>IFERROR(_xlfn.T.TEST('[8]F_beta Analysis'!D2:H4,'F_beta Analysis'!D2:H4,2,IF(IF(R3^2&gt;U3^2,(R3^2)/(U3^2),(U3^2)/(R3^2))&lt;IF(R3^2&gt;U3^2,_xlfn.F.INV(0.95,S3-1,V3-1),_xlfn.F.INV(0.95,V3-1,S3-1)),2,3)),1)</f>
        <v>0.47168378961576884</v>
      </c>
      <c r="Q3">
        <f>'F_beta Analysis'!AK3</f>
        <v>0.67222923373175381</v>
      </c>
      <c r="R3">
        <f>'F_beta Analysis'!AN3</f>
        <v>5.4008385511299779E-2</v>
      </c>
      <c r="S3">
        <f>'F_beta Analysis'!R2</f>
        <v>15</v>
      </c>
      <c r="T3">
        <f>'[8]F_beta Analysis'!AK3</f>
        <v>0.65718032901223167</v>
      </c>
      <c r="U3">
        <f>'[8]F_beta Analysis'!AN3</f>
        <v>5.5126979859671951E-2</v>
      </c>
      <c r="V3">
        <f>'[8]F1 Analysis'!$R$2</f>
        <v>15</v>
      </c>
    </row>
    <row r="4" spans="1:22" x14ac:dyDescent="0.25">
      <c r="A4" t="str">
        <f>'F_beta Analysis'!AE3</f>
        <v>RF</v>
      </c>
      <c r="B4">
        <f t="shared" ref="B4:B8" si="0">E4-H4</f>
        <v>7.5800205048148772E-4</v>
      </c>
      <c r="C4" t="str">
        <f t="shared" ref="C4:C8" si="1">IF(D4&lt;(0.05/COUNT($D$3:$D$8)),ABS(B4/(SQRT(((G4-1)*F4^2+(J4-1)*I4^2)/(G4+J4-2)))),"")</f>
        <v/>
      </c>
      <c r="D4">
        <f>IFERROR(_xlfn.T.TEST('[8]F_beta Analysis'!D26:H31,'F_beta Analysis'!D26:H31,2,IF(IF(F4^2&gt;I4^2,(F4^2)/(I4^2),(I4^2)/(F4^2))&lt;IF(F4^2&gt;I4^2,_xlfn.F.INV(0.95,G4-1,J4-1),_xlfn.F.INV(0.95,J4-1,G4-1)),2,3)),1)</f>
        <v>0.94881249382301902</v>
      </c>
      <c r="E4">
        <f>'F_beta Analysis'!AF3</f>
        <v>0.79764445239208726</v>
      </c>
      <c r="F4">
        <f>'F_beta Analysis'!AG3</f>
        <v>4.1040682462565273E-2</v>
      </c>
      <c r="G4">
        <f>'F_beta Analysis'!V26</f>
        <v>30</v>
      </c>
      <c r="H4">
        <f>'[8]F_beta Analysis'!$AF3</f>
        <v>0.79688645034160577</v>
      </c>
      <c r="I4">
        <f>'[8]F_beta Analysis'!$AG3</f>
        <v>4.82050976686045E-2</v>
      </c>
      <c r="J4">
        <f>'[8]F1 Analysis'!$V$26</f>
        <v>30</v>
      </c>
      <c r="M4" t="str">
        <f>'F_beta Analysis'!$AL$2</f>
        <v>Tf-Idf</v>
      </c>
      <c r="N4">
        <f t="shared" ref="N4:N14" si="2">Q4-T4</f>
        <v>4.8522289744608482E-2</v>
      </c>
      <c r="O4" t="str">
        <f t="shared" ref="O4:O14" si="3">IF(P4&lt;(0.05/COUNT($P$3:$P$14)),ABS(N4/(SQRT(((S4-1)*R4^2+(V4-1)*U4^2)/(S4+V4-2)))),"")</f>
        <v/>
      </c>
      <c r="P4">
        <f>IFERROR(_xlfn.T.TEST('[8]F_beta Analysis'!D5:H7,'F_beta Analysis'!D5:H7,2,IF(IF(R4^2&gt;U4^2,(R4^2)/(U4^2),(U4^2)/(R4^2))&lt;IF(R4^2&gt;U4^2,_xlfn.F.INV(0.95,S4-1,V4-1),_xlfn.F.INV(0.95,V4-1,S4-1)),2,3)),1)</f>
        <v>3.078966040893151E-2</v>
      </c>
      <c r="Q4">
        <f>'F_beta Analysis'!AL3</f>
        <v>0.77952673319077948</v>
      </c>
      <c r="R4">
        <f>'F_beta Analysis'!AO3</f>
        <v>5.159173367561206E-2</v>
      </c>
      <c r="S4">
        <f>'F_beta Analysis'!R5</f>
        <v>15</v>
      </c>
      <c r="T4">
        <f>'[8]F_beta Analysis'!AL3</f>
        <v>0.73100444344617099</v>
      </c>
      <c r="U4">
        <f>'[8]F_beta Analysis'!AO3</f>
        <v>6.0904405988020931E-2</v>
      </c>
      <c r="V4">
        <f>'[8]F1 Analysis'!$R$5</f>
        <v>15</v>
      </c>
    </row>
    <row r="5" spans="1:22" x14ac:dyDescent="0.25">
      <c r="A5" t="str">
        <f>'F_beta Analysis'!AE4</f>
        <v>SVM</v>
      </c>
      <c r="B5">
        <f t="shared" si="0"/>
        <v>1.2890087982833864E-2</v>
      </c>
      <c r="C5" t="str">
        <f t="shared" si="1"/>
        <v/>
      </c>
      <c r="D5">
        <f>IFERROR(_xlfn.T.TEST('[8]F_beta Analysis'!D8:H13,'F_beta Analysis'!D8:H13,2,IF(IF(F5^2&gt;I5^2,(F5^2)/(I5^2),(I5^2)/(F5^2))&lt;IF(F5^2&gt;I5^2,_xlfn.F.INV(0.95,G5-1,J5-1),_xlfn.F.INV(0.95,J5-1,G5-1)),2,3)),1)</f>
        <v>0.31046222594568129</v>
      </c>
      <c r="E5">
        <f>'F_beta Analysis'!AF4</f>
        <v>0.83506159086545984</v>
      </c>
      <c r="F5">
        <f>'F_beta Analysis'!AG4</f>
        <v>5.058170801324853E-2</v>
      </c>
      <c r="G5">
        <f>'F_beta Analysis'!V8</f>
        <v>30</v>
      </c>
      <c r="H5">
        <f>'[8]F_beta Analysis'!$AF4</f>
        <v>0.82217150288262597</v>
      </c>
      <c r="I5">
        <f>'[8]F_beta Analysis'!$AG4</f>
        <v>4.5209942315894952E-2</v>
      </c>
      <c r="J5">
        <f>'[8]F1 Analysis'!$V$8</f>
        <v>30</v>
      </c>
      <c r="L5" t="str">
        <f>'F_beta Analysis'!AJ4</f>
        <v>RF</v>
      </c>
      <c r="M5" t="str">
        <f>'F_beta Analysis'!$AK$2</f>
        <v>BoW</v>
      </c>
      <c r="N5">
        <f t="shared" si="2"/>
        <v>7.9088632775559109E-4</v>
      </c>
      <c r="O5" t="str">
        <f t="shared" si="3"/>
        <v/>
      </c>
      <c r="P5">
        <f>IFERROR(_xlfn.T.TEST('[8]F_beta Analysis'!D26:H28,'F_beta Analysis'!D26:H28,2,IF(IF(R5^2&gt;U5^2,(R5^2)/(U5^2),(U5^2)/(R5^2))&lt;IF(R5^2&gt;U5^2,_xlfn.F.INV(0.95,S5-1,V5-1),_xlfn.F.INV(0.95,V5-1,S5-1)),2,3)),1)</f>
        <v>0.9679676806188624</v>
      </c>
      <c r="Q5">
        <f>'F_beta Analysis'!AK4</f>
        <v>0.79020763363695179</v>
      </c>
      <c r="R5">
        <f>'F_beta Analysis'!AN4</f>
        <v>4.6233787783170582E-2</v>
      </c>
      <c r="S5">
        <f>'F_beta Analysis'!R26</f>
        <v>15</v>
      </c>
      <c r="T5">
        <f>'[8]F_beta Analysis'!AK4</f>
        <v>0.7894167473091962</v>
      </c>
      <c r="U5">
        <f>'[8]F_beta Analysis'!AN4</f>
        <v>5.6537776329547457E-2</v>
      </c>
      <c r="V5">
        <f>'[8]F1 Analysis'!$R$26</f>
        <v>15</v>
      </c>
    </row>
    <row r="6" spans="1:22" x14ac:dyDescent="0.25">
      <c r="A6" t="str">
        <f>'F_beta Analysis'!AE5</f>
        <v>MNB</v>
      </c>
      <c r="B6">
        <f t="shared" si="0"/>
        <v>8.5936639359412981E-3</v>
      </c>
      <c r="C6" t="str">
        <f t="shared" si="1"/>
        <v/>
      </c>
      <c r="D6">
        <f>IFERROR(_xlfn.T.TEST('[8]F_beta Analysis'!X2:AB5,'F_beta Analysis'!X2:AB5,2,IF(IF(F6^2&gt;I6^2,(F6^2)/(I6^2),(I6^2)/(F6^2))&lt;IF(F6^2&gt;I6^2,_xlfn.F.INV(0.95,G6-1,J6-1),_xlfn.F.INV(0.95,J6-1,G6-1)),2,3)),1)</f>
        <v>0.49067374626034332</v>
      </c>
      <c r="E6">
        <f>'F_beta Analysis'!AF5</f>
        <v>0.84418447158637411</v>
      </c>
      <c r="F6">
        <f>'F_beta Analysis'!AG5</f>
        <v>4.0684851766920174E-2</v>
      </c>
      <c r="G6">
        <f>'F_beta Analysis'!V20</f>
        <v>20</v>
      </c>
      <c r="H6">
        <f>'[8]F_beta Analysis'!$AF5</f>
        <v>0.83559080765043281</v>
      </c>
      <c r="I6">
        <f>'[8]F_beta Analysis'!$AG5</f>
        <v>3.5234853003811156E-2</v>
      </c>
      <c r="J6">
        <f>'[8]F1 Analysis'!$V$20</f>
        <v>20</v>
      </c>
      <c r="M6" t="str">
        <f>'F_beta Analysis'!$AL$2</f>
        <v>Tf-Idf</v>
      </c>
      <c r="N6">
        <f t="shared" si="2"/>
        <v>7.2511777320771742E-4</v>
      </c>
      <c r="O6" t="str">
        <f t="shared" si="3"/>
        <v/>
      </c>
      <c r="P6">
        <f>IFERROR(_xlfn.T.TEST('[8]F_beta Analysis'!D29:H31,'F_beta Analysis'!D29:H31,2,IF(IF(R6^2&gt;U6^2,(R6^2)/(U6^2),(U6^2)/(R6^2))&lt;IF(R6^2&gt;U6^2,_xlfn.F.INV(0.95,S6-1,V6-1),_xlfn.F.INV(0.95,V6-1,S6-1)),2,3)),1)</f>
        <v>0.9567628280982825</v>
      </c>
      <c r="Q6">
        <f>'F_beta Analysis'!AL4</f>
        <v>0.80508127114722317</v>
      </c>
      <c r="R6">
        <f>'F_beta Analysis'!AO4</f>
        <v>3.3473863756870004E-2</v>
      </c>
      <c r="S6">
        <f>'F_beta Analysis'!R29</f>
        <v>15</v>
      </c>
      <c r="T6">
        <f>'[8]F_beta Analysis'!AL4</f>
        <v>0.80435615337401545</v>
      </c>
      <c r="U6">
        <f>'[8]F_beta Analysis'!AO4</f>
        <v>3.6597128349157126E-2</v>
      </c>
      <c r="V6">
        <f>'[8]F1 Analysis'!$R$29</f>
        <v>15</v>
      </c>
    </row>
    <row r="7" spans="1:22" x14ac:dyDescent="0.25">
      <c r="A7" t="str">
        <f>'F_beta Analysis'!AE6</f>
        <v>LR</v>
      </c>
      <c r="B7">
        <f t="shared" si="0"/>
        <v>2.0794204623222234E-2</v>
      </c>
      <c r="C7" t="str">
        <f t="shared" si="1"/>
        <v/>
      </c>
      <c r="D7">
        <f>IFERROR(_xlfn.T.TEST('[8]F_beta Analysis'!D14:H19,'F_beta Analysis'!D14:H19,2,IF(IF(F7^2&gt;I7^2,(F7^2)/(I7^2),(I7^2)/(F7^2))&lt;IF(F7^2&gt;I7^2,_xlfn.F.INV(0.95,G7-1,J7-1),_xlfn.F.INV(0.95,J7-1,G7-1)),2,3)),1)</f>
        <v>4.3096037079994688E-2</v>
      </c>
      <c r="E7">
        <f>'F_beta Analysis'!AF6</f>
        <v>0.86005578575467645</v>
      </c>
      <c r="F7">
        <f>'F_beta Analysis'!AG6</f>
        <v>3.5682614182723192E-2</v>
      </c>
      <c r="G7">
        <f>'F_beta Analysis'!V14</f>
        <v>30</v>
      </c>
      <c r="H7">
        <f>'[8]F_beta Analysis'!$AF6</f>
        <v>0.83926158113145422</v>
      </c>
      <c r="I7">
        <f>'[8]F_beta Analysis'!$AG6</f>
        <v>4.0724343465410574E-2</v>
      </c>
      <c r="J7">
        <f>'[8]F1 Analysis'!$V$14</f>
        <v>30</v>
      </c>
      <c r="L7" t="str">
        <f>'F_beta Analysis'!AJ5</f>
        <v>SVM</v>
      </c>
      <c r="M7" t="str">
        <f>'F_beta Analysis'!$AK$2</f>
        <v>BoW</v>
      </c>
      <c r="N7">
        <f t="shared" si="2"/>
        <v>3.62527357562481E-3</v>
      </c>
      <c r="O7" t="str">
        <f t="shared" si="3"/>
        <v/>
      </c>
      <c r="P7">
        <f>IFERROR(_xlfn.T.TEST('[8]F_beta Analysis'!D8:H10,'F_beta Analysis'!D8:H10,2,IF(IF(R7^2&gt;U7^2,(R7^2)/(U7^2),(U7^2)/(R7^2))&lt;IF(R7^2&gt;U7^2,_xlfn.F.INV(0.95,S7-1,V7-1),_xlfn.F.INV(0.95,V7-1,S7-1)),2,3)),1)</f>
        <v>0.83942111234715577</v>
      </c>
      <c r="Q7">
        <f>'F_beta Analysis'!AK5</f>
        <v>0.8058608172646633</v>
      </c>
      <c r="R7">
        <f>'F_beta Analysis'!AN5</f>
        <v>4.8309734279896738E-2</v>
      </c>
      <c r="S7">
        <f>'F_beta Analysis'!R8</f>
        <v>15</v>
      </c>
      <c r="T7">
        <f>'[8]F_beta Analysis'!AK5</f>
        <v>0.80223554368903849</v>
      </c>
      <c r="U7">
        <f>'[8]F_beta Analysis'!AN5</f>
        <v>4.5439028602596118E-2</v>
      </c>
      <c r="V7">
        <f>'[8]F1 Analysis'!$R$8</f>
        <v>15</v>
      </c>
    </row>
    <row r="8" spans="1:22" x14ac:dyDescent="0.25">
      <c r="A8" t="str">
        <f>'F_beta Analysis'!AE7</f>
        <v>Ensemble</v>
      </c>
      <c r="B8">
        <f t="shared" si="0"/>
        <v>1.6062238599256817E-2</v>
      </c>
      <c r="C8" t="str">
        <f t="shared" si="1"/>
        <v/>
      </c>
      <c r="D8">
        <f>IFERROR(_xlfn.T.TEST('[8]F_beta Analysis'!D32:H37,'F_beta Analysis'!D32:H37,2,IF(IF(F8^2&gt;I8^2,(F8^2)/(I8^2),(I8^2)/(F8^2))&lt;IF(F8^2&gt;I8^2,_xlfn.F.INV(0.95,G8-1,J8-1),_xlfn.F.INV(0.95,J8-1,G8-1)),2,3)),1)</f>
        <v>0.16041183767202236</v>
      </c>
      <c r="E8">
        <f>'F_beta Analysis'!AF7</f>
        <v>0.86109134179669156</v>
      </c>
      <c r="F8">
        <f>'F_beta Analysis'!AG7</f>
        <v>4.6575471713725503E-2</v>
      </c>
      <c r="G8">
        <f>'F_beta Analysis'!V32</f>
        <v>30</v>
      </c>
      <c r="H8">
        <f>'[8]F_beta Analysis'!$AF7</f>
        <v>0.84502910319743474</v>
      </c>
      <c r="I8">
        <f>'[8]F_beta Analysis'!$AG7</f>
        <v>3.9132402137913247E-2</v>
      </c>
      <c r="J8">
        <f>'[8]F1 Analysis'!$V$32</f>
        <v>30</v>
      </c>
      <c r="M8" t="str">
        <f>'F_beta Analysis'!$AL$2</f>
        <v>Tf-Idf</v>
      </c>
      <c r="N8">
        <f t="shared" si="2"/>
        <v>2.2154902390042919E-2</v>
      </c>
      <c r="O8" t="str">
        <f t="shared" si="3"/>
        <v/>
      </c>
      <c r="P8">
        <f>IFERROR(_xlfn.T.TEST('[8]F_beta Analysis'!D11:H13,'F_beta Analysis'!D11:H13,2,IF(IF(R8^2&gt;U8^2,(R8^2)/(U8^2),(U8^2)/(R8^2))&lt;IF(R8^2&gt;U8^2,_xlfn.F.INV(0.95,S8-1,V8-1),_xlfn.F.INV(0.95,V8-1,S8-1)),2,3)),1)</f>
        <v>9.5329462433352385E-2</v>
      </c>
      <c r="Q8">
        <f>'F_beta Analysis'!AL5</f>
        <v>0.86426236446625648</v>
      </c>
      <c r="R8">
        <f>'F_beta Analysis'!AO5</f>
        <v>3.2830132304193696E-2</v>
      </c>
      <c r="S8">
        <f>'F_beta Analysis'!R11</f>
        <v>15</v>
      </c>
      <c r="T8">
        <f>'[8]F_beta Analysis'!AL5</f>
        <v>0.84210746207621356</v>
      </c>
      <c r="U8">
        <f>'[8]F_beta Analysis'!AO5</f>
        <v>3.5046932963224892E-2</v>
      </c>
      <c r="V8">
        <f>'[8]F1 Analysis'!$R$11</f>
        <v>15</v>
      </c>
    </row>
    <row r="9" spans="1:22" x14ac:dyDescent="0.25">
      <c r="L9" t="str">
        <f>'F_beta Analysis'!AJ6</f>
        <v>MNB</v>
      </c>
      <c r="M9" t="str">
        <f>'F_beta Analysis'!$AK$2</f>
        <v>BoW</v>
      </c>
      <c r="N9">
        <f t="shared" si="2"/>
        <v>2.470705471120338E-2</v>
      </c>
      <c r="O9" t="str">
        <f t="shared" si="3"/>
        <v/>
      </c>
      <c r="P9">
        <f>IFERROR(_xlfn.T.TEST('[8]F_beta Analysis'!D20:H21,'F_beta Analysis'!D20:H21,2,IF(IF(R9^2&gt;U9^2,(R9^2)/(U9^2),(U9^2)/(R9^2))&lt;IF(R9^2&gt;U9^2,_xlfn.F.INV(0.95,S9-1,V9-1),_xlfn.F.INV(0.95,V9-1,S9-1)),2,3)),1)</f>
        <v>0.16949023648884803</v>
      </c>
      <c r="Q9">
        <f>'F_beta Analysis'!AK6</f>
        <v>0.85433569273600996</v>
      </c>
      <c r="R9">
        <f>'F_beta Analysis'!AN6</f>
        <v>3.5060061311983179E-2</v>
      </c>
      <c r="S9">
        <f>'F_beta Analysis'!R20</f>
        <v>10</v>
      </c>
      <c r="T9">
        <f>'[8]F_beta Analysis'!AK6</f>
        <v>0.82962863802480658</v>
      </c>
      <c r="U9">
        <f>'[8]F_beta Analysis'!AN6</f>
        <v>3.8114686657085575E-2</v>
      </c>
      <c r="V9">
        <f>'[8]F1 Analysis'!$R$20</f>
        <v>10</v>
      </c>
    </row>
    <row r="10" spans="1:22" x14ac:dyDescent="0.25">
      <c r="M10" t="str">
        <f>'F_beta Analysis'!$AL$2</f>
        <v>Tf-Idf</v>
      </c>
      <c r="N10">
        <f t="shared" si="2"/>
        <v>-7.5197268393204508E-3</v>
      </c>
      <c r="O10" t="str">
        <f t="shared" si="3"/>
        <v/>
      </c>
      <c r="P10">
        <f>IFERROR(_xlfn.T.TEST('[8]F_beta Analysis'!D23:H24,'F_beta Analysis'!D23:H24,2,IF(IF(R10^2&gt;U10^2,(R10^2)/(U10^2),(U10^2)/(R10^2))&lt;IF(R10^2&gt;U10^2,_xlfn.F.INV(0.95,S10-1,V10-1),_xlfn.F.INV(0.95,V10-1,S10-1)),2,3)),1)</f>
        <v>0.67677937066003535</v>
      </c>
      <c r="Q10">
        <f>'F_beta Analysis'!AL6</f>
        <v>0.83403325043673848</v>
      </c>
      <c r="R10">
        <f>'F_beta Analysis'!AO6</f>
        <v>4.3303716303971999E-2</v>
      </c>
      <c r="S10">
        <f>'F_beta Analysis'!R23</f>
        <v>10</v>
      </c>
      <c r="T10">
        <f>'[8]F_beta Analysis'!AL6</f>
        <v>0.84155297727605893</v>
      </c>
      <c r="U10">
        <f>'[8]F_beta Analysis'!AO6</f>
        <v>3.0970396512525696E-2</v>
      </c>
      <c r="V10">
        <f>'[8]F1 Analysis'!$R$23</f>
        <v>10</v>
      </c>
    </row>
    <row r="11" spans="1:22" x14ac:dyDescent="0.25">
      <c r="L11" t="str">
        <f>'F_beta Analysis'!AJ7</f>
        <v>LR</v>
      </c>
      <c r="M11" t="str">
        <f>'F_beta Analysis'!$AK$2</f>
        <v>BoW</v>
      </c>
      <c r="N11">
        <f t="shared" si="2"/>
        <v>1.5144175502079693E-2</v>
      </c>
      <c r="O11" t="str">
        <f t="shared" si="3"/>
        <v/>
      </c>
      <c r="P11">
        <f>IFERROR(_xlfn.T.TEST('[8]F_beta Analysis'!D14:H16,'F_beta Analysis'!D14:H16,2,IF(IF(R11^2&gt;U11^2,(R11^2)/(U11^2),(U11^2)/(R11^2))&lt;IF(R11^2&gt;U11^2,_xlfn.F.INV(0.95,S11-1,V11-1),_xlfn.F.INV(0.95,V11-1,S11-1)),2,3)),1)</f>
        <v>0.29816342374292298</v>
      </c>
      <c r="Q11">
        <f>'F_beta Analysis'!AK7</f>
        <v>0.8579002277501997</v>
      </c>
      <c r="R11">
        <f>'F_beta Analysis'!AN7</f>
        <v>3.8190912089773515E-2</v>
      </c>
      <c r="S11">
        <f>'F_beta Analysis'!R14</f>
        <v>15</v>
      </c>
      <c r="T11">
        <f>'[8]F_beta Analysis'!AK7</f>
        <v>0.84275605224812</v>
      </c>
      <c r="U11">
        <f>'[8]F_beta Analysis'!AN7</f>
        <v>3.7398062871224706E-2</v>
      </c>
      <c r="V11">
        <f>'[8]F1 Analysis'!$R$14</f>
        <v>15</v>
      </c>
    </row>
    <row r="12" spans="1:22" x14ac:dyDescent="0.25">
      <c r="M12" t="str">
        <f>'F_beta Analysis'!$AL$2</f>
        <v>Tf-Idf</v>
      </c>
      <c r="N12">
        <f t="shared" si="2"/>
        <v>2.6444233744364332E-2</v>
      </c>
      <c r="O12" t="str">
        <f t="shared" si="3"/>
        <v/>
      </c>
      <c r="P12">
        <f>IFERROR(_xlfn.T.TEST('[8]F_beta Analysis'!D17:H19,'F_beta Analysis'!D17:H19,2,IF(IF(R12^2&gt;U12^2,(R12^2)/(U12^2),(U12^2)/(R12^2))&lt;IF(R12^2&gt;U12^2,_xlfn.F.INV(0.95,S12-1,V12-1),_xlfn.F.INV(0.95,V12-1,S12-1)),2,3)),1)</f>
        <v>8.0281785881291576E-2</v>
      </c>
      <c r="Q12">
        <f>'F_beta Analysis'!AL7</f>
        <v>0.8622113437591532</v>
      </c>
      <c r="R12">
        <f>'F_beta Analysis'!AO7</f>
        <v>3.2842948755494233E-2</v>
      </c>
      <c r="S12">
        <f>'F_beta Analysis'!R17</f>
        <v>15</v>
      </c>
      <c r="T12">
        <f>'[8]F_beta Analysis'!AL7</f>
        <v>0.83576711001478887</v>
      </c>
      <c r="U12">
        <f>'[8]F_beta Analysis'!AO7</f>
        <v>4.3519036502282095E-2</v>
      </c>
      <c r="V12">
        <f>'[8]F1 Analysis'!$R$17</f>
        <v>15</v>
      </c>
    </row>
    <row r="13" spans="1:22" x14ac:dyDescent="0.25">
      <c r="L13" t="str">
        <f>'F_beta Analysis'!AJ8</f>
        <v>Ensemble</v>
      </c>
      <c r="M13" t="str">
        <f>'F_beta Analysis'!$AK$2</f>
        <v>BoW</v>
      </c>
      <c r="N13">
        <f t="shared" si="2"/>
        <v>9.9782409962371199E-3</v>
      </c>
      <c r="O13" t="str">
        <f t="shared" si="3"/>
        <v/>
      </c>
      <c r="P13">
        <f>IFERROR(_xlfn.T.TEST('[8]F_beta Analysis'!D32:H34,'F_beta Analysis'!D32:H34,2,IF(IF(R13^2&gt;U13^2,(R13^2)/(U13^2),(U13^2)/(R13^2))&lt;IF(R13^2&gt;U13^2,_xlfn.F.INV(0.95,S13-1,V13-1),_xlfn.F.INV(0.95,V13-1,S13-1)),2,3)),1)</f>
        <v>0.56388629214730224</v>
      </c>
      <c r="Q13">
        <f>'F_beta Analysis'!AK8</f>
        <v>0.85359772820507496</v>
      </c>
      <c r="R13">
        <f>'F_beta Analysis'!AN8</f>
        <v>4.5642539079907764E-2</v>
      </c>
      <c r="S13">
        <f>'F_beta Analysis'!R32</f>
        <v>15</v>
      </c>
      <c r="T13">
        <f>'[8]F_beta Analysis'!AK8</f>
        <v>0.84361948720883784</v>
      </c>
      <c r="U13">
        <f>'[8]F_beta Analysis'!AN8</f>
        <v>4.4761665082283381E-2</v>
      </c>
      <c r="V13">
        <f>'[8]F1 Analysis'!$R$32</f>
        <v>15</v>
      </c>
    </row>
    <row r="14" spans="1:22" x14ac:dyDescent="0.25">
      <c r="M14" t="str">
        <f>'F_beta Analysis'!$AL$2</f>
        <v>Tf-Idf</v>
      </c>
      <c r="N14">
        <f t="shared" si="2"/>
        <v>2.2146236202276626E-2</v>
      </c>
      <c r="O14" t="str">
        <f t="shared" si="3"/>
        <v/>
      </c>
      <c r="P14">
        <f>IFERROR(_xlfn.T.TEST('[8]F_beta Analysis'!D35:H37,'F_beta Analysis'!D35:H37,2,IF(IF(R14^2&gt;U14^2,(R14^2)/(U14^2),(U14^2)/(R14^2))&lt;IF(R14^2&gt;U14^2,_xlfn.F.INV(0.95,S14-1,V14-1),_xlfn.F.INV(0.95,V14-1,S14-1)),2,3)),1)</f>
        <v>0.15398744031702205</v>
      </c>
      <c r="Q14">
        <f>'F_beta Analysis'!AL8</f>
        <v>0.86858495538830849</v>
      </c>
      <c r="R14">
        <f>'F_beta Analysis'!AO8</f>
        <v>4.629254008725657E-2</v>
      </c>
      <c r="S14">
        <f>'F_beta Analysis'!R35</f>
        <v>15</v>
      </c>
      <c r="T14">
        <f>'[8]F_beta Analysis'!AL8</f>
        <v>0.84643871918603186</v>
      </c>
      <c r="U14">
        <f>'[8]F_beta Analysis'!AO8</f>
        <v>3.2482442930875627E-2</v>
      </c>
      <c r="V14">
        <f>'[8]F1 Analysis'!$R$35</f>
        <v>15</v>
      </c>
    </row>
    <row r="30" spans="1:1" x14ac:dyDescent="0.25">
      <c r="A30" s="3"/>
    </row>
    <row r="31" spans="1:1" x14ac:dyDescent="0.25">
      <c r="A31" s="3"/>
    </row>
    <row r="33" spans="1:16" x14ac:dyDescent="0.25">
      <c r="B33" s="27" t="s">
        <v>107</v>
      </c>
      <c r="C33" s="27"/>
      <c r="D33" s="27"/>
      <c r="E33" s="27"/>
      <c r="F33" s="27"/>
      <c r="G33" s="27"/>
      <c r="K33" s="27" t="s">
        <v>49</v>
      </c>
      <c r="L33" s="27"/>
      <c r="M33" s="27"/>
      <c r="N33" s="27"/>
      <c r="O33" s="27"/>
      <c r="P33" s="27"/>
    </row>
    <row r="34" spans="1:16" x14ac:dyDescent="0.25">
      <c r="B34" s="24" t="s">
        <v>36</v>
      </c>
      <c r="C34" s="25"/>
      <c r="D34" s="26"/>
      <c r="E34" s="24" t="s">
        <v>37</v>
      </c>
      <c r="F34" s="25"/>
      <c r="G34" s="26"/>
      <c r="K34" s="24" t="s">
        <v>36</v>
      </c>
      <c r="L34" s="25"/>
      <c r="M34" s="26"/>
      <c r="N34" s="24" t="s">
        <v>37</v>
      </c>
      <c r="O34" s="25"/>
      <c r="P34" s="26"/>
    </row>
    <row r="35" spans="1:16" x14ac:dyDescent="0.25">
      <c r="B35" s="5" t="s">
        <v>38</v>
      </c>
      <c r="C35" s="5" t="s">
        <v>7</v>
      </c>
      <c r="D35" s="1" t="s">
        <v>39</v>
      </c>
      <c r="E35" s="5" t="s">
        <v>38</v>
      </c>
      <c r="F35" s="5" t="s">
        <v>7</v>
      </c>
      <c r="G35" s="1" t="s">
        <v>39</v>
      </c>
      <c r="K35" s="5" t="s">
        <v>38</v>
      </c>
      <c r="L35" s="5" t="s">
        <v>7</v>
      </c>
      <c r="M35" s="1" t="s">
        <v>39</v>
      </c>
      <c r="N35" s="5" t="s">
        <v>38</v>
      </c>
      <c r="O35" s="5" t="s">
        <v>7</v>
      </c>
      <c r="P35" s="1" t="s">
        <v>39</v>
      </c>
    </row>
    <row r="36" spans="1:16" x14ac:dyDescent="0.25">
      <c r="A36" s="1" t="s">
        <v>0</v>
      </c>
      <c r="B36">
        <f>F_beta!J4-[8]F1!J4</f>
        <v>4.1793072379409213E-2</v>
      </c>
      <c r="C36">
        <f>F_beta!K4-[8]F1!K4</f>
        <v>5.0573635107615811E-3</v>
      </c>
      <c r="D36">
        <f>F_beta!L4-[8]F1!L4</f>
        <v>6.3412903434485468E-3</v>
      </c>
      <c r="E36">
        <f>F_beta!M4-[8]F1!M4</f>
        <v>-1.4017675231396964E-3</v>
      </c>
      <c r="F36">
        <f>F_beta!N4-[8]F1!N4</f>
        <v>5.9996116765100416E-2</v>
      </c>
      <c r="G36">
        <f>F_beta!O4-[8]F1!O4</f>
        <v>7.9740678658305364E-2</v>
      </c>
      <c r="J36" s="1" t="s">
        <v>0</v>
      </c>
      <c r="K36">
        <f>IFERROR(_xlfn.T.TEST([8]F1!B$4:B$8,F_beta!B$4:B$8,2,IF(IF(F_beta!J15^2&gt;[8]F1!J15^2,(F_beta!J15^2)/([8]F1!J15^2),([8]F1!J15^2)/(F_beta!J15^2))&lt;IF(F_beta!J15^2&gt;[8]F1!J15^2,_xlfn.F.INV(0.95,5-1,5-1),_xlfn.F.INV(0.95,5-1,5-1)),2,3)),1)</f>
        <v>0.31112093254654194</v>
      </c>
      <c r="L36">
        <f>IFERROR(_xlfn.T.TEST([8]F1!C$4:C$8,F_beta!C$4:C$8,2,IF(IF(F_beta!K15^2&gt;[8]F1!K15^2,(F_beta!K15^2)/([8]F1!K15^2),([8]F1!K15^2)/(F_beta!K15^2))&lt;IF(F_beta!K15^2&gt;[8]F1!K15^2,_xlfn.F.INV(0.95,5-1,5-1),_xlfn.F.INV(0.95,5-1,5-1)),2,3)),1)</f>
        <v>0.8462509471888362</v>
      </c>
      <c r="M36">
        <f>IFERROR(_xlfn.T.TEST([8]F1!D$4:D$8,F_beta!D$4:D$8,2,IF(IF(F_beta!L15^2&gt;[8]F1!L15^2,(F_beta!L15^2)/([8]F1!L15^2),([8]F1!L15^2)/(F_beta!L15^2))&lt;IF(F_beta!L15^2&gt;[8]F1!L15^2,_xlfn.F.INV(0.95,5-1,5-1),_xlfn.F.INV(0.95,5-1,5-1)),2,3)),1)</f>
        <v>0.87844691153911147</v>
      </c>
      <c r="N36">
        <f>IFERROR(_xlfn.T.TEST([8]F1!E$4:E$8,F_beta!E$4:E$8,2,IF(IF(F_beta!M15^2&gt;[8]F1!M15^2,(F_beta!M15^2)/([8]F1!M15^2),([8]F1!M15^2)/(F_beta!M15^2))&lt;IF(F_beta!M15^2&gt;[8]F1!M15^2,_xlfn.F.INV(0.95,5-1,5-1),_xlfn.F.INV(0.95,5-1,5-1)),2,3)),1)</f>
        <v>0.95988783559622537</v>
      </c>
      <c r="O36">
        <f>IFERROR(_xlfn.T.TEST([8]F1!F$4:F$8,F_beta!F$4:F$8,2,IF(IF(F_beta!N15^2&gt;[8]F1!N15^2,(F_beta!N15^2)/([8]F1!N15^2),([8]F1!N15^2)/(F_beta!N15^2))&lt;IF(F_beta!N15^2&gt;[8]F1!N15^2,_xlfn.F.INV(0.95,5-1,5-1),_xlfn.F.INV(0.95,5-1,5-1)),2,3)),1)</f>
        <v>0.13619303867455382</v>
      </c>
      <c r="P36">
        <f>IFERROR(_xlfn.T.TEST([8]F1!G$4:G$8,F_beta!G$4:G$8,2,IF(IF(F_beta!O15^2&gt;[8]F1!O15^2,(F_beta!O15^2)/([8]F1!O15^2),([8]F1!O15^2)/(F_beta!O15^2))&lt;IF(F_beta!O15^2&gt;[8]F1!O15^2,_xlfn.F.INV(0.95,5-1,5-1),_xlfn.F.INV(0.95,5-1,5-1)),2,3)),1)</f>
        <v>4.0953215511379371E-2</v>
      </c>
    </row>
    <row r="37" spans="1:16" x14ac:dyDescent="0.25">
      <c r="A37" s="1" t="s">
        <v>1</v>
      </c>
      <c r="B37">
        <f>F_beta!J5-[8]F1!J5</f>
        <v>1.2772574249025559E-2</v>
      </c>
      <c r="C37">
        <f>F_beta!K5-[8]F1!K5</f>
        <v>6.9381170297472261E-3</v>
      </c>
      <c r="D37">
        <f>F_beta!L5-[8]F1!L5</f>
        <v>-1.1196554193024788E-2</v>
      </c>
      <c r="E37">
        <f>F_beta!M5-[8]F1!M5</f>
        <v>3.2076153109729888E-2</v>
      </c>
      <c r="F37">
        <f>F_beta!N5-[8]F1!N5</f>
        <v>1.9633472761986126E-2</v>
      </c>
      <c r="G37">
        <f>F_beta!O5-[8]F1!O5</f>
        <v>1.5099792244077426E-2</v>
      </c>
      <c r="J37" s="1" t="s">
        <v>1</v>
      </c>
      <c r="K37">
        <f>IFERROR(_xlfn.T.TEST([8]F1!B$9:B$13,F_beta!B$9:B$13,2,IF(IF(F_beta!J16^2&gt;[8]F1!J16^2,(F_beta!J16^2)/([8]F1!J16^2),([8]F1!J16^2)/(F_beta!J16^2))&lt;IF(F_beta!J16^2&gt;[8]F1!J16^2,_xlfn.F.INV(0.95,5-1,5-1),_xlfn.F.INV(0.95,5-1,5-1)),2,3)),1)</f>
        <v>0.64511195745655603</v>
      </c>
      <c r="L37">
        <f>IFERROR(_xlfn.T.TEST([8]F1!C$9:C$13,F_beta!C$9:C$13,2,IF(IF(F_beta!K16^2&gt;[8]F1!K16^2,(F_beta!K16^2)/([8]F1!K16^2),([8]F1!K16^2)/(F_beta!K16^2))&lt;IF(F_beta!K16^2&gt;[8]F1!K16^2,_xlfn.F.INV(0.95,5-1,5-1),_xlfn.F.INV(0.95,5-1,5-1)),2,3)),1)</f>
        <v>0.8309110296676574</v>
      </c>
      <c r="M37">
        <f>IFERROR(_xlfn.T.TEST([8]F1!D$9:D$13,F_beta!D$9:D$13,2,IF(IF(F_beta!L16^2&gt;[8]F1!L16^2,(F_beta!L16^2)/([8]F1!L16^2),([8]F1!L16^2)/(F_beta!L16^2))&lt;IF(F_beta!L16^2&gt;[8]F1!L16^2,_xlfn.F.INV(0.95,5-1,5-1),_xlfn.F.INV(0.95,5-1,5-1)),2,3)),1)</f>
        <v>0.77250725214832772</v>
      </c>
      <c r="N37">
        <f>IFERROR(_xlfn.T.TEST([8]F1!E$9:E$13,F_beta!E$9:E$13,2,IF(IF(F_beta!M16^2&gt;[8]F1!M16^2,(F_beta!M16^2)/([8]F1!M16^2),([8]F1!M16^2)/(F_beta!M16^2))&lt;IF(F_beta!M16^2&gt;[8]F1!M16^2,_xlfn.F.INV(0.95,5-1,5-1),_xlfn.F.INV(0.95,5-1,5-1)),2,3)),1)</f>
        <v>0.27362581784990231</v>
      </c>
      <c r="O37">
        <f>IFERROR(_xlfn.T.TEST([8]F1!F$9:F$13,F_beta!F$9:F$13,2,IF(IF(F_beta!N16^2&gt;[8]F1!N16^2,(F_beta!N16^2)/([8]F1!N16^2),([8]F1!N16^2)/(F_beta!N16^2))&lt;IF(F_beta!N16^2&gt;[8]F1!N16^2,_xlfn.F.INV(0.95,5-1,5-1),_xlfn.F.INV(0.95,5-1,5-1)),2,3)),1)</f>
        <v>0.42307676103429204</v>
      </c>
      <c r="P37">
        <f>IFERROR(_xlfn.T.TEST([8]F1!G$9:G$13,F_beta!G$9:G$13,2,IF(IF(F_beta!O16^2&gt;[8]F1!O16^2,(F_beta!O16^2)/([8]F1!O16^2),([8]F1!O16^2)/(F_beta!O16^2))&lt;IF(F_beta!O16^2&gt;[8]F1!O16^2,_xlfn.F.INV(0.95,5-1,5-1),_xlfn.F.INV(0.95,5-1,5-1)),2,3)),1)</f>
        <v>0.4585818178499117</v>
      </c>
    </row>
    <row r="38" spans="1:16" x14ac:dyDescent="0.25">
      <c r="A38" s="1" t="s">
        <v>2</v>
      </c>
      <c r="B38">
        <f>F_beta!J6-[8]F1!J6</f>
        <v>7.163321223360386E-3</v>
      </c>
      <c r="C38">
        <f>F_beta!K6-[8]F1!K6</f>
        <v>2.6234088054716276E-2</v>
      </c>
      <c r="D38">
        <f>F_beta!L6-[8]F1!L6</f>
        <v>1.301580294146687E-2</v>
      </c>
      <c r="E38">
        <f>F_beta!M6-[8]F1!M6</f>
        <v>2.8925339498478975E-2</v>
      </c>
      <c r="F38">
        <f>F_beta!N6-[8]F1!N6</f>
        <v>2.8454861909114726E-2</v>
      </c>
      <c r="G38">
        <f>F_beta!O6-[8]F1!O6</f>
        <v>2.3960894118279397E-2</v>
      </c>
      <c r="J38" s="1" t="s">
        <v>2</v>
      </c>
      <c r="K38">
        <f>IFERROR(_xlfn.T.TEST([8]F1!B$14:B$18,F_beta!B$14:B$18,2,IF(IF(F_beta!J17^2&gt;[8]F1!J17^2,(F_beta!J17^2)/([8]F1!J17^2),([8]F1!J17^2)/(F_beta!J17^2))&lt;IF(F_beta!J17^2&gt;[8]F1!J17^2,_xlfn.F.INV(0.95,5-1,5-1),_xlfn.F.INV(0.95,5-1,5-1)),2,3)),1)</f>
        <v>0.83492370655723813</v>
      </c>
      <c r="L38">
        <f>IFERROR(_xlfn.T.TEST([8]F1!C$14:C$18,F_beta!C$14:C$18,2,IF(IF(F_beta!K17^2&gt;[8]F1!K17^2,(F_beta!K17^2)/([8]F1!K17^2),([8]F1!K17^2)/(F_beta!K17^2))&lt;IF(F_beta!K17^2&gt;[8]F1!K17^2,_xlfn.F.INV(0.95,5-1,5-1),_xlfn.F.INV(0.95,5-1,5-1)),2,3)),1)</f>
        <v>0.18959150924744902</v>
      </c>
      <c r="M38">
        <f>IFERROR(_xlfn.T.TEST([8]F1!D$14:D$18,F_beta!D$14:D$18,2,IF(IF(F_beta!L17^2&gt;[8]F1!L17^2,(F_beta!L17^2)/([8]F1!L17^2),([8]F1!L17^2)/(F_beta!L17^2))&lt;IF(F_beta!L17^2&gt;[8]F1!L17^2,_xlfn.F.INV(0.95,5-1,5-1),_xlfn.F.INV(0.95,5-1,5-1)),2,3)),1)</f>
        <v>0.61086101435964268</v>
      </c>
      <c r="N38">
        <f>IFERROR(_xlfn.T.TEST([8]F1!E$14:E$18,F_beta!E$14:E$18,2,IF(IF(F_beta!M17^2&gt;[8]F1!M17^2,(F_beta!M17^2)/([8]F1!M17^2),([8]F1!M17^2)/(F_beta!M17^2))&lt;IF(F_beta!M17^2&gt;[8]F1!M17^2,_xlfn.F.INV(0.95,5-1,5-1),_xlfn.F.INV(0.95,5-1,5-1)),2,3)),1)</f>
        <v>0.29269631479980174</v>
      </c>
      <c r="O38">
        <f>IFERROR(_xlfn.T.TEST([8]F1!F$14:F$18,F_beta!F$14:F$18,2,IF(IF(F_beta!N17^2&gt;[8]F1!N17^2,(F_beta!N17^2)/([8]F1!N17^2),([8]F1!N17^2)/(F_beta!N17^2))&lt;IF(F_beta!N17^2&gt;[8]F1!N17^2,_xlfn.F.INV(0.95,5-1,5-1),_xlfn.F.INV(0.95,5-1,5-1)),2,3)),1)</f>
        <v>0.30863842971770739</v>
      </c>
      <c r="P38">
        <f>IFERROR(_xlfn.T.TEST([8]F1!G$14:G$18,F_beta!G$14:G$18,2,IF(IF(F_beta!O17^2&gt;[8]F1!O17^2,(F_beta!O17^2)/([8]F1!O17^2),([8]F1!O17^2)/(F_beta!O17^2))&lt;IF(F_beta!O17^2&gt;[8]F1!O17^2,_xlfn.F.INV(0.95,5-1,5-1),_xlfn.F.INV(0.95,5-1,5-1)),2,3)),1)</f>
        <v>0.43615587866660244</v>
      </c>
    </row>
    <row r="39" spans="1:16" x14ac:dyDescent="0.25">
      <c r="A39" s="1" t="s">
        <v>80</v>
      </c>
      <c r="B39">
        <f>F_beta!J7-[8]F1!J7</f>
        <v>3.4884606667556994E-2</v>
      </c>
      <c r="C39">
        <f>F_beta!K7-[8]F1!K7</f>
        <v>1.4833122660658282E-2</v>
      </c>
      <c r="D39">
        <f>IFERROR(F_beta!L7-[8]F1!L7,0)</f>
        <v>0</v>
      </c>
      <c r="E39">
        <f>F_beta!M7-[8]F1!M7</f>
        <v>-3.9087590813188244E-3</v>
      </c>
      <c r="F39">
        <f>F_beta!N7-[8]F1!N7</f>
        <v>-5.6530906803179404E-3</v>
      </c>
      <c r="G39">
        <f>IFERROR(F_beta!O7-[8]F1!O7,0)</f>
        <v>0</v>
      </c>
      <c r="J39" s="1" t="s">
        <v>80</v>
      </c>
      <c r="K39">
        <f>IFERROR(_xlfn.T.TEST([8]F1!B$19:B$23,F_beta!B$19:B$23,2,IF(IF(F_beta!J18^2&gt;[8]F1!J18^2,(F_beta!J18^2)/([8]F1!J18^2),([8]F1!J18^2)/(F_beta!J18^2))&lt;IF(F_beta!J18^2&gt;[8]F1!J18^2,_xlfn.F.INV(0.95,5-1,5-1),_xlfn.F.INV(0.95,5-1,5-1)),2,3)),1)</f>
        <v>0.1713863578619842</v>
      </c>
      <c r="L39">
        <f>IFERROR(_xlfn.T.TEST([8]F1!C$19:C$23,F_beta!C$19:C$23,2,IF(IF(F_beta!K18^2&gt;[8]F1!K18^2,(F_beta!K18^2)/([8]F1!K18^2),([8]F1!K18^2)/(F_beta!K18^2))&lt;IF(F_beta!K18^2&gt;[8]F1!K18^2,_xlfn.F.INV(0.95,5-1,5-1),_xlfn.F.INV(0.95,5-1,5-1)),2,3)),1)</f>
        <v>0.56972175708178874</v>
      </c>
      <c r="M39">
        <f>IFERROR(_xlfn.T.TEST([8]F1!D$19:D$23,F_beta!D$19:D$23,2,IF(IF(F_beta!L18^2&gt;[8]F1!L18^2,(F_beta!L18^2)/([8]F1!L18^2),([8]F1!L18^2)/(F_beta!L18^2))&lt;IF(F_beta!L18^2&gt;[8]F1!L18^2,_xlfn.F.INV(0.95,5-1,5-1),_xlfn.F.INV(0.95,5-1,5-1)),2,3)),1)</f>
        <v>1</v>
      </c>
      <c r="N39">
        <f>IFERROR(_xlfn.T.TEST([8]F1!E$19:E$23,F_beta!E$19:E$23,2,IF(IF(F_beta!M18^2&gt;[8]F1!M18^2,(F_beta!M18^2)/([8]F1!M18^2),([8]F1!M18^2)/(F_beta!M18^2))&lt;IF(F_beta!M18^2&gt;[8]F1!M18^2,_xlfn.F.INV(0.95,5-1,5-1),_xlfn.F.INV(0.95,5-1,5-1)),2,3)),1)</f>
        <v>0.89410440530433077</v>
      </c>
      <c r="O39">
        <f>IFERROR(_xlfn.T.TEST([8]F1!F$19:F$23,F_beta!F$19:F$23,2,IF(IF(F_beta!N18^2&gt;[8]F1!N18^2,(F_beta!N18^2)/([8]F1!N18^2),([8]F1!N18^2)/(F_beta!N18^2))&lt;IF(F_beta!N18^2&gt;[8]F1!N18^2,_xlfn.F.INV(0.95,5-1,5-1),_xlfn.F.INV(0.95,5-1,5-1)),2,3)),1)</f>
        <v>0.82748750855417597</v>
      </c>
      <c r="P39">
        <f>IFERROR(_xlfn.T.TEST([8]F1!G$19:G$23,F_beta!G$19:G$23,2,IF(IF(F_beta!O18^2&gt;[8]F1!O18^2,(F_beta!O18^2)/([8]F1!O18^2),([8]F1!O18^2)/(F_beta!O18^2))&lt;IF(F_beta!O18^2&gt;[8]F1!O18^2,_xlfn.F.INV(0.95,5-1,5-1),_xlfn.F.INV(0.95,5-1,5-1)),2,3)),1)</f>
        <v>1</v>
      </c>
    </row>
    <row r="40" spans="1:16" x14ac:dyDescent="0.25">
      <c r="A40" s="1" t="s">
        <v>4</v>
      </c>
      <c r="B40">
        <f>F_beta!J8-[8]F1!J8</f>
        <v>1.0310282808469573E-2</v>
      </c>
      <c r="C40">
        <f>F_beta!K8-[8]F1!K8</f>
        <v>-7.1642230684141328E-3</v>
      </c>
      <c r="D40">
        <f>F_beta!L8-[8]F1!L8</f>
        <v>2.4846604267103056E-2</v>
      </c>
      <c r="E40">
        <f>F_beta!M8-[8]F1!M8</f>
        <v>-1.3504817901244692E-2</v>
      </c>
      <c r="F40">
        <f>F_beta!N8-[8]F1!N8</f>
        <v>-1.0039229096883928E-2</v>
      </c>
      <c r="G40">
        <f>F_beta!O8-[8]F1!O8</f>
        <v>1.2847523219358115E-3</v>
      </c>
      <c r="J40" s="1" t="s">
        <v>4</v>
      </c>
      <c r="K40">
        <f>IFERROR(_xlfn.T.TEST([8]F1!B$24:B$28,F_beta!B$24:B$28,2,IF(IF(F_beta!J19^2&gt;[8]F1!J19^2,(F_beta!J19^2)/([8]F1!J19^2),([8]F1!J19^2)/(F_beta!J19^2))&lt;IF(F_beta!J19^2&gt;[8]F1!J19^2,_xlfn.F.INV(0.95,5-1,5-1),_xlfn.F.INV(0.95,5-1,5-1)),2,3)),1)</f>
        <v>0.6834882435795101</v>
      </c>
      <c r="L40">
        <f>IFERROR(_xlfn.T.TEST([8]F1!C$24:C$28,F_beta!C$24:C$28,2,IF(IF(F_beta!K19^2&gt;[8]F1!K19^2,(F_beta!K19^2)/([8]F1!K19^2),([8]F1!K19^2)/(F_beta!K19^2))&lt;IF(F_beta!K19^2&gt;[8]F1!K19^2,_xlfn.F.INV(0.95,5-1,5-1),_xlfn.F.INV(0.95,5-1,5-1)),2,3)),1)</f>
        <v>0.729417985708253</v>
      </c>
      <c r="M40">
        <f>IFERROR(_xlfn.T.TEST([8]F1!D$24:D$28,F_beta!D$24:D$28,2,IF(IF(F_beta!L19^2&gt;[8]F1!L19^2,(F_beta!L19^2)/([8]F1!L19^2),([8]F1!L19^2)/(F_beta!L19^2))&lt;IF(F_beta!L19^2&gt;[8]F1!L19^2,_xlfn.F.INV(0.95,5-1,5-1),_xlfn.F.INV(0.95,5-1,5-1)),2,3)),1)</f>
        <v>0.29581725609768084</v>
      </c>
      <c r="N40">
        <f>IFERROR(_xlfn.T.TEST([8]F1!E$24:E$28,F_beta!E$24:E$28,2,IF(IF(F_beta!M19^2&gt;[8]F1!M19^2,(F_beta!M19^2)/([8]F1!M19^2),([8]F1!M19^2)/(F_beta!M19^2))&lt;IF(F_beta!M19^2&gt;[8]F1!M19^2,_xlfn.F.INV(0.95,5-1,5-1),_xlfn.F.INV(0.95,5-1,5-1)),2,3)),1)</f>
        <v>0.4429945109782929</v>
      </c>
      <c r="O40">
        <f>IFERROR(_xlfn.T.TEST([8]F1!F$24:F$28,F_beta!F$24:F$28,2,IF(IF(F_beta!N19^2&gt;[8]F1!N19^2,(F_beta!N19^2)/([8]F1!N19^2),([8]F1!N19^2)/(F_beta!N19^2))&lt;IF(F_beta!N19^2&gt;[8]F1!N19^2,_xlfn.F.INV(0.95,5-1,5-1),_xlfn.F.INV(0.95,5-1,5-1)),2,3)),1)</f>
        <v>0.61655156968856284</v>
      </c>
      <c r="P40">
        <f>IFERROR(_xlfn.T.TEST([8]F1!G$24:G$28,F_beta!G$24:G$28,2,IF(IF(F_beta!O19^2&gt;[8]F1!O19^2,(F_beta!O19^2)/([8]F1!O19^2),([8]F1!O19^2)/(F_beta!O19^2))&lt;IF(F_beta!O19^2&gt;[8]F1!O19^2,_xlfn.F.INV(0.95,5-1,5-1),_xlfn.F.INV(0.95,5-1,5-1)),2,3)),1)</f>
        <v>0.97080704634441828</v>
      </c>
    </row>
    <row r="41" spans="1:16" x14ac:dyDescent="0.25">
      <c r="A41" s="1" t="s">
        <v>5</v>
      </c>
      <c r="B41">
        <f>F_beta!J9-[8]F1!J9</f>
        <v>1.2316108382034563E-2</v>
      </c>
      <c r="C41">
        <f>F_beta!K9-[8]F1!K9</f>
        <v>1.3892438171166921E-2</v>
      </c>
      <c r="D41">
        <f>F_beta!L9-[8]F1!L9</f>
        <v>1.42688549354264E-3</v>
      </c>
      <c r="E41">
        <f>F_beta!M9-[8]F1!M9</f>
        <v>3.6435091976183775E-2</v>
      </c>
      <c r="F41">
        <f>F_beta!N9-[8]F1!N9</f>
        <v>-1.4291494115941883E-2</v>
      </c>
      <c r="G41">
        <f>F_beta!O9-[8]F1!O9</f>
        <v>1.9250836737649712E-2</v>
      </c>
      <c r="J41" s="1" t="s">
        <v>5</v>
      </c>
      <c r="K41">
        <f>IFERROR(_xlfn.T.TEST([8]F1!B$29:B$33,F_beta!B$29:B$33,2,IF(IF(F_beta!J20^2&gt;[8]F1!J20^2,(F_beta!J20^2)/([8]F1!J20^2),([8]F1!J20^2)/(F_beta!J20^2))&lt;IF(F_beta!J20^2&gt;[8]F1!J20^2,_xlfn.F.INV(0.95,5-1,5-1),_xlfn.F.INV(0.95,5-1,5-1)),2,3)),1)</f>
        <v>0.72067732361360126</v>
      </c>
      <c r="L41">
        <f>IFERROR(_xlfn.T.TEST([8]F1!C$29:C$33,F_beta!C$29:C$33,2,IF(IF(F_beta!K20^2&gt;[8]F1!K20^2,(F_beta!K20^2)/([8]F1!K20^2),([8]F1!K20^2)/(F_beta!K20^2))&lt;IF(F_beta!K20^2&gt;[8]F1!K20^2,_xlfn.F.INV(0.95,5-1,5-1),_xlfn.F.INV(0.95,5-1,5-1)),2,3)),1)</f>
        <v>0.62661601612462503</v>
      </c>
      <c r="M41">
        <f>IFERROR(_xlfn.T.TEST([8]F1!D$29:D$33,F_beta!D$29:D$33,2,IF(IF(F_beta!L20^2&gt;[8]F1!L20^2,(F_beta!L20^2)/([8]F1!L20^2),([8]F1!L20^2)/(F_beta!L20^2))&lt;IF(F_beta!L20^2&gt;[8]F1!L20^2,_xlfn.F.INV(0.95,5-1,5-1),_xlfn.F.INV(0.95,5-1,5-1)),2,3)),1)</f>
        <v>0.96396169971881118</v>
      </c>
      <c r="N41">
        <f>IFERROR(_xlfn.T.TEST([8]F1!E$29:E$33,F_beta!E$29:E$33,2,IF(IF(F_beta!M20^2&gt;[8]F1!M20^2,(F_beta!M20^2)/([8]F1!M20^2),([8]F1!M20^2)/(F_beta!M20^2))&lt;IF(F_beta!M20^2&gt;[8]F1!M20^2,_xlfn.F.INV(0.95,5-1,5-1),_xlfn.F.INV(0.95,5-1,5-1)),2,3)),1)</f>
        <v>0.30347264242465216</v>
      </c>
      <c r="O41">
        <f>IFERROR(_xlfn.T.TEST([8]F1!F$29:F$33,F_beta!F$29:F$33,2,IF(IF(F_beta!N20^2&gt;[8]F1!N20^2,(F_beta!N20^2)/([8]F1!N20^2),([8]F1!N20^2)/(F_beta!N20^2))&lt;IF(F_beta!N20^2&gt;[8]F1!N20^2,_xlfn.F.INV(0.95,5-1,5-1),_xlfn.F.INV(0.95,5-1,5-1)),2,3)),1)</f>
        <v>0.5991028083236527</v>
      </c>
      <c r="P41">
        <f>IFERROR(_xlfn.T.TEST([8]F1!G$29:G$33,F_beta!G$29:G$33,2,IF(IF(F_beta!O20^2&gt;[8]F1!O20^2,(F_beta!O20^2)/([8]F1!O20^2),([8]F1!O20^2)/(F_beta!O20^2))&lt;IF(F_beta!O20^2&gt;[8]F1!O20^2,_xlfn.F.INV(0.95,5-1,5-1),_xlfn.F.INV(0.95,5-1,5-1)),2,3)),1)</f>
        <v>0.52206015853444232</v>
      </c>
    </row>
    <row r="61" spans="1:3" x14ac:dyDescent="0.25">
      <c r="B61" t="s">
        <v>115</v>
      </c>
      <c r="C61" t="s">
        <v>116</v>
      </c>
    </row>
    <row r="62" spans="1:3" x14ac:dyDescent="0.25">
      <c r="A62" t="s">
        <v>23</v>
      </c>
      <c r="B62">
        <f>'F_beta Label'!N44-'[8]F_beta Label'!N44</f>
        <v>3.1016832372798842E-4</v>
      </c>
      <c r="C62">
        <f>'F_beta Label'!N35-'[8]F_beta Label'!N35</f>
        <v>1.0105098682200442E-3</v>
      </c>
    </row>
    <row r="63" spans="1:3" x14ac:dyDescent="0.25">
      <c r="A63" t="s">
        <v>103</v>
      </c>
      <c r="B63">
        <f>'F_beta Label'!N45-'[8]F_beta Label'!N45</f>
        <v>1.3672868483715073E-3</v>
      </c>
      <c r="C63">
        <f>'F_beta Label'!N36-'[8]F_beta Label'!N36</f>
        <v>8.7891119460676848E-3</v>
      </c>
    </row>
    <row r="64" spans="1:3" x14ac:dyDescent="0.25">
      <c r="A64" t="s">
        <v>104</v>
      </c>
      <c r="B64">
        <f>'F_beta Label'!N46-'[8]F_beta Label'!N46</f>
        <v>1.0048156655890317E-2</v>
      </c>
      <c r="C64">
        <f>'F_beta Label'!N37-'[8]F_beta Label'!N37</f>
        <v>4.8516119347023601E-2</v>
      </c>
    </row>
    <row r="65" spans="1:3" x14ac:dyDescent="0.25">
      <c r="A65" t="s">
        <v>102</v>
      </c>
      <c r="B65">
        <f>'F_beta Label'!N47-'[8]F_beta Label'!N47</f>
        <v>4.6763205043920397E-3</v>
      </c>
      <c r="C65">
        <f>'F_beta Label'!N38-'[8]F_beta Label'!N38</f>
        <v>2.2846298158005651E-2</v>
      </c>
    </row>
    <row r="66" spans="1:3" x14ac:dyDescent="0.25">
      <c r="A66" t="s">
        <v>105</v>
      </c>
      <c r="B66">
        <f>'F_beta Label'!N48-'[8]F_beta Label'!N48</f>
        <v>3.4900486156307364E-3</v>
      </c>
      <c r="C66">
        <f>'F_beta Label'!N39-'[8]F_beta Label'!N39</f>
        <v>4.5350583166426928E-3</v>
      </c>
    </row>
  </sheetData>
  <mergeCells count="11">
    <mergeCell ref="Q1:S1"/>
    <mergeCell ref="T1:V1"/>
    <mergeCell ref="L2:M2"/>
    <mergeCell ref="B33:G33"/>
    <mergeCell ref="K33:P33"/>
    <mergeCell ref="B34:D34"/>
    <mergeCell ref="E34:G34"/>
    <mergeCell ref="K34:M34"/>
    <mergeCell ref="N34:P34"/>
    <mergeCell ref="E1:G1"/>
    <mergeCell ref="H1:J1"/>
  </mergeCells>
  <conditionalFormatting sqref="B36:G41">
    <cfRule type="colorScale" priority="2">
      <colorScale>
        <cfvo type="min"/>
        <cfvo type="max"/>
        <color rgb="FFFCFCFF"/>
        <color rgb="FF63BE7B"/>
      </colorScale>
    </cfRule>
  </conditionalFormatting>
  <conditionalFormatting sqref="D3:D8">
    <cfRule type="cellIs" dxfId="252" priority="4" operator="lessThan">
      <formula>0.05/COUNT($D$3:$D$8)</formula>
    </cfRule>
  </conditionalFormatting>
  <conditionalFormatting sqref="K36:P41">
    <cfRule type="cellIs" dxfId="251" priority="1" operator="lessThan">
      <formula>0.05/COUNT($D$3:$D$8)</formula>
    </cfRule>
  </conditionalFormatting>
  <conditionalFormatting sqref="P3:P14">
    <cfRule type="cellIs" dxfId="250" priority="3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B70B-839D-45DC-BF16-486A137F7391}">
  <dimension ref="A1:O33"/>
  <sheetViews>
    <sheetView workbookViewId="0">
      <selection activeCell="E12" sqref="E12"/>
    </sheetView>
  </sheetViews>
  <sheetFormatPr baseColWidth="10" defaultRowHeight="15" x14ac:dyDescent="0.25"/>
  <sheetData>
    <row r="1" spans="1:15" x14ac:dyDescent="0.25">
      <c r="B1" s="27" t="s">
        <v>86</v>
      </c>
      <c r="C1" s="27"/>
      <c r="D1" s="27"/>
      <c r="E1" s="27"/>
      <c r="F1" s="27"/>
      <c r="G1" s="27"/>
      <c r="J1" s="27" t="s">
        <v>13</v>
      </c>
      <c r="K1" s="27"/>
      <c r="L1" s="27"/>
      <c r="M1" s="27"/>
      <c r="N1" s="27"/>
      <c r="O1" s="27"/>
    </row>
    <row r="2" spans="1:15" x14ac:dyDescent="0.25">
      <c r="B2" s="28" t="s">
        <v>6</v>
      </c>
      <c r="C2" s="25"/>
      <c r="D2" s="26"/>
      <c r="E2" s="28" t="s">
        <v>8</v>
      </c>
      <c r="F2" s="25"/>
      <c r="G2" s="26"/>
      <c r="J2" s="24" t="s">
        <v>36</v>
      </c>
      <c r="K2" s="25"/>
      <c r="L2" s="26"/>
      <c r="M2" s="24" t="s">
        <v>37</v>
      </c>
      <c r="N2" s="25"/>
      <c r="O2" s="26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9" t="s">
        <v>0</v>
      </c>
      <c r="B4">
        <f>[6]Sheet1!D2</f>
        <v>0.58510638297872342</v>
      </c>
      <c r="C4">
        <f>[6]Sheet1!K2</f>
        <v>0.67021276595744683</v>
      </c>
      <c r="D4">
        <f>[6]Sheet1!R2</f>
        <v>0.63829787234042556</v>
      </c>
      <c r="E4">
        <f>[6]Sheet1!Y2</f>
        <v>0.80851063829787229</v>
      </c>
      <c r="F4">
        <f>[6]Sheet1!AF2</f>
        <v>0.73404255319148937</v>
      </c>
      <c r="G4">
        <f>[6]Sheet1!AM2</f>
        <v>0.77659574468085102</v>
      </c>
      <c r="I4" s="1" t="s">
        <v>0</v>
      </c>
      <c r="J4">
        <f t="shared" ref="J4:O4" si="0">AVERAGE(B4:B8)</f>
        <v>0.65035460992907801</v>
      </c>
      <c r="K4">
        <f t="shared" si="0"/>
        <v>0.68027911233127436</v>
      </c>
      <c r="L4">
        <f t="shared" si="0"/>
        <v>0.68034774651109586</v>
      </c>
      <c r="M4">
        <f t="shared" si="0"/>
        <v>0.78965911690688628</v>
      </c>
      <c r="N4">
        <f t="shared" si="0"/>
        <v>0.77046442461679254</v>
      </c>
      <c r="O4">
        <f t="shared" si="0"/>
        <v>0.77682452528025636</v>
      </c>
    </row>
    <row r="5" spans="1:15" x14ac:dyDescent="0.25">
      <c r="A5" s="30"/>
      <c r="B5">
        <f>[6]Sheet1!E2</f>
        <v>0.60215053763440862</v>
      </c>
      <c r="C5">
        <f>[6]Sheet1!L2</f>
        <v>0.67741935483870963</v>
      </c>
      <c r="D5">
        <f>[6]Sheet1!S2</f>
        <v>0.67741935483870963</v>
      </c>
      <c r="E5">
        <f>[6]Sheet1!Z2</f>
        <v>0.72043010752688175</v>
      </c>
      <c r="F5">
        <f>[6]Sheet1!AG2</f>
        <v>0.66666666666666663</v>
      </c>
      <c r="G5">
        <f>[6]Sheet1!AN2</f>
        <v>0.68817204301075274</v>
      </c>
      <c r="I5" s="1" t="s">
        <v>1</v>
      </c>
      <c r="J5">
        <f t="shared" ref="J5:O5" si="1">AVERAGE(B9:B13)</f>
        <v>0.81329215282544054</v>
      </c>
      <c r="K5">
        <f t="shared" si="1"/>
        <v>0.81548844657973008</v>
      </c>
      <c r="L5">
        <f t="shared" si="1"/>
        <v>0.78766872569206137</v>
      </c>
      <c r="M5">
        <f t="shared" si="1"/>
        <v>0.86264012811713575</v>
      </c>
      <c r="N5">
        <f>AVERAGE(F9:F13)</f>
        <v>0.86696408144589332</v>
      </c>
      <c r="O5">
        <f t="shared" si="1"/>
        <v>0.86266300617707614</v>
      </c>
    </row>
    <row r="6" spans="1:15" x14ac:dyDescent="0.25">
      <c r="A6" s="30"/>
      <c r="B6">
        <f>[6]Sheet1!F2</f>
        <v>0.66666666666666663</v>
      </c>
      <c r="C6">
        <f>[6]Sheet1!M2</f>
        <v>0.61290322580645162</v>
      </c>
      <c r="D6">
        <f>[6]Sheet1!T2</f>
        <v>0.60215053763440862</v>
      </c>
      <c r="E6">
        <f>[6]Sheet1!AA2</f>
        <v>0.83870967741935487</v>
      </c>
      <c r="F6">
        <f>[6]Sheet1!AH2</f>
        <v>0.82795698924731187</v>
      </c>
      <c r="G6">
        <f>[6]Sheet1!AO2</f>
        <v>0.79569892473118276</v>
      </c>
      <c r="I6" s="1" t="s">
        <v>2</v>
      </c>
      <c r="J6">
        <f t="shared" ref="J6:O6" si="2">AVERAGE(B14:B18)</f>
        <v>0.84765499885609707</v>
      </c>
      <c r="K6">
        <f t="shared" si="2"/>
        <v>0.8712651567147105</v>
      </c>
      <c r="L6">
        <f t="shared" si="2"/>
        <v>0.85410661175932279</v>
      </c>
      <c r="M6">
        <f t="shared" si="2"/>
        <v>0.85843056508808058</v>
      </c>
      <c r="N6">
        <f>AVERAGE(F14:F18)</f>
        <v>0.8648821779913064</v>
      </c>
      <c r="O6">
        <f t="shared" si="2"/>
        <v>0.86273164035689776</v>
      </c>
    </row>
    <row r="7" spans="1:15" x14ac:dyDescent="0.25">
      <c r="A7" s="30"/>
      <c r="B7">
        <f>[6]Sheet1!G2</f>
        <v>0.66666666666666663</v>
      </c>
      <c r="C7">
        <f>[6]Sheet1!N2</f>
        <v>0.69892473118279574</v>
      </c>
      <c r="D7">
        <f>[6]Sheet1!U2</f>
        <v>0.69892473118279574</v>
      </c>
      <c r="E7">
        <f>[6]Sheet1!AB2</f>
        <v>0.79569892473118276</v>
      </c>
      <c r="F7">
        <f>[6]Sheet1!AI2</f>
        <v>0.82795698924731187</v>
      </c>
      <c r="G7">
        <f>[6]Sheet1!AP2</f>
        <v>0.83870967741935487</v>
      </c>
      <c r="I7" s="1" t="s">
        <v>80</v>
      </c>
      <c r="J7">
        <f>AVERAGE(B19:B23)</f>
        <v>0.84760924273621596</v>
      </c>
      <c r="K7">
        <f>AVERAGE(C19:C23)</f>
        <v>0.860489590482727</v>
      </c>
      <c r="L7" t="str">
        <f>IFERROR(AVERAGE(D19:D23),"-")</f>
        <v>-</v>
      </c>
      <c r="M7">
        <f>AVERAGE(E19:E23)</f>
        <v>0.82823152596659799</v>
      </c>
      <c r="N7">
        <f>AVERAGE(F19:F23)</f>
        <v>0.83898421413864099</v>
      </c>
      <c r="O7" t="str">
        <f>IFERROR(AVERAGE(G19:G23),"-")</f>
        <v>-</v>
      </c>
    </row>
    <row r="8" spans="1:15" x14ac:dyDescent="0.25">
      <c r="A8" s="31"/>
      <c r="B8">
        <f>[6]Sheet1!H2</f>
        <v>0.73118279569892475</v>
      </c>
      <c r="C8">
        <f>[6]Sheet1!O2</f>
        <v>0.74193548387096775</v>
      </c>
      <c r="D8">
        <f>[6]Sheet1!V2</f>
        <v>0.78494623655913975</v>
      </c>
      <c r="E8">
        <f>[6]Sheet1!AC2</f>
        <v>0.78494623655913975</v>
      </c>
      <c r="F8">
        <f>[6]Sheet1!AJ2</f>
        <v>0.79569892473118276</v>
      </c>
      <c r="G8">
        <f>[6]Sheet1!AQ2</f>
        <v>0.78494623655913975</v>
      </c>
      <c r="I8" s="1" t="s">
        <v>4</v>
      </c>
      <c r="J8">
        <f t="shared" ref="J8:O8" si="3">AVERAGE(B24:B28)</f>
        <v>0.80905971173644475</v>
      </c>
      <c r="K8">
        <f t="shared" si="3"/>
        <v>0.80910546785632587</v>
      </c>
      <c r="L8">
        <f t="shared" si="3"/>
        <v>0.75106382978723418</v>
      </c>
      <c r="M8">
        <f t="shared" si="3"/>
        <v>0.79832990162434236</v>
      </c>
      <c r="N8">
        <f t="shared" si="3"/>
        <v>0.79830702356440175</v>
      </c>
      <c r="O8">
        <f t="shared" si="3"/>
        <v>0.81766186227407922</v>
      </c>
    </row>
    <row r="9" spans="1:15" x14ac:dyDescent="0.25">
      <c r="A9" s="29" t="s">
        <v>1</v>
      </c>
      <c r="B9">
        <f>[6]Sheet1!D3</f>
        <v>0.81914893617021278</v>
      </c>
      <c r="C9">
        <f>[6]Sheet1!K3</f>
        <v>0.7978723404255319</v>
      </c>
      <c r="D9">
        <f>[6]Sheet1!R3</f>
        <v>0.73404255319148937</v>
      </c>
      <c r="E9">
        <f>[6]Sheet1!Y3</f>
        <v>0.87234042553191493</v>
      </c>
      <c r="F9">
        <f>[6]Sheet1!AF3</f>
        <v>0.86170212765957444</v>
      </c>
      <c r="G9">
        <f>[6]Sheet1!AM3</f>
        <v>0.86170212765957444</v>
      </c>
      <c r="I9" s="1" t="s">
        <v>5</v>
      </c>
      <c r="J9">
        <f t="shared" ref="J9:O9" si="4">AVERAGE(B29:B33)</f>
        <v>0.85410661175932279</v>
      </c>
      <c r="K9">
        <f t="shared" si="4"/>
        <v>0.87341569434911914</v>
      </c>
      <c r="L9">
        <f t="shared" si="4"/>
        <v>0.83266986959505829</v>
      </c>
      <c r="M9">
        <f t="shared" si="4"/>
        <v>0.87982155113246407</v>
      </c>
      <c r="N9">
        <f t="shared" si="4"/>
        <v>0.86058110272248922</v>
      </c>
      <c r="O9">
        <f t="shared" si="4"/>
        <v>0.86474490963166328</v>
      </c>
    </row>
    <row r="10" spans="1:15" x14ac:dyDescent="0.25">
      <c r="A10" s="30"/>
      <c r="B10">
        <f>[6]Sheet1!E3</f>
        <v>0.77419354838709675</v>
      </c>
      <c r="C10">
        <f>[6]Sheet1!L3</f>
        <v>0.76344086021505375</v>
      </c>
      <c r="D10">
        <f>[6]Sheet1!S3</f>
        <v>0.75268817204301075</v>
      </c>
      <c r="E10">
        <f>[6]Sheet1!Z3</f>
        <v>0.81720430107526887</v>
      </c>
      <c r="F10">
        <f>[6]Sheet1!AG3</f>
        <v>0.82795698924731187</v>
      </c>
      <c r="G10">
        <f>[6]Sheet1!AN3</f>
        <v>0.82795698924731187</v>
      </c>
    </row>
    <row r="11" spans="1:15" x14ac:dyDescent="0.25">
      <c r="A11" s="30"/>
      <c r="B11">
        <f>[6]Sheet1!F3</f>
        <v>0.81720430107526887</v>
      </c>
      <c r="C11">
        <f>[6]Sheet1!M3</f>
        <v>0.81720430107526887</v>
      </c>
      <c r="D11">
        <f>[6]Sheet1!T3</f>
        <v>0.81720430107526887</v>
      </c>
      <c r="E11">
        <f>[6]Sheet1!AA3</f>
        <v>0.91397849462365588</v>
      </c>
      <c r="F11">
        <f>[6]Sheet1!AH3</f>
        <v>0.91397849462365588</v>
      </c>
      <c r="G11">
        <f>[6]Sheet1!AO3</f>
        <v>0.91397849462365588</v>
      </c>
    </row>
    <row r="12" spans="1:15" x14ac:dyDescent="0.25">
      <c r="A12" s="30"/>
      <c r="B12">
        <f>[6]Sheet1!G3</f>
        <v>0.76344086021505375</v>
      </c>
      <c r="C12">
        <f>[6]Sheet1!N3</f>
        <v>0.81720430107526887</v>
      </c>
      <c r="D12">
        <f>[6]Sheet1!U3</f>
        <v>0.75268817204301075</v>
      </c>
      <c r="E12">
        <f>[6]Sheet1!AB3</f>
        <v>0.82795698924731187</v>
      </c>
      <c r="F12">
        <f>[6]Sheet1!AI3</f>
        <v>0.83870967741935487</v>
      </c>
      <c r="G12">
        <f>[6]Sheet1!AP3</f>
        <v>0.83870967741935487</v>
      </c>
      <c r="J12" s="27" t="s">
        <v>14</v>
      </c>
      <c r="K12" s="27"/>
      <c r="L12" s="27"/>
      <c r="M12" s="27"/>
      <c r="N12" s="27"/>
      <c r="O12" s="27"/>
    </row>
    <row r="13" spans="1:15" x14ac:dyDescent="0.25">
      <c r="A13" s="31"/>
      <c r="B13">
        <f>[6]Sheet1!H3</f>
        <v>0.89247311827956988</v>
      </c>
      <c r="C13">
        <f>[6]Sheet1!O3</f>
        <v>0.88172043010752688</v>
      </c>
      <c r="D13">
        <f>[6]Sheet1!V3</f>
        <v>0.88172043010752688</v>
      </c>
      <c r="E13">
        <f>[6]Sheet1!AC3</f>
        <v>0.88172043010752688</v>
      </c>
      <c r="F13">
        <f>[6]Sheet1!AJ3</f>
        <v>0.89247311827956988</v>
      </c>
      <c r="G13">
        <f>[6]Sheet1!AQ3</f>
        <v>0.87096774193548387</v>
      </c>
      <c r="J13" s="28" t="s">
        <v>6</v>
      </c>
      <c r="K13" s="25"/>
      <c r="L13" s="26"/>
      <c r="M13" s="28" t="s">
        <v>8</v>
      </c>
      <c r="N13" s="25"/>
      <c r="O13" s="26"/>
    </row>
    <row r="14" spans="1:15" x14ac:dyDescent="0.25">
      <c r="A14" s="29" t="s">
        <v>2</v>
      </c>
      <c r="B14">
        <f>[6]Sheet1!D4</f>
        <v>0.84042553191489366</v>
      </c>
      <c r="C14">
        <f>[6]Sheet1!K4</f>
        <v>0.86170212765957444</v>
      </c>
      <c r="D14">
        <f>[6]Sheet1!R4</f>
        <v>0.84042553191489366</v>
      </c>
      <c r="E14">
        <f>[6]Sheet1!Y4</f>
        <v>0.82978723404255317</v>
      </c>
      <c r="F14">
        <f>[6]Sheet1!AF4</f>
        <v>0.82978723404255317</v>
      </c>
      <c r="G14">
        <f>[6]Sheet1!AM4</f>
        <v>0.82978723404255317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30"/>
      <c r="B15">
        <f>[6]Sheet1!E4</f>
        <v>0.79569892473118276</v>
      </c>
      <c r="C15">
        <f>[6]Sheet1!L4</f>
        <v>0.83870967741935487</v>
      </c>
      <c r="D15">
        <f>[6]Sheet1!S4</f>
        <v>0.80645161290322576</v>
      </c>
      <c r="E15">
        <f>[6]Sheet1!Z4</f>
        <v>0.81720430107526887</v>
      </c>
      <c r="F15">
        <f>[6]Sheet1!AG4</f>
        <v>0.82795698924731187</v>
      </c>
      <c r="G15">
        <f>[6]Sheet1!AN4</f>
        <v>0.82795698924731187</v>
      </c>
      <c r="I15" s="1" t="s">
        <v>0</v>
      </c>
      <c r="J15">
        <f t="shared" ref="J15:O15" si="5">_xlfn.STDEV.P(B4:B8)</f>
        <v>5.2242369224261197E-2</v>
      </c>
      <c r="K15">
        <f t="shared" si="5"/>
        <v>4.1948031851415539E-2</v>
      </c>
      <c r="L15">
        <f t="shared" si="5"/>
        <v>6.1931444923372596E-2</v>
      </c>
      <c r="M15">
        <f t="shared" si="5"/>
        <v>3.9019696576999441E-2</v>
      </c>
      <c r="N15">
        <f t="shared" si="5"/>
        <v>6.2206265351982495E-2</v>
      </c>
      <c r="O15">
        <f t="shared" si="5"/>
        <v>4.9216444725553588E-2</v>
      </c>
    </row>
    <row r="16" spans="1:15" x14ac:dyDescent="0.25">
      <c r="A16" s="30"/>
      <c r="B16">
        <f>[6]Sheet1!F4</f>
        <v>0.87096774193548387</v>
      </c>
      <c r="C16">
        <f>[6]Sheet1!M4</f>
        <v>0.89247311827956988</v>
      </c>
      <c r="D16">
        <f>[6]Sheet1!T4</f>
        <v>0.89247311827956988</v>
      </c>
      <c r="E16">
        <f>[6]Sheet1!AA4</f>
        <v>0.87096774193548387</v>
      </c>
      <c r="F16">
        <f>[6]Sheet1!AH4</f>
        <v>0.88172043010752688</v>
      </c>
      <c r="G16">
        <f>[6]Sheet1!AO4</f>
        <v>0.87096774193548387</v>
      </c>
      <c r="I16" s="1" t="s">
        <v>1</v>
      </c>
      <c r="J16">
        <f t="shared" ref="J16:O16" si="6">_xlfn.STDEV.P(B9:B13)</f>
        <v>4.5460057961416507E-2</v>
      </c>
      <c r="K16">
        <f t="shared" si="6"/>
        <v>3.8501538664709199E-2</v>
      </c>
      <c r="L16">
        <f t="shared" si="6"/>
        <v>5.4847275157332197E-2</v>
      </c>
      <c r="M16">
        <f t="shared" si="6"/>
        <v>3.5668238168935155E-2</v>
      </c>
      <c r="N16">
        <f>_xlfn.STDEV.P(F9:F13)</f>
        <v>3.2275745546661204E-2</v>
      </c>
      <c r="O16">
        <f t="shared" si="6"/>
        <v>2.9938072241739253E-2</v>
      </c>
    </row>
    <row r="17" spans="1:15" x14ac:dyDescent="0.25">
      <c r="A17" s="30"/>
      <c r="B17">
        <f>[6]Sheet1!G4</f>
        <v>0.80645161290322576</v>
      </c>
      <c r="C17">
        <f>[6]Sheet1!N4</f>
        <v>0.84946236559139787</v>
      </c>
      <c r="D17">
        <f>[6]Sheet1!U4</f>
        <v>0.83870967741935487</v>
      </c>
      <c r="E17">
        <f>[6]Sheet1!AB4</f>
        <v>0.86021505376344087</v>
      </c>
      <c r="F17">
        <f>[6]Sheet1!AI4</f>
        <v>0.87096774193548387</v>
      </c>
      <c r="G17">
        <f>[6]Sheet1!AP4</f>
        <v>0.87096774193548387</v>
      </c>
      <c r="I17" s="1" t="s">
        <v>2</v>
      </c>
      <c r="J17">
        <f t="shared" ref="J17:O17" si="7">_xlfn.STDEV.P(B14:B18)</f>
        <v>4.6762463505007186E-2</v>
      </c>
      <c r="K17">
        <f t="shared" si="7"/>
        <v>2.7931628404684206E-2</v>
      </c>
      <c r="L17">
        <f t="shared" si="7"/>
        <v>3.3583371164580433E-2</v>
      </c>
      <c r="M17">
        <f t="shared" si="7"/>
        <v>3.3958748318106545E-2</v>
      </c>
      <c r="N17">
        <f>_xlfn.STDEV.P(F14:F18)</f>
        <v>3.2637811765673701E-2</v>
      </c>
      <c r="O17">
        <f t="shared" si="7"/>
        <v>3.180099708456316E-2</v>
      </c>
    </row>
    <row r="18" spans="1:15" x14ac:dyDescent="0.25">
      <c r="A18" s="31"/>
      <c r="B18">
        <f>[6]Sheet1!H4</f>
        <v>0.92473118279569888</v>
      </c>
      <c r="C18">
        <f>[6]Sheet1!O4</f>
        <v>0.91397849462365588</v>
      </c>
      <c r="D18">
        <f>[6]Sheet1!V4</f>
        <v>0.89247311827956988</v>
      </c>
      <c r="E18">
        <f>[6]Sheet1!AC4</f>
        <v>0.91397849462365588</v>
      </c>
      <c r="F18">
        <f>[6]Sheet1!AJ4</f>
        <v>0.91397849462365588</v>
      </c>
      <c r="G18">
        <f>[6]Sheet1!AQ4</f>
        <v>0.91397849462365588</v>
      </c>
      <c r="I18" s="1" t="s">
        <v>80</v>
      </c>
      <c r="J18">
        <f>_xlfn.STDEV.P(B19:B23)</f>
        <v>3.5056803065920489E-2</v>
      </c>
      <c r="K18">
        <f>_xlfn.STDEV.P(C19:C23)</f>
        <v>3.4094112781555171E-2</v>
      </c>
      <c r="L18" t="str">
        <f>IFERROR(_xlfn.STDEV.P(D19:D23),"-")</f>
        <v>-</v>
      </c>
      <c r="M18">
        <f>_xlfn.STDEV.P(E19:E23)</f>
        <v>4.4861863022263804E-2</v>
      </c>
      <c r="N18">
        <f>_xlfn.STDEV.P(F19:F23)</f>
        <v>4.1023723504446746E-2</v>
      </c>
      <c r="O18" t="str">
        <f>IFERROR(_xlfn.STDEV.P(G19:G23),"-")</f>
        <v>-</v>
      </c>
    </row>
    <row r="19" spans="1:15" x14ac:dyDescent="0.25">
      <c r="A19" s="29" t="s">
        <v>80</v>
      </c>
      <c r="B19">
        <f>[6]Sheet1!D5</f>
        <v>0.86170212765957444</v>
      </c>
      <c r="C19">
        <f>[6]Sheet1!K5</f>
        <v>0.87234042553191493</v>
      </c>
      <c r="D19" t="str">
        <f>IF([6]Sheet1!R5=0,"-",[6]Sheet1!R5)</f>
        <v>-</v>
      </c>
      <c r="E19">
        <f>[6]Sheet1!Y5</f>
        <v>0.87234042553191493</v>
      </c>
      <c r="F19">
        <f>[6]Sheet1!AF5</f>
        <v>0.87234042553191493</v>
      </c>
      <c r="G19" t="str">
        <f>IF([6]Sheet1!AM5=0,"-",[6]Sheet1!AM5)</f>
        <v>-</v>
      </c>
      <c r="I19" s="1" t="s">
        <v>4</v>
      </c>
      <c r="J19">
        <f t="shared" ref="J19:O19" si="8">_xlfn.STDEV.P(B24:B28)</f>
        <v>4.2442494818115607E-2</v>
      </c>
      <c r="K19">
        <f t="shared" si="8"/>
        <v>3.2214258171893148E-2</v>
      </c>
      <c r="L19">
        <f t="shared" si="8"/>
        <v>3.6919716881848502E-2</v>
      </c>
      <c r="M19">
        <f t="shared" si="8"/>
        <v>2.1428329102858187E-2</v>
      </c>
      <c r="N19">
        <f t="shared" si="8"/>
        <v>2.0585474419218888E-2</v>
      </c>
      <c r="O19">
        <f t="shared" si="8"/>
        <v>4.730195882829611E-2</v>
      </c>
    </row>
    <row r="20" spans="1:15" x14ac:dyDescent="0.25">
      <c r="A20" s="30"/>
      <c r="B20">
        <f>[6]Sheet1!E5</f>
        <v>0.78494623655913975</v>
      </c>
      <c r="C20">
        <f>[6]Sheet1!L5</f>
        <v>0.79569892473118276</v>
      </c>
      <c r="D20" t="str">
        <f>IF([6]Sheet1!S5=0,"-",[6]Sheet1!S5)</f>
        <v>-</v>
      </c>
      <c r="E20">
        <f>[6]Sheet1!Z5</f>
        <v>0.76344086021505375</v>
      </c>
      <c r="F20">
        <f>[6]Sheet1!AG5</f>
        <v>0.77419354838709675</v>
      </c>
      <c r="G20" t="str">
        <f>IF([6]Sheet1!AN5=0,"-",[6]Sheet1!AN5)</f>
        <v>-</v>
      </c>
      <c r="I20" s="1" t="s">
        <v>5</v>
      </c>
      <c r="J20">
        <f t="shared" ref="J20:O20" si="9">_xlfn.STDEV.P(B29:B33)</f>
        <v>4.2134505042293498E-2</v>
      </c>
      <c r="K20">
        <f t="shared" si="9"/>
        <v>4.4719649605915873E-2</v>
      </c>
      <c r="L20">
        <f t="shared" si="9"/>
        <v>4.0891381889467712E-2</v>
      </c>
      <c r="M20">
        <f t="shared" si="9"/>
        <v>5.3300753944029215E-2</v>
      </c>
      <c r="N20">
        <f t="shared" si="9"/>
        <v>3.2258745983056746E-2</v>
      </c>
      <c r="O20">
        <f t="shared" si="9"/>
        <v>4.8509342677176159E-2</v>
      </c>
    </row>
    <row r="21" spans="1:15" x14ac:dyDescent="0.25">
      <c r="A21" s="30"/>
      <c r="B21">
        <f>[6]Sheet1!F5</f>
        <v>0.89247311827956988</v>
      </c>
      <c r="C21">
        <f>[6]Sheet1!M5</f>
        <v>0.89247311827956988</v>
      </c>
      <c r="D21" t="str">
        <f>IF([6]Sheet1!T5=0,"-",[6]Sheet1!T5)</f>
        <v>-</v>
      </c>
      <c r="E21">
        <f>[6]Sheet1!AA5</f>
        <v>0.88172043010752688</v>
      </c>
      <c r="F21">
        <f>[6]Sheet1!AH5</f>
        <v>0.89247311827956988</v>
      </c>
      <c r="G21" t="str">
        <f>IF([6]Sheet1!AO5=0,"-",[6]Sheet1!AO5)</f>
        <v>-</v>
      </c>
    </row>
    <row r="22" spans="1:15" x14ac:dyDescent="0.25">
      <c r="A22" s="30"/>
      <c r="B22">
        <f>[6]Sheet1!G5</f>
        <v>0.84946236559139787</v>
      </c>
      <c r="C22">
        <f>[6]Sheet1!N5</f>
        <v>0.86021505376344087</v>
      </c>
      <c r="D22" t="str">
        <f>IF([6]Sheet1!U5=0,"-",[6]Sheet1!U5)</f>
        <v>-</v>
      </c>
      <c r="E22">
        <f>[6]Sheet1!AB5</f>
        <v>0.79569892473118276</v>
      </c>
      <c r="F22">
        <f>[6]Sheet1!AI5</f>
        <v>0.82795698924731187</v>
      </c>
      <c r="G22" t="str">
        <f>IF([6]Sheet1!AP5=0,"-",[6]Sheet1!AP5)</f>
        <v>-</v>
      </c>
    </row>
    <row r="23" spans="1:15" x14ac:dyDescent="0.25">
      <c r="A23" s="31"/>
      <c r="B23">
        <f>[6]Sheet1!H5</f>
        <v>0.84946236559139787</v>
      </c>
      <c r="C23">
        <f>[6]Sheet1!O5</f>
        <v>0.88172043010752688</v>
      </c>
      <c r="D23" t="str">
        <f>IF([6]Sheet1!V5=0,"-",[6]Sheet1!V5)</f>
        <v>-</v>
      </c>
      <c r="E23">
        <f>[6]Sheet1!AC5</f>
        <v>0.82795698924731187</v>
      </c>
      <c r="F23">
        <f>[6]Sheet1!AJ5</f>
        <v>0.82795698924731187</v>
      </c>
      <c r="G23" t="str">
        <f>IF([6]Sheet1!AQ5=0,"-",[6]Sheet1!AQ5)</f>
        <v>-</v>
      </c>
    </row>
    <row r="24" spans="1:15" x14ac:dyDescent="0.25">
      <c r="A24" s="29" t="s">
        <v>4</v>
      </c>
      <c r="B24">
        <f>[6]Sheet1!D6</f>
        <v>0.78723404255319152</v>
      </c>
      <c r="C24">
        <f>[6]Sheet1!K6</f>
        <v>0.76595744680851063</v>
      </c>
      <c r="D24">
        <f>[6]Sheet1!R6</f>
        <v>0.75531914893617025</v>
      </c>
      <c r="E24">
        <f>[6]Sheet1!Y6</f>
        <v>0.77659574468085102</v>
      </c>
      <c r="F24">
        <f>[6]Sheet1!AF6</f>
        <v>0.78723404255319152</v>
      </c>
      <c r="G24">
        <f>[6]Sheet1!AM6</f>
        <v>0.78723404255319152</v>
      </c>
    </row>
    <row r="25" spans="1:15" x14ac:dyDescent="0.25">
      <c r="A25" s="30"/>
      <c r="B25">
        <f>[6]Sheet1!E6</f>
        <v>0.75268817204301075</v>
      </c>
      <c r="C25">
        <f>[6]Sheet1!L6</f>
        <v>0.78494623655913975</v>
      </c>
      <c r="D25">
        <f>[6]Sheet1!S6</f>
        <v>0.72043010752688175</v>
      </c>
      <c r="E25">
        <f>[6]Sheet1!Z6</f>
        <v>0.78494623655913975</v>
      </c>
      <c r="F25">
        <f>[6]Sheet1!AG6</f>
        <v>0.78494623655913975</v>
      </c>
      <c r="G25">
        <f>[6]Sheet1!AN6</f>
        <v>0.75268817204301075</v>
      </c>
    </row>
    <row r="26" spans="1:15" x14ac:dyDescent="0.25">
      <c r="A26" s="30"/>
      <c r="B26">
        <f>[6]Sheet1!F6</f>
        <v>0.81720430107526887</v>
      </c>
      <c r="C26">
        <f>[6]Sheet1!M6</f>
        <v>0.81720430107526887</v>
      </c>
      <c r="D26">
        <f>[6]Sheet1!T6</f>
        <v>0.78494623655913975</v>
      </c>
      <c r="E26">
        <f>[6]Sheet1!AA6</f>
        <v>0.79569892473118276</v>
      </c>
      <c r="F26">
        <f>[6]Sheet1!AH6</f>
        <v>0.81720430107526887</v>
      </c>
      <c r="G26">
        <f>[6]Sheet1!AO6</f>
        <v>0.86021505376344087</v>
      </c>
    </row>
    <row r="27" spans="1:15" x14ac:dyDescent="0.25">
      <c r="A27" s="30"/>
      <c r="B27">
        <f>[6]Sheet1!G6</f>
        <v>0.80645161290322576</v>
      </c>
      <c r="C27">
        <f>[6]Sheet1!N6</f>
        <v>0.81720430107526887</v>
      </c>
      <c r="D27">
        <f>[6]Sheet1!U6</f>
        <v>0.69892473118279574</v>
      </c>
      <c r="E27">
        <f>[6]Sheet1!AB6</f>
        <v>0.79569892473118276</v>
      </c>
      <c r="F27">
        <f>[6]Sheet1!AI6</f>
        <v>0.77419354838709675</v>
      </c>
      <c r="G27">
        <f>[6]Sheet1!AP6</f>
        <v>0.80645161290322576</v>
      </c>
    </row>
    <row r="28" spans="1:15" x14ac:dyDescent="0.25">
      <c r="A28" s="31"/>
      <c r="B28">
        <f>[6]Sheet1!H6</f>
        <v>0.88172043010752688</v>
      </c>
      <c r="C28">
        <f>[6]Sheet1!O6</f>
        <v>0.86021505376344087</v>
      </c>
      <c r="D28">
        <f>[6]Sheet1!V6</f>
        <v>0.79569892473118276</v>
      </c>
      <c r="E28">
        <f>[6]Sheet1!AC6</f>
        <v>0.83870967741935487</v>
      </c>
      <c r="F28">
        <f>[6]Sheet1!AJ6</f>
        <v>0.82795698924731187</v>
      </c>
      <c r="G28">
        <f>[6]Sheet1!AQ6</f>
        <v>0.88172043010752688</v>
      </c>
    </row>
    <row r="29" spans="1:15" x14ac:dyDescent="0.25">
      <c r="A29" s="29" t="s">
        <v>5</v>
      </c>
      <c r="B29">
        <f>[6]Sheet1!D7</f>
        <v>0.84042553191489366</v>
      </c>
      <c r="C29">
        <f>[6]Sheet1!K7</f>
        <v>0.86170212765957444</v>
      </c>
      <c r="D29">
        <f>[6]Sheet1!R7</f>
        <v>0.80851063829787229</v>
      </c>
      <c r="E29">
        <f>[6]Sheet1!Y7</f>
        <v>0.88297872340425532</v>
      </c>
      <c r="F29">
        <f>[6]Sheet1!AF7</f>
        <v>0.82978723404255317</v>
      </c>
      <c r="G29">
        <f>[6]Sheet1!AM7</f>
        <v>0.8936170212765957</v>
      </c>
    </row>
    <row r="30" spans="1:15" x14ac:dyDescent="0.25">
      <c r="A30" s="30"/>
      <c r="B30">
        <f>[6]Sheet1!E7</f>
        <v>0.80645161290322576</v>
      </c>
      <c r="C30">
        <f>[6]Sheet1!L7</f>
        <v>0.81720430107526887</v>
      </c>
      <c r="D30">
        <f>[6]Sheet1!S7</f>
        <v>0.80645161290322576</v>
      </c>
      <c r="E30">
        <f>[6]Sheet1!Z7</f>
        <v>0.78494623655913975</v>
      </c>
      <c r="F30">
        <f>[6]Sheet1!AG7</f>
        <v>0.81720430107526887</v>
      </c>
      <c r="G30">
        <f>[6]Sheet1!AN7</f>
        <v>0.77419354838709675</v>
      </c>
    </row>
    <row r="31" spans="1:15" x14ac:dyDescent="0.25">
      <c r="A31" s="30"/>
      <c r="B31">
        <f>[6]Sheet1!F7</f>
        <v>0.89247311827956988</v>
      </c>
      <c r="C31">
        <f>[6]Sheet1!M7</f>
        <v>0.91397849462365588</v>
      </c>
      <c r="D31">
        <f>[6]Sheet1!T7</f>
        <v>0.81720430107526887</v>
      </c>
      <c r="E31">
        <f>[6]Sheet1!AA7</f>
        <v>0.93548387096774188</v>
      </c>
      <c r="F31">
        <f>[6]Sheet1!AH7</f>
        <v>0.90322580645161288</v>
      </c>
      <c r="G31">
        <f>[6]Sheet1!AO7</f>
        <v>0.91397849462365588</v>
      </c>
    </row>
    <row r="32" spans="1:15" x14ac:dyDescent="0.25">
      <c r="A32" s="30"/>
      <c r="B32">
        <f>[6]Sheet1!G7</f>
        <v>0.81720430107526887</v>
      </c>
      <c r="C32">
        <f>[6]Sheet1!N7</f>
        <v>0.83870967741935487</v>
      </c>
      <c r="D32">
        <f>[6]Sheet1!U7</f>
        <v>0.81720430107526887</v>
      </c>
      <c r="E32">
        <f>[6]Sheet1!AB7</f>
        <v>0.87096774193548387</v>
      </c>
      <c r="F32">
        <f>[6]Sheet1!AI7</f>
        <v>0.87096774193548387</v>
      </c>
      <c r="G32">
        <f>[6]Sheet1!AP7</f>
        <v>0.86021505376344087</v>
      </c>
    </row>
    <row r="33" spans="1:7" x14ac:dyDescent="0.25">
      <c r="A33" s="31"/>
      <c r="B33">
        <f>[6]Sheet1!H7</f>
        <v>0.91397849462365588</v>
      </c>
      <c r="C33">
        <f>[6]Sheet1!O7</f>
        <v>0.93548387096774188</v>
      </c>
      <c r="D33">
        <f>[6]Sheet1!V7</f>
        <v>0.91397849462365588</v>
      </c>
      <c r="E33">
        <f>[6]Sheet1!AC7</f>
        <v>0.92473118279569888</v>
      </c>
      <c r="F33">
        <f>[6]Sheet1!AJ7</f>
        <v>0.88172043010752688</v>
      </c>
      <c r="G33">
        <f>[6]Sheet1!AQ7</f>
        <v>0.88172043010752688</v>
      </c>
    </row>
  </sheetData>
  <mergeCells count="15"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  <mergeCell ref="A19:A23"/>
    <mergeCell ref="A24:A28"/>
    <mergeCell ref="A29:A33"/>
    <mergeCell ref="A4:A8"/>
    <mergeCell ref="A9:A13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325-2D88-4BCA-8255-EC29FE574674}">
  <dimension ref="A1:AO156"/>
  <sheetViews>
    <sheetView workbookViewId="0">
      <selection activeCell="D2" sqref="D2"/>
    </sheetView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11.5703125" bestFit="1" customWidth="1"/>
    <col min="16" max="17" width="16.7109375" customWidth="1"/>
    <col min="20" max="21" width="16.5703125" customWidth="1"/>
  </cols>
  <sheetData>
    <row r="1" spans="1:41" s="3" customFormat="1" x14ac:dyDescent="0.25">
      <c r="A1" s="4" t="s">
        <v>9</v>
      </c>
      <c r="B1" s="4" t="s">
        <v>10</v>
      </c>
      <c r="C1" s="4" t="s">
        <v>11</v>
      </c>
      <c r="D1" s="32" t="s">
        <v>86</v>
      </c>
      <c r="E1" s="32"/>
      <c r="F1" s="32"/>
      <c r="G1" s="32"/>
      <c r="H1" s="32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33" t="str">
        <f>$T$1</f>
        <v>Mean</v>
      </c>
      <c r="AL1" s="33"/>
      <c r="AN1" s="3" t="str">
        <f>$U$1</f>
        <v>Standard Deviation</v>
      </c>
    </row>
    <row r="2" spans="1:41" x14ac:dyDescent="0.25">
      <c r="A2" t="str">
        <f>Recall!$A4</f>
        <v>kNN</v>
      </c>
      <c r="B2" t="str">
        <f>Recall!B2</f>
        <v>BoW</v>
      </c>
      <c r="C2" t="str">
        <f>Recall!B3</f>
        <v>/</v>
      </c>
      <c r="D2">
        <f>Recall!B4</f>
        <v>0.58510638297872342</v>
      </c>
      <c r="E2">
        <f>Recall!B5</f>
        <v>0.60215053763440862</v>
      </c>
      <c r="F2">
        <f>Recall!B6</f>
        <v>0.66666666666666663</v>
      </c>
      <c r="G2">
        <f>Recall!B7</f>
        <v>0.66666666666666663</v>
      </c>
      <c r="H2">
        <f>Recall!B8</f>
        <v>0.73118279569892475</v>
      </c>
      <c r="J2">
        <f>IFERROR(AVERAGE(D2:H2),"-")</f>
        <v>0.65035460992907801</v>
      </c>
      <c r="K2">
        <f>IFERROR(_xlfn.STDEV.P(D2:H2),"-")</f>
        <v>5.2242369224261197E-2</v>
      </c>
      <c r="L2">
        <f>IFERROR(VAR(D2:H2),"-")</f>
        <v>3.4115814277050419E-3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0.67032715625714956</v>
      </c>
      <c r="Q2">
        <f>IFERROR(_xlfn.STDEV.P(D2:H4),"-")</f>
        <v>5.4536723573001399E-2</v>
      </c>
      <c r="R2">
        <f>COUNT(D2:H4)</f>
        <v>15</v>
      </c>
      <c r="S2" t="str">
        <f>A2</f>
        <v>kNN</v>
      </c>
      <c r="T2">
        <f>IFERROR(AVERAGE(D2:H7),"-")</f>
        <v>0.72465492259589726</v>
      </c>
      <c r="U2">
        <f>IFERROR(_xlfn.STDEV.P(D2:H7),"-")</f>
        <v>7.5979623408076513E-2</v>
      </c>
      <c r="V2">
        <f>COUNT(D2:H7)</f>
        <v>30</v>
      </c>
      <c r="X2" cm="1">
        <f t="array" ref="X2:AB3">D20:H21</f>
        <v>0.86170212765957444</v>
      </c>
      <c r="Y2">
        <v>0.78494623655913975</v>
      </c>
      <c r="Z2">
        <v>0.89247311827956988</v>
      </c>
      <c r="AA2">
        <v>0.84946236559139787</v>
      </c>
      <c r="AB2">
        <v>0.84946236559139787</v>
      </c>
      <c r="AE2" s="3" t="str">
        <f>$S$2</f>
        <v>kNN</v>
      </c>
      <c r="AF2">
        <f>$T$2</f>
        <v>0.72465492259589726</v>
      </c>
      <c r="AG2">
        <f>$U$2</f>
        <v>7.5979623408076513E-2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25">
      <c r="A3" t="str">
        <f>Recall!$A4</f>
        <v>kNN</v>
      </c>
      <c r="B3" t="str">
        <f>Recall!B2</f>
        <v>BoW</v>
      </c>
      <c r="C3" t="str">
        <f>Recall!C3</f>
        <v>Chi^2</v>
      </c>
      <c r="D3">
        <f>Recall!C4</f>
        <v>0.67021276595744683</v>
      </c>
      <c r="E3">
        <f>Recall!C5</f>
        <v>0.67741935483870963</v>
      </c>
      <c r="F3">
        <f>Recall!C6</f>
        <v>0.61290322580645162</v>
      </c>
      <c r="G3">
        <f>Recall!C7</f>
        <v>0.69892473118279574</v>
      </c>
      <c r="H3">
        <f>Recall!C8</f>
        <v>0.74193548387096775</v>
      </c>
      <c r="J3">
        <f t="shared" ref="J3:J37" si="0">IFERROR(AVERAGE(D3:H3),"-")</f>
        <v>0.68027911233127436</v>
      </c>
      <c r="K3">
        <f t="shared" ref="K3:K37" si="1">IFERROR(_xlfn.STDEV.P(D3:H3),"-")</f>
        <v>4.1948031851415539E-2</v>
      </c>
      <c r="L3">
        <f t="shared" ref="L3:L37" si="2">IFERROR(VAR(D3:H3),"-")</f>
        <v>2.1995467202592157E-3</v>
      </c>
      <c r="M3">
        <f t="shared" ref="M3:M37" si="3">COUNT(D3:H3)</f>
        <v>5</v>
      </c>
      <c r="X3">
        <v>0.87234042553191493</v>
      </c>
      <c r="Y3">
        <v>0.79569892473118276</v>
      </c>
      <c r="Z3">
        <v>0.89247311827956988</v>
      </c>
      <c r="AA3">
        <v>0.86021505376344087</v>
      </c>
      <c r="AB3">
        <v>0.88172043010752688</v>
      </c>
      <c r="AE3" s="3" t="str">
        <f>$S$26</f>
        <v>RF</v>
      </c>
      <c r="AF3">
        <f>$T$26</f>
        <v>0.79725463280713782</v>
      </c>
      <c r="AG3">
        <f>$U$26</f>
        <v>4.1139419158415742E-2</v>
      </c>
      <c r="AJ3" t="str">
        <f>$N$2</f>
        <v>kNN</v>
      </c>
      <c r="AK3">
        <f>$P$2</f>
        <v>0.67032715625714956</v>
      </c>
      <c r="AL3">
        <f>$P$5</f>
        <v>0.77898268893464495</v>
      </c>
      <c r="AN3">
        <f>$Q$2</f>
        <v>5.4536723573001399E-2</v>
      </c>
      <c r="AO3">
        <f>$Q$5</f>
        <v>5.1657910697911542E-2</v>
      </c>
    </row>
    <row r="4" spans="1:41" x14ac:dyDescent="0.25">
      <c r="A4" t="str">
        <f>Recall!$A4</f>
        <v>kNN</v>
      </c>
      <c r="B4" t="str">
        <f>Recall!B2</f>
        <v>BoW</v>
      </c>
      <c r="C4" t="str">
        <f>Recall!D3</f>
        <v>Chi^2 + PCA</v>
      </c>
      <c r="D4">
        <f>Recall!D4</f>
        <v>0.63829787234042556</v>
      </c>
      <c r="E4">
        <f>Recall!D5</f>
        <v>0.67741935483870963</v>
      </c>
      <c r="F4">
        <f>Recall!D6</f>
        <v>0.60215053763440862</v>
      </c>
      <c r="G4">
        <f>Recall!D7</f>
        <v>0.69892473118279574</v>
      </c>
      <c r="H4">
        <f>Recall!D8</f>
        <v>0.78494623655913975</v>
      </c>
      <c r="J4">
        <f t="shared" si="0"/>
        <v>0.68034774651109586</v>
      </c>
      <c r="K4">
        <f t="shared" si="1"/>
        <v>6.1931444923372596E-2</v>
      </c>
      <c r="L4">
        <f t="shared" si="2"/>
        <v>4.7943798378709164E-3</v>
      </c>
      <c r="M4">
        <f t="shared" si="3"/>
        <v>5</v>
      </c>
      <c r="X4" cm="1">
        <f t="array" ref="X4:AB5">D23:H24</f>
        <v>0.87234042553191493</v>
      </c>
      <c r="Y4">
        <v>0.76344086021505375</v>
      </c>
      <c r="Z4">
        <v>0.88172043010752688</v>
      </c>
      <c r="AA4">
        <v>0.79569892473118276</v>
      </c>
      <c r="AB4">
        <v>0.82795698924731187</v>
      </c>
      <c r="AE4" s="3" t="str">
        <f>$S$8</f>
        <v>SVM</v>
      </c>
      <c r="AF4">
        <f>$T$8</f>
        <v>0.83478609013955596</v>
      </c>
      <c r="AG4">
        <f>$U$8</f>
        <v>5.0679173073435266E-2</v>
      </c>
      <c r="AJ4" t="str">
        <f>$N$26</f>
        <v>RF</v>
      </c>
      <c r="AK4">
        <f>$P$26</f>
        <v>0.78974300312666823</v>
      </c>
      <c r="AL4">
        <f>$P$29</f>
        <v>0.80476626248760763</v>
      </c>
      <c r="AN4">
        <f>$Q$26</f>
        <v>4.6354820003717871E-2</v>
      </c>
      <c r="AO4">
        <f>$Q$29</f>
        <v>3.3515445974856686E-2</v>
      </c>
    </row>
    <row r="5" spans="1:41" x14ac:dyDescent="0.25">
      <c r="A5" t="str">
        <f>Recall!$A4</f>
        <v>kNN</v>
      </c>
      <c r="B5" t="str">
        <f>Recall!E2</f>
        <v>Tf-Idf</v>
      </c>
      <c r="C5" t="str">
        <f>Recall!E3</f>
        <v>/</v>
      </c>
      <c r="D5">
        <f>Recall!E4</f>
        <v>0.80851063829787229</v>
      </c>
      <c r="E5">
        <f>Recall!E5</f>
        <v>0.72043010752688175</v>
      </c>
      <c r="F5">
        <f>Recall!E6</f>
        <v>0.83870967741935487</v>
      </c>
      <c r="G5">
        <f>Recall!E7</f>
        <v>0.79569892473118276</v>
      </c>
      <c r="H5">
        <f>Recall!E8</f>
        <v>0.78494623655913975</v>
      </c>
      <c r="J5">
        <f t="shared" si="0"/>
        <v>0.78965911690688628</v>
      </c>
      <c r="K5">
        <f t="shared" si="1"/>
        <v>3.9019696576999441E-2</v>
      </c>
      <c r="L5">
        <f t="shared" si="2"/>
        <v>1.9031709012013774E-3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0.77898268893464495</v>
      </c>
      <c r="Q5">
        <f>IFERROR(_xlfn.STDEV.P(D5:H7),"-")</f>
        <v>5.1657910697911542E-2</v>
      </c>
      <c r="R5">
        <f>COUNT(D5:H7)</f>
        <v>15</v>
      </c>
      <c r="X5">
        <v>0.87234042553191493</v>
      </c>
      <c r="Y5">
        <v>0.77419354838709675</v>
      </c>
      <c r="Z5">
        <v>0.89247311827956988</v>
      </c>
      <c r="AA5">
        <v>0.82795698924731187</v>
      </c>
      <c r="AB5">
        <v>0.82795698924731187</v>
      </c>
      <c r="AE5" s="3" t="str">
        <f>$S$20</f>
        <v>MNB</v>
      </c>
      <c r="AF5">
        <f>$T$20</f>
        <v>0.84382864333104535</v>
      </c>
      <c r="AG5">
        <f>$U$20</f>
        <v>4.0760088529393133E-2</v>
      </c>
      <c r="AJ5" t="str">
        <f>$N$8</f>
        <v>SVM</v>
      </c>
      <c r="AK5">
        <f>$P$8</f>
        <v>0.80548310836574377</v>
      </c>
      <c r="AL5">
        <f>$P$11</f>
        <v>0.86408907191336837</v>
      </c>
      <c r="AN5">
        <f>Q$8</f>
        <v>4.8427434166264771E-2</v>
      </c>
      <c r="AO5">
        <f>$Q$11</f>
        <v>3.2775162931917817E-2</v>
      </c>
    </row>
    <row r="6" spans="1:41" x14ac:dyDescent="0.25">
      <c r="A6" t="str">
        <f>Recall!$A4</f>
        <v>kNN</v>
      </c>
      <c r="B6" t="str">
        <f>Recall!E2</f>
        <v>Tf-Idf</v>
      </c>
      <c r="C6" t="str">
        <f>Recall!F3</f>
        <v>Chi^2</v>
      </c>
      <c r="D6">
        <f>Recall!F4</f>
        <v>0.73404255319148937</v>
      </c>
      <c r="E6">
        <f>Recall!F5</f>
        <v>0.66666666666666663</v>
      </c>
      <c r="F6">
        <f>Recall!F6</f>
        <v>0.82795698924731187</v>
      </c>
      <c r="G6">
        <f>Recall!F7</f>
        <v>0.82795698924731187</v>
      </c>
      <c r="H6">
        <f>Recall!F8</f>
        <v>0.79569892473118276</v>
      </c>
      <c r="J6">
        <f t="shared" si="0"/>
        <v>0.77046442461679254</v>
      </c>
      <c r="K6">
        <f t="shared" si="1"/>
        <v>6.2206265351982495E-2</v>
      </c>
      <c r="L6">
        <f t="shared" si="2"/>
        <v>4.8370243113015719E-3</v>
      </c>
      <c r="M6">
        <f t="shared" si="3"/>
        <v>5</v>
      </c>
      <c r="AE6" s="3" t="str">
        <f>$S$14</f>
        <v>LR</v>
      </c>
      <c r="AF6">
        <f>$T$14</f>
        <v>0.85984519179440255</v>
      </c>
      <c r="AG6">
        <f>$U$14</f>
        <v>3.575874048017743E-2</v>
      </c>
      <c r="AJ6" t="str">
        <f>$N$20</f>
        <v>MNB</v>
      </c>
      <c r="AK6">
        <f>$P$20</f>
        <v>0.85404941660947153</v>
      </c>
      <c r="AL6">
        <f>$P$23</f>
        <v>0.8336078700526196</v>
      </c>
      <c r="AN6">
        <f>$Q$20</f>
        <v>3.5173424958337952E-2</v>
      </c>
      <c r="AO6">
        <f>$Q$23</f>
        <v>4.3320565528743124E-2</v>
      </c>
    </row>
    <row r="7" spans="1:41" x14ac:dyDescent="0.25">
      <c r="A7" t="str">
        <f>Recall!$A4</f>
        <v>kNN</v>
      </c>
      <c r="B7" t="str">
        <f>Recall!E2</f>
        <v>Tf-Idf</v>
      </c>
      <c r="C7" t="str">
        <f>Recall!G3</f>
        <v>Chi^2 + PCA</v>
      </c>
      <c r="D7">
        <f>Recall!G4</f>
        <v>0.77659574468085102</v>
      </c>
      <c r="E7">
        <f>Recall!G5</f>
        <v>0.68817204301075274</v>
      </c>
      <c r="F7">
        <f>Recall!G6</f>
        <v>0.79569892473118276</v>
      </c>
      <c r="G7">
        <f>Recall!G7</f>
        <v>0.83870967741935487</v>
      </c>
      <c r="H7">
        <f>Recall!G8</f>
        <v>0.78494623655913975</v>
      </c>
      <c r="J7">
        <f t="shared" si="0"/>
        <v>0.77682452528025636</v>
      </c>
      <c r="K7">
        <f t="shared" si="1"/>
        <v>4.9216444725553588E-2</v>
      </c>
      <c r="L7">
        <f t="shared" si="2"/>
        <v>3.0278230392793391E-3</v>
      </c>
      <c r="M7">
        <f t="shared" si="3"/>
        <v>5</v>
      </c>
      <c r="AE7" s="3" t="str">
        <f>$S$32</f>
        <v>Ensemble</v>
      </c>
      <c r="AF7">
        <f>$T$32</f>
        <v>0.8608899565316861</v>
      </c>
      <c r="AG7">
        <f>$U$32</f>
        <v>4.6645229460127349E-2</v>
      </c>
      <c r="AJ7" t="str">
        <f>$N$14</f>
        <v>LR</v>
      </c>
      <c r="AK7">
        <f>$P$14</f>
        <v>0.85767558911004349</v>
      </c>
      <c r="AL7">
        <f>$P$17</f>
        <v>0.86201479447876161</v>
      </c>
      <c r="AN7">
        <f>$Q$14</f>
        <v>3.826474815118882E-2</v>
      </c>
      <c r="AO7">
        <f>$Q$17</f>
        <v>3.2920658237153982E-2</v>
      </c>
    </row>
    <row r="8" spans="1:41" x14ac:dyDescent="0.25">
      <c r="A8" t="str">
        <f>Recall!A9</f>
        <v>SVM</v>
      </c>
      <c r="B8" t="str">
        <f>Recall!B2</f>
        <v>BoW</v>
      </c>
      <c r="C8" t="str">
        <f>Recall!B3</f>
        <v>/</v>
      </c>
      <c r="D8">
        <f>Recall!B9</f>
        <v>0.81914893617021278</v>
      </c>
      <c r="E8">
        <f>Recall!B10</f>
        <v>0.77419354838709675</v>
      </c>
      <c r="F8">
        <f>Recall!B11</f>
        <v>0.81720430107526887</v>
      </c>
      <c r="G8">
        <f>Recall!B12</f>
        <v>0.76344086021505375</v>
      </c>
      <c r="H8">
        <f>Recall!B13</f>
        <v>0.89247311827956988</v>
      </c>
      <c r="J8">
        <f t="shared" si="0"/>
        <v>0.81329215282544054</v>
      </c>
      <c r="K8">
        <f t="shared" si="1"/>
        <v>4.5460057961416507E-2</v>
      </c>
      <c r="L8">
        <f t="shared" si="2"/>
        <v>2.5832710873191851E-3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0.80548310836574377</v>
      </c>
      <c r="Q8">
        <f>IFERROR(_xlfn.STDEV.P(D8:H10),"-")</f>
        <v>4.8427434166264771E-2</v>
      </c>
      <c r="R8">
        <f>COUNT(D8:H10)</f>
        <v>15</v>
      </c>
      <c r="S8" t="str">
        <f>A8</f>
        <v>SVM</v>
      </c>
      <c r="T8">
        <f>IFERROR(AVERAGE(D8:H13),"-")</f>
        <v>0.83478609013955596</v>
      </c>
      <c r="U8">
        <f>IFERROR(_xlfn.STDEV.P(D8:H13),"-")</f>
        <v>5.0679173073435266E-2</v>
      </c>
      <c r="V8">
        <f>COUNT(D8:H13)</f>
        <v>30</v>
      </c>
      <c r="AJ8" t="str">
        <f>$N$32</f>
        <v>Ensemble</v>
      </c>
      <c r="AK8">
        <f>$P$32</f>
        <v>0.8533973919011667</v>
      </c>
      <c r="AL8">
        <f>$P$35</f>
        <v>0.86838252116220527</v>
      </c>
      <c r="AN8">
        <f>$Q$32</f>
        <v>4.5746163028609517E-2</v>
      </c>
      <c r="AO8">
        <f>$Q$35</f>
        <v>4.6331052021843046E-2</v>
      </c>
    </row>
    <row r="9" spans="1:41" x14ac:dyDescent="0.25">
      <c r="A9" t="str">
        <f>Recall!A9</f>
        <v>SVM</v>
      </c>
      <c r="B9" t="str">
        <f>Recall!B2</f>
        <v>BoW</v>
      </c>
      <c r="C9" t="str">
        <f>Recall!C3</f>
        <v>Chi^2</v>
      </c>
      <c r="D9">
        <f>Recall!C9</f>
        <v>0.7978723404255319</v>
      </c>
      <c r="E9">
        <f>Recall!C10</f>
        <v>0.76344086021505375</v>
      </c>
      <c r="F9">
        <f>Recall!C11</f>
        <v>0.81720430107526887</v>
      </c>
      <c r="G9">
        <f>Recall!C12</f>
        <v>0.81720430107526887</v>
      </c>
      <c r="H9">
        <f>Recall!C13</f>
        <v>0.88172043010752688</v>
      </c>
      <c r="J9">
        <f t="shared" si="0"/>
        <v>0.81548844657973008</v>
      </c>
      <c r="K9">
        <f t="shared" si="1"/>
        <v>3.8501538664709199E-2</v>
      </c>
      <c r="L9">
        <f t="shared" si="2"/>
        <v>1.8529605994376218E-3</v>
      </c>
      <c r="M9">
        <f t="shared" si="3"/>
        <v>5</v>
      </c>
      <c r="AE9" s="3"/>
      <c r="AF9" s="3"/>
      <c r="AG9" s="3"/>
    </row>
    <row r="10" spans="1:41" x14ac:dyDescent="0.25">
      <c r="A10" t="str">
        <f>Recall!A9</f>
        <v>SVM</v>
      </c>
      <c r="B10" t="str">
        <f>Recall!B2</f>
        <v>BoW</v>
      </c>
      <c r="C10" t="str">
        <f>Recall!D3</f>
        <v>Chi^2 + PCA</v>
      </c>
      <c r="D10">
        <f>Recall!D9</f>
        <v>0.73404255319148937</v>
      </c>
      <c r="E10">
        <f>Recall!D10</f>
        <v>0.75268817204301075</v>
      </c>
      <c r="F10">
        <f>Recall!D11</f>
        <v>0.81720430107526887</v>
      </c>
      <c r="G10">
        <f>Recall!D12</f>
        <v>0.75268817204301075</v>
      </c>
      <c r="H10">
        <f>Recall!D13</f>
        <v>0.88172043010752688</v>
      </c>
      <c r="J10">
        <f t="shared" si="0"/>
        <v>0.78766872569206137</v>
      </c>
      <c r="K10">
        <f t="shared" si="1"/>
        <v>5.4847275157332197E-2</v>
      </c>
      <c r="L10">
        <f t="shared" si="2"/>
        <v>3.7602794902301369E-3</v>
      </c>
      <c r="M10">
        <f t="shared" si="3"/>
        <v>5</v>
      </c>
      <c r="AE10" s="3"/>
      <c r="AF10" s="3"/>
      <c r="AG10" s="3"/>
    </row>
    <row r="11" spans="1:41" x14ac:dyDescent="0.25">
      <c r="A11" t="str">
        <f>Recall!A9</f>
        <v>SVM</v>
      </c>
      <c r="B11" t="str">
        <f>Recall!E2</f>
        <v>Tf-Idf</v>
      </c>
      <c r="C11" t="str">
        <f>Recall!E3</f>
        <v>/</v>
      </c>
      <c r="D11">
        <f>Recall!E9</f>
        <v>0.87234042553191493</v>
      </c>
      <c r="E11">
        <f>Recall!E10</f>
        <v>0.81720430107526887</v>
      </c>
      <c r="F11">
        <f>Recall!E11</f>
        <v>0.91397849462365588</v>
      </c>
      <c r="G11">
        <f>Recall!E12</f>
        <v>0.82795698924731187</v>
      </c>
      <c r="H11">
        <f>Recall!E13</f>
        <v>0.88172043010752688</v>
      </c>
      <c r="J11">
        <f t="shared" si="0"/>
        <v>0.86264012811713575</v>
      </c>
      <c r="K11">
        <f t="shared" si="1"/>
        <v>3.5668238168935155E-2</v>
      </c>
      <c r="L11">
        <f t="shared" si="2"/>
        <v>1.5902790175948533E-3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0.86408907191336837</v>
      </c>
      <c r="Q11">
        <f>IFERROR(_xlfn.STDEV.P(D11:H13),"-")</f>
        <v>3.2775162931917817E-2</v>
      </c>
      <c r="R11">
        <f>COUNT(D11:H13)</f>
        <v>15</v>
      </c>
      <c r="AE11" s="3"/>
      <c r="AF11" s="3"/>
      <c r="AG11" s="3"/>
    </row>
    <row r="12" spans="1:41" x14ac:dyDescent="0.25">
      <c r="A12" t="str">
        <f>Recall!A9</f>
        <v>SVM</v>
      </c>
      <c r="B12" t="str">
        <f>Recall!E2</f>
        <v>Tf-Idf</v>
      </c>
      <c r="C12" t="str">
        <f>Recall!F3</f>
        <v>Chi^2</v>
      </c>
      <c r="D12">
        <f>Recall!F9</f>
        <v>0.86170212765957444</v>
      </c>
      <c r="E12">
        <f>Recall!F10</f>
        <v>0.82795698924731187</v>
      </c>
      <c r="F12">
        <f>Recall!F11</f>
        <v>0.91397849462365588</v>
      </c>
      <c r="G12">
        <f>Recall!F12</f>
        <v>0.83870967741935487</v>
      </c>
      <c r="H12">
        <f>Recall!F13</f>
        <v>0.89247311827956988</v>
      </c>
      <c r="J12">
        <f t="shared" si="0"/>
        <v>0.86696408144589332</v>
      </c>
      <c r="K12">
        <f t="shared" si="1"/>
        <v>3.2275745546661204E-2</v>
      </c>
      <c r="L12">
        <f t="shared" si="2"/>
        <v>1.3021546882410256E-3</v>
      </c>
      <c r="M12">
        <f t="shared" si="3"/>
        <v>5</v>
      </c>
      <c r="AE12" s="3"/>
      <c r="AF12" s="3"/>
      <c r="AG12" s="3"/>
    </row>
    <row r="13" spans="1:41" x14ac:dyDescent="0.25">
      <c r="A13" t="str">
        <f>Recall!A9</f>
        <v>SVM</v>
      </c>
      <c r="B13" t="str">
        <f>Recall!E2</f>
        <v>Tf-Idf</v>
      </c>
      <c r="C13" t="str">
        <f>Recall!G3</f>
        <v>Chi^2 + PCA</v>
      </c>
      <c r="D13">
        <f>Recall!G9</f>
        <v>0.86170212765957444</v>
      </c>
      <c r="E13">
        <f>Recall!G10</f>
        <v>0.82795698924731187</v>
      </c>
      <c r="F13">
        <f>Recall!G11</f>
        <v>0.91397849462365588</v>
      </c>
      <c r="G13">
        <f>Recall!G12</f>
        <v>0.83870967741935487</v>
      </c>
      <c r="H13">
        <f>Recall!G13</f>
        <v>0.87096774193548387</v>
      </c>
      <c r="J13">
        <f t="shared" si="0"/>
        <v>0.86266300617707614</v>
      </c>
      <c r="K13">
        <f t="shared" si="1"/>
        <v>2.9938072241739253E-2</v>
      </c>
      <c r="L13">
        <f t="shared" si="2"/>
        <v>1.120360211939498E-3</v>
      </c>
      <c r="M13">
        <f t="shared" si="3"/>
        <v>5</v>
      </c>
      <c r="AE13" s="3"/>
      <c r="AF13" s="3"/>
      <c r="AG13" s="3"/>
    </row>
    <row r="14" spans="1:41" x14ac:dyDescent="0.25">
      <c r="A14" t="str">
        <f>Recall!A14</f>
        <v>LR</v>
      </c>
      <c r="B14" t="str">
        <f>Recall!B2</f>
        <v>BoW</v>
      </c>
      <c r="C14" t="str">
        <f>Recall!B3</f>
        <v>/</v>
      </c>
      <c r="D14">
        <f>Recall!B14</f>
        <v>0.84042553191489366</v>
      </c>
      <c r="E14">
        <f>Recall!B15</f>
        <v>0.79569892473118276</v>
      </c>
      <c r="F14">
        <f>Recall!B16</f>
        <v>0.87096774193548387</v>
      </c>
      <c r="G14">
        <f>Recall!B17</f>
        <v>0.80645161290322576</v>
      </c>
      <c r="H14">
        <f>Recall!B18</f>
        <v>0.92473118279569888</v>
      </c>
      <c r="J14">
        <f t="shared" si="0"/>
        <v>0.84765499885609707</v>
      </c>
      <c r="K14">
        <f t="shared" si="1"/>
        <v>4.6762463505007186E-2</v>
      </c>
      <c r="L14">
        <f t="shared" si="2"/>
        <v>2.7334099913214113E-3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0.85767558911004349</v>
      </c>
      <c r="Q14">
        <f>IFERROR(_xlfn.STDEV.P(D14:H16),"-")</f>
        <v>3.826474815118882E-2</v>
      </c>
      <c r="R14">
        <f>COUNT(D14:H16)</f>
        <v>15</v>
      </c>
      <c r="S14" t="str">
        <f>A14</f>
        <v>LR</v>
      </c>
      <c r="T14">
        <f>IFERROR(AVERAGE(D14:H19),"-")</f>
        <v>0.85984519179440255</v>
      </c>
      <c r="U14">
        <f>IFERROR(_xlfn.STDEV.P(D14:H19),"-")</f>
        <v>3.575874048017743E-2</v>
      </c>
      <c r="V14">
        <f>COUNT(D14:H19)</f>
        <v>30</v>
      </c>
    </row>
    <row r="15" spans="1:41" x14ac:dyDescent="0.25">
      <c r="A15" t="str">
        <f>Recall!A14</f>
        <v>LR</v>
      </c>
      <c r="B15" t="str">
        <f>Recall!B2</f>
        <v>BoW</v>
      </c>
      <c r="C15" t="str">
        <f>Recall!C3</f>
        <v>Chi^2</v>
      </c>
      <c r="D15">
        <f>Recall!C14</f>
        <v>0.86170212765957444</v>
      </c>
      <c r="E15">
        <f>Recall!C15</f>
        <v>0.83870967741935487</v>
      </c>
      <c r="F15">
        <f>Recall!C16</f>
        <v>0.89247311827956988</v>
      </c>
      <c r="G15">
        <f>Recall!C17</f>
        <v>0.84946236559139787</v>
      </c>
      <c r="H15">
        <f>Recall!C18</f>
        <v>0.91397849462365588</v>
      </c>
      <c r="J15">
        <f t="shared" si="0"/>
        <v>0.8712651567147105</v>
      </c>
      <c r="K15">
        <f t="shared" si="1"/>
        <v>2.7931628404684206E-2</v>
      </c>
      <c r="L15">
        <f t="shared" si="2"/>
        <v>9.7521983167170203E-4</v>
      </c>
      <c r="M15">
        <f t="shared" si="3"/>
        <v>5</v>
      </c>
      <c r="AE15" s="3"/>
      <c r="AF15" s="3"/>
      <c r="AG15" s="3"/>
    </row>
    <row r="16" spans="1:41" x14ac:dyDescent="0.25">
      <c r="A16" t="str">
        <f>Recall!A14</f>
        <v>LR</v>
      </c>
      <c r="B16" t="str">
        <f>Recall!B2</f>
        <v>BoW</v>
      </c>
      <c r="C16" t="str">
        <f>Recall!D3</f>
        <v>Chi^2 + PCA</v>
      </c>
      <c r="D16">
        <f>Recall!D14</f>
        <v>0.84042553191489366</v>
      </c>
      <c r="E16">
        <f>Recall!D15</f>
        <v>0.80645161290322576</v>
      </c>
      <c r="F16">
        <f>Recall!D16</f>
        <v>0.89247311827956988</v>
      </c>
      <c r="G16">
        <f>Recall!D17</f>
        <v>0.83870967741935487</v>
      </c>
      <c r="H16">
        <f>Recall!D18</f>
        <v>0.89247311827956988</v>
      </c>
      <c r="J16">
        <f t="shared" si="0"/>
        <v>0.85410661175932279</v>
      </c>
      <c r="K16">
        <f t="shared" si="1"/>
        <v>3.3583371164580433E-2</v>
      </c>
      <c r="L16">
        <f t="shared" si="2"/>
        <v>1.4098035234724657E-3</v>
      </c>
      <c r="M16">
        <f t="shared" si="3"/>
        <v>5</v>
      </c>
      <c r="AE16" s="3"/>
      <c r="AF16" s="3"/>
      <c r="AG16" s="3"/>
    </row>
    <row r="17" spans="1:33" x14ac:dyDescent="0.25">
      <c r="A17" t="str">
        <f>Recall!A14</f>
        <v>LR</v>
      </c>
      <c r="B17" t="str">
        <f>Recall!E2</f>
        <v>Tf-Idf</v>
      </c>
      <c r="C17" t="str">
        <f>Recall!E3</f>
        <v>/</v>
      </c>
      <c r="D17">
        <f>Recall!E14</f>
        <v>0.82978723404255317</v>
      </c>
      <c r="E17">
        <f>Recall!E15</f>
        <v>0.81720430107526887</v>
      </c>
      <c r="F17">
        <f>Recall!E16</f>
        <v>0.87096774193548387</v>
      </c>
      <c r="G17">
        <f>Recall!E17</f>
        <v>0.86021505376344087</v>
      </c>
      <c r="H17">
        <f>Recall!E18</f>
        <v>0.91397849462365588</v>
      </c>
      <c r="J17">
        <f t="shared" si="0"/>
        <v>0.85843056508808058</v>
      </c>
      <c r="K17">
        <f t="shared" si="1"/>
        <v>3.3958748318106545E-2</v>
      </c>
      <c r="L17">
        <f t="shared" si="2"/>
        <v>1.4414957341656303E-3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0.86201479447876161</v>
      </c>
      <c r="Q17">
        <f>IFERROR(_xlfn.STDEV.P(D17:H19),"-")</f>
        <v>3.2920658237153982E-2</v>
      </c>
      <c r="R17">
        <f>COUNT(D17:H19)</f>
        <v>15</v>
      </c>
      <c r="AE17" s="3"/>
      <c r="AF17" s="3"/>
      <c r="AG17" s="3"/>
    </row>
    <row r="18" spans="1:33" x14ac:dyDescent="0.25">
      <c r="A18" t="str">
        <f>Recall!A14</f>
        <v>LR</v>
      </c>
      <c r="B18" t="str">
        <f>Recall!E2</f>
        <v>Tf-Idf</v>
      </c>
      <c r="C18" t="str">
        <f>Recall!F3</f>
        <v>Chi^2</v>
      </c>
      <c r="D18">
        <f>Recall!F14</f>
        <v>0.82978723404255317</v>
      </c>
      <c r="E18">
        <f>Recall!F15</f>
        <v>0.82795698924731187</v>
      </c>
      <c r="F18">
        <f>Recall!F16</f>
        <v>0.88172043010752688</v>
      </c>
      <c r="G18">
        <f>Recall!F17</f>
        <v>0.87096774193548387</v>
      </c>
      <c r="H18">
        <f>Recall!F18</f>
        <v>0.91397849462365588</v>
      </c>
      <c r="J18">
        <f t="shared" si="0"/>
        <v>0.8648821779913064</v>
      </c>
      <c r="K18">
        <f t="shared" si="1"/>
        <v>3.2637811765673701E-2</v>
      </c>
      <c r="L18">
        <f t="shared" si="2"/>
        <v>1.331533446064436E-3</v>
      </c>
      <c r="M18">
        <f t="shared" si="3"/>
        <v>5</v>
      </c>
      <c r="AE18" s="3"/>
      <c r="AF18" s="3"/>
      <c r="AG18" s="3"/>
    </row>
    <row r="19" spans="1:33" x14ac:dyDescent="0.25">
      <c r="A19" t="str">
        <f>Recall!A14</f>
        <v>LR</v>
      </c>
      <c r="B19" t="str">
        <f>Recall!E2</f>
        <v>Tf-Idf</v>
      </c>
      <c r="C19" t="str">
        <f>Recall!G3</f>
        <v>Chi^2 + PCA</v>
      </c>
      <c r="D19">
        <f>Recall!G14</f>
        <v>0.82978723404255317</v>
      </c>
      <c r="E19">
        <f>Recall!G15</f>
        <v>0.82795698924731187</v>
      </c>
      <c r="F19">
        <f>Recall!G16</f>
        <v>0.87096774193548387</v>
      </c>
      <c r="G19">
        <f>Recall!G17</f>
        <v>0.87096774193548387</v>
      </c>
      <c r="H19">
        <f>Recall!G18</f>
        <v>0.91397849462365588</v>
      </c>
      <c r="J19">
        <f t="shared" si="0"/>
        <v>0.86273164035689776</v>
      </c>
      <c r="K19">
        <f t="shared" si="1"/>
        <v>3.180099708456316E-2</v>
      </c>
      <c r="L19">
        <f t="shared" si="2"/>
        <v>1.2641292694654932E-3</v>
      </c>
      <c r="M19">
        <f t="shared" si="3"/>
        <v>5</v>
      </c>
      <c r="AE19" s="3"/>
      <c r="AF19" s="3"/>
      <c r="AG19" s="3"/>
    </row>
    <row r="20" spans="1:33" x14ac:dyDescent="0.25">
      <c r="A20" t="str">
        <f>Recall!A19</f>
        <v>MNB</v>
      </c>
      <c r="B20" t="str">
        <f>Recall!B2</f>
        <v>BoW</v>
      </c>
      <c r="C20" t="str">
        <f>Recall!B3</f>
        <v>/</v>
      </c>
      <c r="D20">
        <f>Recall!B19</f>
        <v>0.86170212765957444</v>
      </c>
      <c r="E20">
        <f>Recall!B20</f>
        <v>0.78494623655913975</v>
      </c>
      <c r="F20">
        <f>Recall!B21</f>
        <v>0.89247311827956988</v>
      </c>
      <c r="G20">
        <f>Recall!B22</f>
        <v>0.84946236559139787</v>
      </c>
      <c r="H20">
        <f>Recall!B23</f>
        <v>0.84946236559139787</v>
      </c>
      <c r="J20">
        <f t="shared" si="0"/>
        <v>0.84760924273621596</v>
      </c>
      <c r="K20">
        <f t="shared" si="1"/>
        <v>3.5056803065920489E-2</v>
      </c>
      <c r="L20">
        <f t="shared" si="2"/>
        <v>1.5362243015034152E-3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0.85404941660947153</v>
      </c>
      <c r="Q20">
        <f>IFERROR(_xlfn.STDEV.P(D20:H21),"-")</f>
        <v>3.5173424958337952E-2</v>
      </c>
      <c r="R20">
        <f>COUNT(D20:H21)</f>
        <v>10</v>
      </c>
      <c r="S20" t="str">
        <f>A20</f>
        <v>MNB</v>
      </c>
      <c r="T20">
        <f>IFERROR(AVERAGE(D20:H21,D23:H24),"-")</f>
        <v>0.84382864333104535</v>
      </c>
      <c r="U20">
        <f>IFERROR(_xlfn.STDEV.P(D20:H21,D23:H24),"-")</f>
        <v>4.0760088529393133E-2</v>
      </c>
      <c r="V20">
        <f>COUNT(D20:H21,D23:H24)</f>
        <v>20</v>
      </c>
    </row>
    <row r="21" spans="1:33" x14ac:dyDescent="0.25">
      <c r="A21" t="str">
        <f>Recall!A19</f>
        <v>MNB</v>
      </c>
      <c r="B21" t="str">
        <f>Recall!B2</f>
        <v>BoW</v>
      </c>
      <c r="C21" t="str">
        <f>Recall!C3</f>
        <v>Chi^2</v>
      </c>
      <c r="D21">
        <f>Recall!C19</f>
        <v>0.87234042553191493</v>
      </c>
      <c r="E21">
        <f>Recall!C20</f>
        <v>0.79569892473118276</v>
      </c>
      <c r="F21">
        <f>Recall!C21</f>
        <v>0.89247311827956988</v>
      </c>
      <c r="G21">
        <f>Recall!C22</f>
        <v>0.86021505376344087</v>
      </c>
      <c r="H21">
        <f>Recall!C23</f>
        <v>0.88172043010752688</v>
      </c>
      <c r="J21">
        <f t="shared" si="0"/>
        <v>0.860489590482727</v>
      </c>
      <c r="K21">
        <f t="shared" si="1"/>
        <v>3.4094112781555171E-2</v>
      </c>
      <c r="L21">
        <f t="shared" si="2"/>
        <v>1.4530106579517549E-3</v>
      </c>
      <c r="M21">
        <f t="shared" si="3"/>
        <v>5</v>
      </c>
      <c r="AE21" s="3"/>
      <c r="AF21" s="3"/>
      <c r="AG21" s="3"/>
    </row>
    <row r="22" spans="1:33" x14ac:dyDescent="0.25">
      <c r="A22" t="str">
        <f>Recall!A19</f>
        <v>MNB</v>
      </c>
      <c r="B22" t="str">
        <f>Recall!B2</f>
        <v>BoW</v>
      </c>
      <c r="C22" t="str">
        <f>Recall!D3</f>
        <v>Chi^2 + PCA</v>
      </c>
      <c r="D22">
        <f>IF(Recall!D19="-",0,Recall!D19)</f>
        <v>0</v>
      </c>
      <c r="E22">
        <f>IF(Recall!D20="-",0,Recall!D20)</f>
        <v>0</v>
      </c>
      <c r="F22">
        <f>IF(Recall!D21="-",0,Recall!D21)</f>
        <v>0</v>
      </c>
      <c r="G22">
        <f>IF(Recall!D22="-",0,Recall!D22)</f>
        <v>0</v>
      </c>
      <c r="H22">
        <f>IF(Recall!D23="-",0,Recall!D23)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Recall!A19</f>
        <v>MNB</v>
      </c>
      <c r="B23" t="str">
        <f>Recall!E2</f>
        <v>Tf-Idf</v>
      </c>
      <c r="C23" t="str">
        <f>Recall!E3</f>
        <v>/</v>
      </c>
      <c r="D23">
        <f>Recall!E19</f>
        <v>0.87234042553191493</v>
      </c>
      <c r="E23">
        <f>Recall!E20</f>
        <v>0.76344086021505375</v>
      </c>
      <c r="F23">
        <f>Recall!E21</f>
        <v>0.88172043010752688</v>
      </c>
      <c r="G23">
        <f>Recall!E22</f>
        <v>0.79569892473118276</v>
      </c>
      <c r="H23">
        <f>Recall!E23</f>
        <v>0.82795698924731187</v>
      </c>
      <c r="J23">
        <f t="shared" si="0"/>
        <v>0.82823152596659799</v>
      </c>
      <c r="K23">
        <f t="shared" si="1"/>
        <v>4.4861863022263804E-2</v>
      </c>
      <c r="L23">
        <f t="shared" si="2"/>
        <v>2.51573344228545E-3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0.8336078700526196</v>
      </c>
      <c r="Q23">
        <f>IFERROR(_xlfn.STDEV.P(D23:H24),"-")</f>
        <v>4.3320565528743124E-2</v>
      </c>
      <c r="R23">
        <f>COUNT(D23:H24)</f>
        <v>10</v>
      </c>
      <c r="AE23" s="3"/>
      <c r="AF23" s="3"/>
      <c r="AG23" s="3"/>
    </row>
    <row r="24" spans="1:33" x14ac:dyDescent="0.25">
      <c r="A24" t="str">
        <f>Recall!A19</f>
        <v>MNB</v>
      </c>
      <c r="B24" t="str">
        <f>Recall!E2</f>
        <v>Tf-Idf</v>
      </c>
      <c r="C24" t="str">
        <f>Recall!F3</f>
        <v>Chi^2</v>
      </c>
      <c r="D24">
        <f>Recall!F19</f>
        <v>0.87234042553191493</v>
      </c>
      <c r="E24">
        <f>Recall!F20</f>
        <v>0.77419354838709675</v>
      </c>
      <c r="F24">
        <f>Recall!F21</f>
        <v>0.89247311827956988</v>
      </c>
      <c r="G24">
        <f>Recall!F22</f>
        <v>0.82795698924731187</v>
      </c>
      <c r="H24">
        <f>Recall!F23</f>
        <v>0.82795698924731187</v>
      </c>
      <c r="J24">
        <f t="shared" si="0"/>
        <v>0.83898421413864099</v>
      </c>
      <c r="K24">
        <f t="shared" si="1"/>
        <v>4.1023723504446746E-2</v>
      </c>
      <c r="L24">
        <f t="shared" si="2"/>
        <v>2.1036823627116202E-3</v>
      </c>
      <c r="M24">
        <f t="shared" si="3"/>
        <v>5</v>
      </c>
      <c r="AE24" s="3"/>
      <c r="AF24" s="3"/>
      <c r="AG24" s="3"/>
    </row>
    <row r="25" spans="1:33" x14ac:dyDescent="0.25">
      <c r="A25" t="str">
        <f>Recall!A19</f>
        <v>MNB</v>
      </c>
      <c r="B25" t="str">
        <f>Recall!E2</f>
        <v>Tf-Idf</v>
      </c>
      <c r="C25" t="str">
        <f>Recall!G3</f>
        <v>Chi^2 + PCA</v>
      </c>
      <c r="D25">
        <f>IF(Recall!G19="-",0,Recall!G19)</f>
        <v>0</v>
      </c>
      <c r="E25">
        <f>IF(Recall!G20="-",0,Recall!G20)</f>
        <v>0</v>
      </c>
      <c r="F25">
        <f>IF(Recall!G21="-",0,Recall!G21)</f>
        <v>0</v>
      </c>
      <c r="G25">
        <f>IF(Recall!G22="-",0,Recall!G22)</f>
        <v>0</v>
      </c>
      <c r="H25">
        <f>IF(Recall!G23="-",0,Recall!G23)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Recall!A24</f>
        <v>RF</v>
      </c>
      <c r="B26" t="str">
        <f>Recall!B2</f>
        <v>BoW</v>
      </c>
      <c r="C26" t="str">
        <f>Recall!B3</f>
        <v>/</v>
      </c>
      <c r="D26">
        <f>Recall!B24</f>
        <v>0.78723404255319152</v>
      </c>
      <c r="E26">
        <f>Recall!B25</f>
        <v>0.75268817204301075</v>
      </c>
      <c r="F26">
        <f>Recall!B26</f>
        <v>0.81720430107526887</v>
      </c>
      <c r="G26">
        <f>Recall!B27</f>
        <v>0.80645161290322576</v>
      </c>
      <c r="H26">
        <f>Recall!B28</f>
        <v>0.88172043010752688</v>
      </c>
      <c r="J26">
        <f t="shared" si="0"/>
        <v>0.80905971173644475</v>
      </c>
      <c r="K26">
        <f t="shared" si="1"/>
        <v>4.2442494818115607E-2</v>
      </c>
      <c r="L26">
        <f t="shared" si="2"/>
        <v>2.2517067079822128E-3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0.78974300312666823</v>
      </c>
      <c r="Q26">
        <f>IFERROR(_xlfn.STDEV.P(D26:H28),"-")</f>
        <v>4.6354820003717871E-2</v>
      </c>
      <c r="R26">
        <f>COUNT(D26:H28)</f>
        <v>15</v>
      </c>
      <c r="S26" t="str">
        <f>A26</f>
        <v>RF</v>
      </c>
      <c r="T26">
        <f>IFERROR(AVERAGE(D26:H31),"-")</f>
        <v>0.79725463280713782</v>
      </c>
      <c r="U26">
        <f>IFERROR(_xlfn.STDEV.P(D26:H31),"-")</f>
        <v>4.1139419158415742E-2</v>
      </c>
      <c r="V26">
        <f>COUNT(D26:H31)</f>
        <v>30</v>
      </c>
    </row>
    <row r="27" spans="1:33" x14ac:dyDescent="0.25">
      <c r="A27" t="str">
        <f>Recall!A24</f>
        <v>RF</v>
      </c>
      <c r="B27" t="str">
        <f>Recall!B2</f>
        <v>BoW</v>
      </c>
      <c r="C27" t="str">
        <f>Recall!C3</f>
        <v>Chi^2</v>
      </c>
      <c r="D27">
        <f>Recall!C24</f>
        <v>0.76595744680851063</v>
      </c>
      <c r="E27">
        <f>Recall!C25</f>
        <v>0.78494623655913975</v>
      </c>
      <c r="F27">
        <f>Recall!C26</f>
        <v>0.81720430107526887</v>
      </c>
      <c r="G27">
        <f>Recall!C27</f>
        <v>0.81720430107526887</v>
      </c>
      <c r="H27">
        <f>Recall!C28</f>
        <v>0.86021505376344087</v>
      </c>
      <c r="J27">
        <f t="shared" si="0"/>
        <v>0.80910546785632587</v>
      </c>
      <c r="K27">
        <f t="shared" si="1"/>
        <v>3.2214258171893148E-2</v>
      </c>
      <c r="L27">
        <f t="shared" si="2"/>
        <v>1.2971980369567305E-3</v>
      </c>
      <c r="M27">
        <f t="shared" si="3"/>
        <v>5</v>
      </c>
      <c r="AE27" s="3"/>
      <c r="AF27" s="3"/>
      <c r="AG27" s="3"/>
    </row>
    <row r="28" spans="1:33" x14ac:dyDescent="0.25">
      <c r="A28" t="str">
        <f>Recall!A24</f>
        <v>RF</v>
      </c>
      <c r="B28" t="str">
        <f>Recall!B2</f>
        <v>BoW</v>
      </c>
      <c r="C28" t="str">
        <f>Recall!D3</f>
        <v>Chi^2 + PCA</v>
      </c>
      <c r="D28">
        <f>Recall!D24</f>
        <v>0.75531914893617025</v>
      </c>
      <c r="E28">
        <f>Recall!D25</f>
        <v>0.72043010752688175</v>
      </c>
      <c r="F28">
        <f>Recall!D26</f>
        <v>0.78494623655913975</v>
      </c>
      <c r="G28">
        <f>Recall!D27</f>
        <v>0.69892473118279574</v>
      </c>
      <c r="H28">
        <f>Recall!D28</f>
        <v>0.79569892473118276</v>
      </c>
      <c r="J28">
        <f t="shared" si="0"/>
        <v>0.75106382978723418</v>
      </c>
      <c r="K28">
        <f t="shared" si="1"/>
        <v>3.6919716881848502E-2</v>
      </c>
      <c r="L28">
        <f t="shared" si="2"/>
        <v>1.7038318682948113E-3</v>
      </c>
      <c r="M28">
        <f t="shared" si="3"/>
        <v>5</v>
      </c>
      <c r="AE28" s="3"/>
      <c r="AF28" s="3"/>
      <c r="AG28" s="3"/>
    </row>
    <row r="29" spans="1:33" x14ac:dyDescent="0.25">
      <c r="A29" t="str">
        <f>Recall!A24</f>
        <v>RF</v>
      </c>
      <c r="B29" t="str">
        <f>Recall!E2</f>
        <v>Tf-Idf</v>
      </c>
      <c r="C29" t="str">
        <f>Recall!E3</f>
        <v>/</v>
      </c>
      <c r="D29">
        <f>Recall!E24</f>
        <v>0.77659574468085102</v>
      </c>
      <c r="E29">
        <f>Recall!E25</f>
        <v>0.78494623655913975</v>
      </c>
      <c r="F29">
        <f>Recall!E26</f>
        <v>0.79569892473118276</v>
      </c>
      <c r="G29">
        <f>Recall!E27</f>
        <v>0.79569892473118276</v>
      </c>
      <c r="H29">
        <f>Recall!E28</f>
        <v>0.83870967741935487</v>
      </c>
      <c r="J29">
        <f t="shared" si="0"/>
        <v>0.79832990162434236</v>
      </c>
      <c r="K29">
        <f t="shared" si="1"/>
        <v>2.1428329102858187E-2</v>
      </c>
      <c r="L29">
        <f t="shared" si="2"/>
        <v>5.7396661017549886E-4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0.80476626248760763</v>
      </c>
      <c r="Q29">
        <f>IFERROR(_xlfn.STDEV.P(D29:H31),"-")</f>
        <v>3.3515445974856686E-2</v>
      </c>
      <c r="R29">
        <f>COUNT(D29:H31)</f>
        <v>15</v>
      </c>
      <c r="AE29" s="3"/>
      <c r="AF29" s="3"/>
      <c r="AG29" s="3"/>
    </row>
    <row r="30" spans="1:33" x14ac:dyDescent="0.25">
      <c r="A30" t="str">
        <f>Recall!A24</f>
        <v>RF</v>
      </c>
      <c r="B30" t="str">
        <f>Recall!E2</f>
        <v>Tf-Idf</v>
      </c>
      <c r="C30" t="str">
        <f>Recall!F3</f>
        <v>Chi^2</v>
      </c>
      <c r="D30">
        <f>Recall!F24</f>
        <v>0.78723404255319152</v>
      </c>
      <c r="E30">
        <f>Recall!F25</f>
        <v>0.78494623655913975</v>
      </c>
      <c r="F30">
        <f>Recall!F26</f>
        <v>0.81720430107526887</v>
      </c>
      <c r="G30">
        <f>Recall!F27</f>
        <v>0.77419354838709675</v>
      </c>
      <c r="H30">
        <f>Recall!F28</f>
        <v>0.82795698924731187</v>
      </c>
      <c r="J30">
        <f t="shared" si="0"/>
        <v>0.79830702356440175</v>
      </c>
      <c r="K30">
        <f t="shared" si="1"/>
        <v>2.0585474419218888E-2</v>
      </c>
      <c r="L30">
        <f t="shared" si="2"/>
        <v>5.2970219633039406E-4</v>
      </c>
      <c r="M30">
        <f t="shared" si="3"/>
        <v>5</v>
      </c>
      <c r="AE30" s="3"/>
      <c r="AF30" s="3"/>
      <c r="AG30" s="3"/>
    </row>
    <row r="31" spans="1:33" x14ac:dyDescent="0.25">
      <c r="A31" t="str">
        <f>Recall!A24</f>
        <v>RF</v>
      </c>
      <c r="B31" t="str">
        <f>Recall!E2</f>
        <v>Tf-Idf</v>
      </c>
      <c r="C31" t="str">
        <f>Recall!G3</f>
        <v>Chi^2 + PCA</v>
      </c>
      <c r="D31">
        <f>Recall!G24</f>
        <v>0.78723404255319152</v>
      </c>
      <c r="E31">
        <f>Recall!G25</f>
        <v>0.75268817204301075</v>
      </c>
      <c r="F31">
        <f>Recall!G26</f>
        <v>0.86021505376344087</v>
      </c>
      <c r="G31">
        <f>Recall!G27</f>
        <v>0.80645161290322576</v>
      </c>
      <c r="H31">
        <f>Recall!G28</f>
        <v>0.88172043010752688</v>
      </c>
      <c r="J31">
        <f t="shared" si="0"/>
        <v>0.81766186227407922</v>
      </c>
      <c r="K31">
        <f t="shared" si="1"/>
        <v>4.730195882829611E-2</v>
      </c>
      <c r="L31">
        <f t="shared" si="2"/>
        <v>2.7968441362422754E-3</v>
      </c>
      <c r="M31">
        <f t="shared" si="3"/>
        <v>5</v>
      </c>
      <c r="AE31" s="3"/>
      <c r="AF31" s="3"/>
      <c r="AG31" s="3"/>
    </row>
    <row r="32" spans="1:33" x14ac:dyDescent="0.25">
      <c r="A32" t="str">
        <f>Recall!A29</f>
        <v>Ensemble</v>
      </c>
      <c r="B32" t="str">
        <f>Recall!B2</f>
        <v>BoW</v>
      </c>
      <c r="C32" t="str">
        <f>Recall!B3</f>
        <v>/</v>
      </c>
      <c r="D32">
        <f>Recall!B29</f>
        <v>0.84042553191489366</v>
      </c>
      <c r="E32">
        <f>Recall!B30</f>
        <v>0.80645161290322576</v>
      </c>
      <c r="F32">
        <f>Recall!B31</f>
        <v>0.89247311827956988</v>
      </c>
      <c r="G32">
        <f>Recall!B32</f>
        <v>0.81720430107526887</v>
      </c>
      <c r="H32">
        <f>Recall!B33</f>
        <v>0.91397849462365588</v>
      </c>
      <c r="J32">
        <f t="shared" si="0"/>
        <v>0.85410661175932279</v>
      </c>
      <c r="K32">
        <f t="shared" si="1"/>
        <v>4.2134505042293498E-2</v>
      </c>
      <c r="L32">
        <f t="shared" si="2"/>
        <v>2.2191456439488201E-3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0.8533973919011667</v>
      </c>
      <c r="Q32">
        <f>IFERROR(_xlfn.STDEV.P(D32:H34),"-")</f>
        <v>4.5746163028609517E-2</v>
      </c>
      <c r="R32">
        <f>COUNT(D32:H34)</f>
        <v>15</v>
      </c>
      <c r="S32" t="str">
        <f>A32</f>
        <v>Ensemble</v>
      </c>
      <c r="T32">
        <f>IFERROR(AVERAGE(D32:H37),"-")</f>
        <v>0.8608899565316861</v>
      </c>
      <c r="U32">
        <f>IFERROR(_xlfn.STDEV.P(D32:H37),"-")</f>
        <v>4.6645229460127349E-2</v>
      </c>
      <c r="V32">
        <f>COUNT(D32:H37)</f>
        <v>30</v>
      </c>
    </row>
    <row r="33" spans="1:28" x14ac:dyDescent="0.25">
      <c r="A33" t="str">
        <f>Recall!A29</f>
        <v>Ensemble</v>
      </c>
      <c r="B33" t="str">
        <f>Recall!B2</f>
        <v>BoW</v>
      </c>
      <c r="C33" t="str">
        <f>Recall!C3</f>
        <v>Chi^2</v>
      </c>
      <c r="D33">
        <f>Recall!C29</f>
        <v>0.86170212765957444</v>
      </c>
      <c r="E33">
        <f>Recall!C30</f>
        <v>0.81720430107526887</v>
      </c>
      <c r="F33">
        <f>Recall!C31</f>
        <v>0.91397849462365588</v>
      </c>
      <c r="G33">
        <f>Recall!C32</f>
        <v>0.83870967741935487</v>
      </c>
      <c r="H33">
        <f>Recall!C33</f>
        <v>0.93548387096774188</v>
      </c>
      <c r="J33">
        <f t="shared" si="0"/>
        <v>0.87341569434911914</v>
      </c>
      <c r="K33">
        <f t="shared" si="1"/>
        <v>4.4719649605915873E-2</v>
      </c>
      <c r="L33">
        <f t="shared" si="2"/>
        <v>2.4998088260948649E-3</v>
      </c>
      <c r="M33">
        <f t="shared" si="3"/>
        <v>5</v>
      </c>
    </row>
    <row r="34" spans="1:28" x14ac:dyDescent="0.25">
      <c r="A34" t="str">
        <f>Recall!A29</f>
        <v>Ensemble</v>
      </c>
      <c r="B34" t="str">
        <f>Recall!B2</f>
        <v>BoW</v>
      </c>
      <c r="C34" t="str">
        <f>Recall!D3</f>
        <v>Chi^2 + PCA</v>
      </c>
      <c r="D34">
        <f>Recall!D29</f>
        <v>0.80851063829787229</v>
      </c>
      <c r="E34">
        <f>Recall!D30</f>
        <v>0.80645161290322576</v>
      </c>
      <c r="F34">
        <f>Recall!D31</f>
        <v>0.81720430107526887</v>
      </c>
      <c r="G34">
        <f>Recall!D32</f>
        <v>0.81720430107526887</v>
      </c>
      <c r="H34">
        <f>Recall!D33</f>
        <v>0.91397849462365588</v>
      </c>
      <c r="J34">
        <f t="shared" si="0"/>
        <v>0.83266986959505829</v>
      </c>
      <c r="K34">
        <f t="shared" si="1"/>
        <v>4.0891381889467712E-2</v>
      </c>
      <c r="L34">
        <f t="shared" si="2"/>
        <v>2.0901313910378604E-3</v>
      </c>
      <c r="M34">
        <f t="shared" si="3"/>
        <v>5</v>
      </c>
    </row>
    <row r="35" spans="1:28" x14ac:dyDescent="0.25">
      <c r="A35" t="str">
        <f>Recall!A29</f>
        <v>Ensemble</v>
      </c>
      <c r="B35" t="str">
        <f>Recall!E2</f>
        <v>Tf-Idf</v>
      </c>
      <c r="C35" t="str">
        <f>Recall!E3</f>
        <v>/</v>
      </c>
      <c r="D35">
        <f>Recall!E29</f>
        <v>0.88297872340425532</v>
      </c>
      <c r="E35">
        <f>Recall!E30</f>
        <v>0.78494623655913975</v>
      </c>
      <c r="F35">
        <f>Recall!E31</f>
        <v>0.93548387096774188</v>
      </c>
      <c r="G35">
        <f>Recall!E32</f>
        <v>0.87096774193548387</v>
      </c>
      <c r="H35">
        <f>Recall!E33</f>
        <v>0.92473118279569888</v>
      </c>
      <c r="J35">
        <f t="shared" si="0"/>
        <v>0.87982155113246407</v>
      </c>
      <c r="K35">
        <f t="shared" si="1"/>
        <v>5.3300753944029215E-2</v>
      </c>
      <c r="L35">
        <f t="shared" si="2"/>
        <v>3.5512129637524322E-3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0.86838252116220527</v>
      </c>
      <c r="Q35">
        <f>IFERROR(_xlfn.STDEV.P(D35:H37),"-")</f>
        <v>4.6331052021843046E-2</v>
      </c>
      <c r="R35">
        <f>COUNT(D35:H37)</f>
        <v>15</v>
      </c>
    </row>
    <row r="36" spans="1:28" x14ac:dyDescent="0.25">
      <c r="A36" t="str">
        <f>Recall!A29</f>
        <v>Ensemble</v>
      </c>
      <c r="B36" t="str">
        <f>Recall!E2</f>
        <v>Tf-Idf</v>
      </c>
      <c r="C36" t="str">
        <f>Recall!F3</f>
        <v>Chi^2</v>
      </c>
      <c r="D36">
        <f>Recall!F29</f>
        <v>0.82978723404255317</v>
      </c>
      <c r="E36">
        <f>Recall!F30</f>
        <v>0.81720430107526887</v>
      </c>
      <c r="F36">
        <f>Recall!F31</f>
        <v>0.90322580645161288</v>
      </c>
      <c r="G36">
        <f>Recall!F32</f>
        <v>0.87096774193548387</v>
      </c>
      <c r="H36">
        <f>Recall!F33</f>
        <v>0.88172043010752688</v>
      </c>
      <c r="J36">
        <f t="shared" si="0"/>
        <v>0.86058110272248922</v>
      </c>
      <c r="K36">
        <f t="shared" si="1"/>
        <v>3.2258745983056746E-2</v>
      </c>
      <c r="L36">
        <f t="shared" si="2"/>
        <v>1.3007833654992249E-3</v>
      </c>
      <c r="M36">
        <f t="shared" si="3"/>
        <v>5</v>
      </c>
    </row>
    <row r="37" spans="1:28" x14ac:dyDescent="0.25">
      <c r="A37" t="str">
        <f>Recall!A29</f>
        <v>Ensemble</v>
      </c>
      <c r="B37" t="str">
        <f>Recall!E2</f>
        <v>Tf-Idf</v>
      </c>
      <c r="C37" t="str">
        <f>Recall!G3</f>
        <v>Chi^2 + PCA</v>
      </c>
      <c r="D37">
        <f>Recall!G29</f>
        <v>0.8936170212765957</v>
      </c>
      <c r="E37">
        <f>Recall!G30</f>
        <v>0.77419354838709675</v>
      </c>
      <c r="F37">
        <f>Recall!G31</f>
        <v>0.91397849462365588</v>
      </c>
      <c r="G37">
        <f>Recall!G32</f>
        <v>0.86021505376344087</v>
      </c>
      <c r="H37">
        <f>Recall!G33</f>
        <v>0.88172043010752688</v>
      </c>
      <c r="J37">
        <f t="shared" si="0"/>
        <v>0.86474490963166328</v>
      </c>
      <c r="K37">
        <f t="shared" si="1"/>
        <v>4.8509342677176159E-2</v>
      </c>
      <c r="L37">
        <f t="shared" si="2"/>
        <v>2.9414454087146298E-3</v>
      </c>
      <c r="M37">
        <f t="shared" si="3"/>
        <v>5</v>
      </c>
    </row>
    <row r="41" spans="1:28" x14ac:dyDescent="0.2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2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3.5594454171268831E-8</v>
      </c>
      <c r="D42">
        <f>IFERROR(_xlfn.T.TEST(D14:H19,D2:H7,2,IF(IF(U2^2&gt;U14^2,(U2^2)/(U14^2),(U14^2)/(U2^2))&lt;IF(U2^2&gt;U14^2,_xlfn.F.INV(0.95,V2-1,V14-1),_xlfn.F.INV(0.95,V14-1,V2-1)),2,3)),1)</f>
        <v>7.7349454344538966E-11</v>
      </c>
      <c r="E42">
        <f>IFERROR(_xlfn.T.TEST(X2:AB5,D2:H7,2,IF(IF(U2^2&gt;U20^2,(U2^2)/(U20^2),(U20^2)/(U2^2))&lt;IF(U2^2&gt;U20^2,_xlfn.F.INV(0.95,V2-1,V20-1),_xlfn.F.INV(0.95,V20-1,V2-1)),2,3)),1)</f>
        <v>7.5693740022409745E-9</v>
      </c>
      <c r="F42">
        <f>IFERROR(_xlfn.T.TEST(D26:H31,D2:H7,2,IF(IF(U2^2&gt;U26^2,(U2^2)/(U26^2),(U26^2)/(U2^2))&lt;IF(U2^2&gt;U26^2,_xlfn.F.INV(0.95,V2-1,V26-1),_xlfn.F.INV(0.95,V26-1,V2-1)),2,3)),1)</f>
        <v>4.44337504442235E-5</v>
      </c>
      <c r="G42">
        <f>IFERROR(_xlfn.T.TEST(D32:H37,D2:H7,2,IF(IF(U2^2&gt;U32^2,(U2^2)/(U32^2),(U32^2)/(U2^2))&lt;IF(U2^2&gt;U32^2,_xlfn.F.INV(0.95,V2-1,V32-1),_xlfn.F.INV(0.95,V32-1,V2-1)),2,3)),1)</f>
        <v>9.7404082633789532E-11</v>
      </c>
      <c r="I42" t="s">
        <v>0</v>
      </c>
      <c r="J42">
        <f>C42</f>
        <v>3.5594454171268831E-8</v>
      </c>
      <c r="K42">
        <f t="shared" ref="K42:N44" si="4">D42</f>
        <v>7.7349454344538966E-11</v>
      </c>
      <c r="L42">
        <f t="shared" si="4"/>
        <v>7.5693740022409745E-9</v>
      </c>
      <c r="M42">
        <f t="shared" si="4"/>
        <v>4.44337504442235E-5</v>
      </c>
      <c r="N42">
        <f t="shared" si="4"/>
        <v>9.7404082633789532E-11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1.7053316231595177</v>
      </c>
      <c r="Y42">
        <f>IF(D42&lt;(0.05/(COUNT($B$42:$G$47)-COUNT($B$42:$G$42))),ABS(($T$2-$T$14)/(SQRT((($V$2-1)*$U$2^2+($V$14-1)*$U$14^2)/($V$2+$V$14-2)))),"")</f>
        <v>2.2767580599291928</v>
      </c>
      <c r="Z42">
        <f>IF(E42&lt;(0.05/(COUNT($B$42:$G$47)-COUNT($B$42:$G$42))),ABS(($T$2-$T$20)/(SQRT((($V$2-1)*$U$2^2+($V$20-1)*$U$20^2)/($V$2+$V$20-2)))),"")</f>
        <v>1.8509549752879653</v>
      </c>
      <c r="AA42">
        <f>IF(F42&lt;(0.05/(COUNT($B$42:$G$47)-COUNT($B$42:$G$42))),ABS(($T$2-$T$26)/(SQRT((($V$2-1)*$U$2^2+($V$26-1)*$U$26^2)/($V$2+$V$26-2)))),"")</f>
        <v>1.1882960493470476</v>
      </c>
      <c r="AB42">
        <f>IF(G42&lt;(0.05/(COUNT($B$42:$G$47)-COUNT($B$42:$G$42))),ABS(($T$2-$T$32)/(SQRT((($V$2-1)*$U$2^2+($V$32-1)*$U$32^2)/($V$2+$V$32-2)))),"")</f>
        <v>2.1610075235262882</v>
      </c>
    </row>
    <row r="43" spans="1:28" x14ac:dyDescent="0.2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3.4132400612442382E-2</v>
      </c>
      <c r="E43">
        <f>IFERROR(_xlfn.T.TEST(X2:AB5,D8:H13,2,IF(IF(U8^2&gt;U20^2,(U8^2)/(U20^2),(U20^2)/(U8^2))&lt;IF(U8^2&gt;U20^2,_xlfn.F.INV(0.95,V8-1,V20-1),_xlfn.F.INV(0.95,V20-1,V8-1)),2,3)),1)</f>
        <v>0.5165426140631828</v>
      </c>
      <c r="F43">
        <f>IFERROR(_xlfn.T.TEST(D26:H31,D8:H13,2,IF(IF(U8^2&gt;U26^2,(U8^2)/(U26^2),(U26^2)/(U8^2))&lt;IF(U8^2&gt;U26^2,_xlfn.F.INV(0.95,V8-1,V26-1),_xlfn.F.INV(0.95,V26-1,V8-1)),2,3)),1)</f>
        <v>3.0165065321557851E-3</v>
      </c>
      <c r="G43">
        <f>IFERROR(_xlfn.T.TEST(D32:H37,D8:H13,2,IF(IF(U8^2&gt;U32^2,(U8^2)/(U32^2),(U32^2)/(U8^2))&lt;IF(U8^2&gt;U32^2,_xlfn.F.INV(0.95,V8-1,V32-1),_xlfn.F.INV(0.95,V32-1,V8-1)),2,3)),1)</f>
        <v>4.5819306371219601E-2</v>
      </c>
      <c r="I43" t="s">
        <v>1</v>
      </c>
      <c r="K43">
        <f>D43</f>
        <v>3.4132400612442382E-2</v>
      </c>
      <c r="L43">
        <f t="shared" si="4"/>
        <v>0.5165426140631828</v>
      </c>
      <c r="M43">
        <f t="shared" si="4"/>
        <v>3.0165065321557851E-3</v>
      </c>
      <c r="N43">
        <f t="shared" si="4"/>
        <v>4.5819306371219601E-2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+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>
        <f>IF(F43&lt;(0.05/(COUNT($B$42:$G$47)-COUNT($B$42:$G$42))),ABS(($T$8-$T$26)/(SQRT((($V$8-1)*$U$8^2+($V$26-1)*$U$26^2)/($V$8+$V$26-2)))),"")</f>
        <v>0.81313621268575498</v>
      </c>
      <c r="AB43" t="str">
        <f>IF(G43&lt;(0.05/(COUNT($B$42:$G$47)-COUNT($B$42:$G$42))),ABS(($T$8-$T$32)/(SQRT((($V$8-1)*$U$8^2+($V$32-1)*$U$32^2)/($V$8+$V$32-2)))),"")</f>
        <v/>
      </c>
    </row>
    <row r="44" spans="1:28" x14ac:dyDescent="0.2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0.1572962319271386</v>
      </c>
      <c r="F44">
        <f>IFERROR(_xlfn.T.TEST(D26:H31,D14:H19,2,IF(IF(U14^2&gt;U26^2,(U14^2)/(U26^2),(U26^2)/(U14^2))&lt;IF(U14^2&gt;U26^2,_xlfn.F.INV(0.95,V14-1,V26-1),_xlfn.F.INV(0.95,V26-1,V14-1)),2,3)),1)</f>
        <v>6.7731631732956825E-8</v>
      </c>
      <c r="G44">
        <f>IFERROR(_xlfn.T.TEST(D32:H37,D14:H19,2,IF(IF(U14^2&gt;U32^2,(U14^2)/(U32^2),(U32^2)/(U14^2))&lt;IF(U14^2&gt;U32^2,_xlfn.F.INV(0.95,V14-1,V32-1),_xlfn.F.INV(0.95,V32-1,V14-1)),2,3)),1)</f>
        <v>0.9240686616271665</v>
      </c>
      <c r="I44" t="s">
        <v>2</v>
      </c>
      <c r="L44">
        <f>E44</f>
        <v>0.1572962319271386</v>
      </c>
      <c r="M44">
        <f t="shared" si="4"/>
        <v>6.7731631732956825E-8</v>
      </c>
      <c r="N44">
        <f t="shared" si="4"/>
        <v>0.9240686616271665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1.6239113563063077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2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3.4194513715829185E-4</v>
      </c>
      <c r="G45">
        <f>IFERROR(_xlfn.T.TEST(D32:H37,X2:AB5,2,IF(IF(U20^2&gt;U32^2,(U20^2)/(U32^2),(U32^2)/(U20^2))&lt;IF(U20^2&gt;U32^2,_xlfn.F.INV(0.95,V20-1,V32-1),_xlfn.F.INV(0.95,V32-1,V20-1)),2,3)),1)</f>
        <v>0.19822332057696326</v>
      </c>
      <c r="I45" t="s">
        <v>80</v>
      </c>
      <c r="M45">
        <f>F45</f>
        <v>3.4194513715829185E-4</v>
      </c>
      <c r="N45">
        <f>G45</f>
        <v>0.19822332057696326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1.1362372755465548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2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8.6223979819720328E-7</v>
      </c>
      <c r="I46" t="s">
        <v>4</v>
      </c>
      <c r="N46">
        <f>G46</f>
        <v>8.6223979819720328E-7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1.4469620933893548</v>
      </c>
    </row>
    <row r="47" spans="1:28" x14ac:dyDescent="0.2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2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0.39778272901434142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0.48024419062503987</v>
      </c>
      <c r="C55">
        <f>IFERROR(_xlfn.T.TEST($D4:$H4,$D$3:$H$3,2,IF(IF($K$3^2&gt;$K4^2,($K$3^2)/($K4^2),($K4^2)/($K$3^2))&lt;IF($K$3^2&gt;$K4^2,_xlfn.F.INV(0.95,$M$3-1,$M4-1),_xlfn.F.INV(0.95,$M4-1,$M$3-1)),2,3)),1)</f>
        <v>0.99858072121646102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6"/>
        <v>kNN Tf-Idf /</v>
      </c>
      <c r="B56">
        <f t="shared" si="7"/>
        <v>2.7139976798581265E-3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5.1009510651304968E-3</v>
      </c>
      <c r="D56">
        <f>IFERROR(_xlfn.T.TEST($D5:$H5,$D$4:$H$4,2,IF(IF($K$4^2&gt;$K5^2,($K$4^2)/($K5^2),($K5^2)/($K$4^2))&lt;IF($K$4^2&gt;$K5^2,_xlfn.F.INV(0.95,$M$4-1,$M5-1),_xlfn.F.INV(0.95,$M5-1,$M$4-1)),2,3)),1)</f>
        <v>1.742127889712481E-2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6"/>
        <v>kNN Tf-Idf Chi^2</v>
      </c>
      <c r="B57">
        <f t="shared" si="7"/>
        <v>1.8225436715172513E-2</v>
      </c>
      <c r="C57">
        <f t="shared" si="8"/>
        <v>4.2905901048880805E-2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7.4131181190966219E-2</v>
      </c>
      <c r="E57">
        <f>IFERROR(_xlfn.T.TEST($D6:$H6,$D$5:$H$5,2,IF(IF($K$5^2&gt;$K6^2,($K$5^2)/($K6^2),($K6^2)/($K$5^2))&lt;IF($K$5^2&gt;$K6^2,_xlfn.F.INV(0.95,$M$5-1,$M6-1),_xlfn.F.INV(0.95,$M6-1,$M$5-1)),2,3)),1)</f>
        <v>0.6152837861417626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6"/>
        <v>kNN Tf-Idf Chi^2 + PCA</v>
      </c>
      <c r="B58">
        <f t="shared" si="7"/>
        <v>7.7988831339349009E-3</v>
      </c>
      <c r="C58">
        <f t="shared" si="8"/>
        <v>1.7442726593861171E-2</v>
      </c>
      <c r="D58">
        <f t="shared" si="9"/>
        <v>4.0616635717579008E-2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0.69348466927467622</v>
      </c>
      <c r="F58">
        <f>IFERROR(_xlfn.T.TEST($D7:$H7,$D$6:$H$6,2,IF(IF($K$6^2&gt;$K7^2,($K$6^2)/($K7^2),($K7^2)/($K$6^2))&lt;IF($K$6^2&gt;$K7^2,_xlfn.F.INV(0.95,$M$6-1,$M7-1),_xlfn.F.INV(0.95,$M7-1,$M$6-1)),2,3)),1)</f>
        <v>0.87657052795258594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6"/>
        <v>SVM BoW /</v>
      </c>
      <c r="B59">
        <f t="shared" si="7"/>
        <v>1.5303058753934862E-3</v>
      </c>
      <c r="C59">
        <f t="shared" si="8"/>
        <v>2.6133462734955625E-3</v>
      </c>
      <c r="D59">
        <f t="shared" si="9"/>
        <v>8.5557552811849086E-3</v>
      </c>
      <c r="E59">
        <f t="shared" si="10"/>
        <v>0.45288159260685501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0.2985446856834062</v>
      </c>
      <c r="G59">
        <f>IFERROR(_xlfn.T.TEST($D8:$H8,$D$7:$H$7,2,IF(IF($K$7^2&gt;$K8^2,($K$7^2)/($K8^2),($K8^2)/($K$7^2))&lt;IF($K$7^2&gt;$K8^2,_xlfn.F.INV(0.95,$M$7-1,$M8-1),_xlfn.F.INV(0.95,$M8-1,$M$7-1)),2,3)),1)</f>
        <v>0.30803386676322292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6"/>
        <v>SVM BoW Chi^2</v>
      </c>
      <c r="B60">
        <f t="shared" si="7"/>
        <v>9.424627480309611E-4</v>
      </c>
      <c r="C60">
        <f t="shared" si="8"/>
        <v>1.4465466689828534E-3</v>
      </c>
      <c r="D60">
        <f t="shared" si="9"/>
        <v>5.9876217554161284E-3</v>
      </c>
      <c r="E60">
        <f t="shared" si="10"/>
        <v>0.37357973615157336</v>
      </c>
      <c r="F60">
        <f t="shared" si="11"/>
        <v>0.25332527057896737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0.25098847354264986</v>
      </c>
      <c r="H60">
        <f>IFERROR(_xlfn.T.TEST($D9:$H9,$D$8:$H$8,2,IF(IF($K$8^2&gt;$K9^2,($K$8^2)/($K9^2),($K9^2)/($K$8^2))&lt;IF($K$8^2&gt;$K9^2,_xlfn.F.INV(0.95,$M$8-1,$M9-1),_xlfn.F.INV(0.95,$M9-1,$M$8-1)),2,3)),1)</f>
        <v>0.94303226601376933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6"/>
        <v>SVM BoW Chi^2 + PCA</v>
      </c>
      <c r="B61">
        <f t="shared" si="7"/>
        <v>6.7274195690391701E-3</v>
      </c>
      <c r="C61">
        <f t="shared" si="8"/>
        <v>1.4434529023416879E-2</v>
      </c>
      <c r="D61">
        <f t="shared" si="9"/>
        <v>3.1884931988751142E-2</v>
      </c>
      <c r="E61">
        <f t="shared" si="10"/>
        <v>0.95429104729951186</v>
      </c>
      <c r="F61">
        <f t="shared" si="11"/>
        <v>0.68912002440259124</v>
      </c>
      <c r="G61">
        <f t="shared" si="12"/>
        <v>0.77601135468625015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0.49238570164142736</v>
      </c>
      <c r="I61">
        <f>IFERROR(_xlfn.T.TEST($D10:$H10,$D$9:$H$9,2,IF(IF($K$9^2&gt;$K10^2,($K$9^2)/($K10^2),($K10^2)/($K$9^2))&lt;IF($K$9^2&gt;$K10^2,_xlfn.F.INV(0.95,$M$9-1,$M10-1),_xlfn.F.INV(0.95,$M10-1,$M$9-1)),2,3)),1)</f>
        <v>0.43045275205518296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6"/>
        <v>SVM Tf-Idf /</v>
      </c>
      <c r="B62">
        <f t="shared" si="7"/>
        <v>1.5085932563632423E-4</v>
      </c>
      <c r="C62">
        <f t="shared" si="8"/>
        <v>1.6524095778817815E-4</v>
      </c>
      <c r="D62">
        <f t="shared" si="9"/>
        <v>9.2830736396788227E-4</v>
      </c>
      <c r="E62">
        <f t="shared" si="10"/>
        <v>2.463640026169121E-2</v>
      </c>
      <c r="F62">
        <f t="shared" si="11"/>
        <v>3.3080647023044231E-2</v>
      </c>
      <c r="G62">
        <f t="shared" si="12"/>
        <v>2.2365873777073369E-2</v>
      </c>
      <c r="H62">
        <f t="shared" si="13"/>
        <v>0.12600682376178984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0.1100908718818045</v>
      </c>
      <c r="J62">
        <f>IFERROR(_xlfn.T.TEST($D11:$H11,$D$10:$H$10,2,IF(IF($K$10^2&gt;$K11^2,($K$10^2)/($K11^2),($K11^2)/($K$10^2))&lt;IF($K$10^2&gt;$K11^2,_xlfn.F.INV(0.95,$M$10-1,$M11-1),_xlfn.F.INV(0.95,$M11-1,$M$10-1)),2,3)),1)</f>
        <v>5.1119177577865133E-2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6"/>
        <v>SVM Tf-Idf Chi^2</v>
      </c>
      <c r="B63">
        <f t="shared" si="7"/>
        <v>1.0666849358348221E-4</v>
      </c>
      <c r="C63">
        <f t="shared" si="8"/>
        <v>1.0671150869682853E-4</v>
      </c>
      <c r="D63">
        <f t="shared" si="9"/>
        <v>6.9053534095630685E-4</v>
      </c>
      <c r="E63">
        <f t="shared" si="10"/>
        <v>1.5744146476702726E-2</v>
      </c>
      <c r="F63">
        <f t="shared" si="11"/>
        <v>2.490655873215426E-2</v>
      </c>
      <c r="G63">
        <f t="shared" si="12"/>
        <v>1.551004185088849E-2</v>
      </c>
      <c r="H63">
        <f t="shared" si="13"/>
        <v>9.0364732347645318E-2</v>
      </c>
      <c r="I63">
        <f t="shared" si="14"/>
        <v>7.4603647952692545E-2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3.7403780039839088E-2</v>
      </c>
      <c r="K63">
        <f>IFERROR(_xlfn.T.TEST($D12:$H12,$D$11:$H$11,2,IF(IF($K$11^2&gt;$K12^2,($K$11^2)/($K12^2),($K12^2)/($K$11^2))&lt;IF($K$11^2&gt;$K12^2,_xlfn.F.INV(0.95,$M$11-1,$M12-1),_xlfn.F.INV(0.95,$M12-1,$M$11-1)),2,3)),1)</f>
        <v>0.86179775844204065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6"/>
        <v>SVM Tf-Idf Chi^2 + PCA</v>
      </c>
      <c r="B64">
        <f t="shared" si="7"/>
        <v>1.0696082149851699E-4</v>
      </c>
      <c r="C64">
        <f t="shared" si="8"/>
        <v>1.0423906819165042E-4</v>
      </c>
      <c r="D64">
        <f t="shared" si="9"/>
        <v>7.2769925917969978E-4</v>
      </c>
      <c r="E64">
        <f t="shared" si="10"/>
        <v>1.7905261322351682E-2</v>
      </c>
      <c r="F64">
        <f t="shared" si="11"/>
        <v>2.831627693090295E-2</v>
      </c>
      <c r="G64">
        <f t="shared" si="12"/>
        <v>1.7596395769872309E-2</v>
      </c>
      <c r="H64">
        <f t="shared" si="13"/>
        <v>0.1072292930458964</v>
      </c>
      <c r="I64">
        <f t="shared" si="14"/>
        <v>8.9097693999634783E-2</v>
      </c>
      <c r="J64">
        <f t="shared" si="15"/>
        <v>4.3153077561410486E-2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0.99924007396157966</v>
      </c>
      <c r="L64">
        <f>IFERROR(_xlfn.T.TEST($D13:$H13,$D$12:$H$12,2,IF(IF($K$12^2&gt;$K13^2,($K$12^2)/($K13^2),($K13^2)/($K$12^2))&lt;IF($K$12^2&gt;$K13^2,_xlfn.F.INV(0.95,$M$12-1,$M13-1),_xlfn.F.INV(0.95,$M13-1,$M$12-1)),2,3)),1)</f>
        <v>0.84994999284054062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6"/>
        <v>LR BoW /</v>
      </c>
      <c r="B65">
        <f t="shared" si="7"/>
        <v>4.9389238874772673E-4</v>
      </c>
      <c r="C65">
        <f t="shared" si="8"/>
        <v>7.0359846996022844E-4</v>
      </c>
      <c r="D65">
        <f t="shared" si="9"/>
        <v>2.5741389717282566E-3</v>
      </c>
      <c r="E65">
        <f t="shared" si="10"/>
        <v>9.3317332922442875E-2</v>
      </c>
      <c r="F65">
        <f t="shared" si="11"/>
        <v>8.2566952746510588E-2</v>
      </c>
      <c r="G65">
        <f t="shared" si="12"/>
        <v>7.0384897386628509E-2</v>
      </c>
      <c r="H65">
        <f t="shared" si="13"/>
        <v>0.3227633771831574</v>
      </c>
      <c r="I65">
        <f t="shared" si="14"/>
        <v>0.31920876598128872</v>
      </c>
      <c r="J65">
        <f t="shared" si="15"/>
        <v>0.13457385357780008</v>
      </c>
      <c r="K65">
        <f t="shared" si="16"/>
        <v>0.62409731192814744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0.51589751805575657</v>
      </c>
      <c r="M65">
        <f>IFERROR(_xlfn.T.TEST($D14:$H14,$D$13:$H$13,2,IF(IF($K$13^2&gt;$K14^2,($K$13^2)/($K14^2),($K14^2)/($K$13^2))&lt;IF($K$13^2&gt;$K14^2,_xlfn.F.INV(0.95,$M$13-1,$M14-1),_xlfn.F.INV(0.95,$M14-1,$M$13-1)),2,3)),1)</f>
        <v>0.60351351166206091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6"/>
        <v>LR BoW Chi^2</v>
      </c>
      <c r="B66">
        <f t="shared" si="7"/>
        <v>7.2088269015532417E-5</v>
      </c>
      <c r="C66">
        <f t="shared" si="8"/>
        <v>6.4284192082610014E-5</v>
      </c>
      <c r="D66">
        <f t="shared" si="9"/>
        <v>4.9833524668508797E-4</v>
      </c>
      <c r="E66">
        <f t="shared" si="10"/>
        <v>9.34384739180142E-3</v>
      </c>
      <c r="F66">
        <f t="shared" si="11"/>
        <v>1.8243737899564561E-2</v>
      </c>
      <c r="G66">
        <f t="shared" si="12"/>
        <v>1.0266020119920092E-2</v>
      </c>
      <c r="H66">
        <f t="shared" si="13"/>
        <v>6.1521450851939587E-2</v>
      </c>
      <c r="I66">
        <f t="shared" si="14"/>
        <v>4.7030585392847685E-2</v>
      </c>
      <c r="J66">
        <f t="shared" si="15"/>
        <v>2.6396336355922714E-2</v>
      </c>
      <c r="K66">
        <f t="shared" si="16"/>
        <v>0.71328788305519542</v>
      </c>
      <c r="L66">
        <f t="shared" si="17"/>
        <v>0.8453123600132092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0.68540925330894154</v>
      </c>
      <c r="N66">
        <f>IFERROR(_xlfn.T.TEST($D15:$H15,$D$14:$H$14,2,IF(IF($K$14^2&gt;$K15^2,($K$14^2)/($K15^2),($K15^2)/($K$14^2))&lt;IF($K$14^2&gt;$K15^2,_xlfn.F.INV(0.95,$M$14-1,$M15-1),_xlfn.F.INV(0.95,$M15-1,$M$14-1)),2,3)),1)</f>
        <v>0.41123427266732071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6"/>
        <v>LR BoW Chi^2 + PCA</v>
      </c>
      <c r="B67">
        <f t="shared" si="7"/>
        <v>1.763434664638613E-4</v>
      </c>
      <c r="C67">
        <f t="shared" si="8"/>
        <v>1.9420329743800353E-4</v>
      </c>
      <c r="D67">
        <f t="shared" si="9"/>
        <v>1.1454570330105313E-3</v>
      </c>
      <c r="E67">
        <f t="shared" si="10"/>
        <v>3.6729771813899983E-2</v>
      </c>
      <c r="F67">
        <f t="shared" si="11"/>
        <v>4.5504303848174645E-2</v>
      </c>
      <c r="G67">
        <f t="shared" si="12"/>
        <v>3.1908568330452469E-2</v>
      </c>
      <c r="H67">
        <f t="shared" si="13"/>
        <v>0.18666361263309844</v>
      </c>
      <c r="I67">
        <f t="shared" si="14"/>
        <v>0.16904381443340966</v>
      </c>
      <c r="J67">
        <f t="shared" si="15"/>
        <v>7.266771856813331E-2</v>
      </c>
      <c r="K67">
        <f t="shared" si="16"/>
        <v>0.73654902851882975</v>
      </c>
      <c r="L67">
        <f t="shared" si="17"/>
        <v>0.59597779000909901</v>
      </c>
      <c r="M67">
        <f t="shared" si="18"/>
        <v>0.71357429554918195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0.82828019020510302</v>
      </c>
      <c r="O67">
        <f>IFERROR(_xlfn.T.TEST($D16:$H16,$D$15:$H$15,2,IF(IF($K$15^2&gt;$K16^2,($K$15^2)/($K16^2),($K16^2)/($K$15^2))&lt;IF($K$15^2&gt;$K16^2,_xlfn.F.INV(0.95,$M$15-1,$M16-1),_xlfn.F.INV(0.95,$M16-1,$M$15-1)),2,3)),1)</f>
        <v>0.45471981148333085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6"/>
        <v>LR Tf-Idf /</v>
      </c>
      <c r="B68">
        <f t="shared" si="7"/>
        <v>1.5608497662041924E-4</v>
      </c>
      <c r="C68">
        <f t="shared" si="8"/>
        <v>1.6907140469645305E-4</v>
      </c>
      <c r="D68">
        <f t="shared" si="9"/>
        <v>9.9833732845445089E-4</v>
      </c>
      <c r="E68">
        <f t="shared" si="10"/>
        <v>2.8850623463065238E-2</v>
      </c>
      <c r="F68">
        <f t="shared" si="11"/>
        <v>3.7969299500168238E-2</v>
      </c>
      <c r="G68">
        <f t="shared" si="12"/>
        <v>2.5864903035552531E-2</v>
      </c>
      <c r="H68">
        <f t="shared" si="13"/>
        <v>0.15028155435946627</v>
      </c>
      <c r="I68">
        <f t="shared" si="14"/>
        <v>0.13288019057195771</v>
      </c>
      <c r="J68">
        <f t="shared" si="15"/>
        <v>5.9561715143295127E-2</v>
      </c>
      <c r="K68">
        <f t="shared" si="16"/>
        <v>0.86850638612874353</v>
      </c>
      <c r="L68">
        <f t="shared" si="17"/>
        <v>0.72508137056777022</v>
      </c>
      <c r="M68">
        <f t="shared" si="18"/>
        <v>0.85633008875320249</v>
      </c>
      <c r="N68">
        <f t="shared" si="19"/>
        <v>0.71890347705611679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0.57544969263706702</v>
      </c>
      <c r="P68">
        <f>IFERROR(_xlfn.T.TEST($D17:$H17,$D$16:$H$16,2,IF(IF($K$16^2&gt;$K17^2,($K$16^2)/($K17^2),($K17^2)/($K$16^2))&lt;IF($K$16^2&gt;$K17^2,_xlfn.F.INV(0.95,$M$16-1,$M17-1),_xlfn.F.INV(0.95,$M17-1,$M$16-1)),2,3)),1)</f>
        <v>0.86081651643429269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6"/>
        <v>LR Tf-Idf Chi^2</v>
      </c>
      <c r="B69">
        <f t="shared" si="7"/>
        <v>1.1662226555252632E-4</v>
      </c>
      <c r="C69">
        <f t="shared" si="8"/>
        <v>1.1882734458385489E-4</v>
      </c>
      <c r="D69">
        <f t="shared" si="9"/>
        <v>7.5344951362680949E-4</v>
      </c>
      <c r="E69">
        <f t="shared" si="10"/>
        <v>1.8216812809354548E-2</v>
      </c>
      <c r="F69">
        <f t="shared" si="11"/>
        <v>2.7577314215008673E-2</v>
      </c>
      <c r="G69">
        <f t="shared" si="12"/>
        <v>1.7540663520890943E-2</v>
      </c>
      <c r="H69">
        <f t="shared" si="13"/>
        <v>0.10245865145679861</v>
      </c>
      <c r="I69">
        <f t="shared" si="14"/>
        <v>8.6028765067343207E-2</v>
      </c>
      <c r="J69">
        <f t="shared" si="15"/>
        <v>4.1876879641344449E-2</v>
      </c>
      <c r="K69">
        <f t="shared" si="16"/>
        <v>0.92838444346096727</v>
      </c>
      <c r="L69">
        <f t="shared" si="17"/>
        <v>0.92995178960539171</v>
      </c>
      <c r="M69">
        <f t="shared" si="18"/>
        <v>0.92264091449606167</v>
      </c>
      <c r="N69">
        <f t="shared" si="19"/>
        <v>0.56245684306690924</v>
      </c>
      <c r="O69">
        <f t="shared" si="20"/>
        <v>0.77390527936654574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0.65762452613753997</v>
      </c>
      <c r="Q69">
        <f>IFERROR(_xlfn.T.TEST($D18:$H18,$D$17:$H$17,2,IF(IF($K$17^2&gt;$K18^2,($K$17^2)/($K18^2),($K18^2)/($K$17^2))&lt;IF($K$17^2&gt;$K18^2,_xlfn.F.INV(0.95,$M$17-1,$M18-1),_xlfn.F.INV(0.95,$M18-1,$M$17-1)),2,3)),1)</f>
        <v>0.79106126975133328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6"/>
        <v>LR Tf-Idf Chi^2 + PCA</v>
      </c>
      <c r="B70">
        <f t="shared" si="7"/>
        <v>1.190209521235907E-4</v>
      </c>
      <c r="C70">
        <f t="shared" si="8"/>
        <v>1.2056402528355964E-4</v>
      </c>
      <c r="D70">
        <f t="shared" si="9"/>
        <v>7.8378158909605275E-4</v>
      </c>
      <c r="E70">
        <f t="shared" si="10"/>
        <v>1.9790789232074914E-2</v>
      </c>
      <c r="F70">
        <f t="shared" si="11"/>
        <v>2.9651004504524077E-2</v>
      </c>
      <c r="G70">
        <f t="shared" si="12"/>
        <v>1.8935632077087598E-2</v>
      </c>
      <c r="H70">
        <f t="shared" si="13"/>
        <v>0.11255867342724839</v>
      </c>
      <c r="I70">
        <f t="shared" si="14"/>
        <v>9.5114438260598039E-2</v>
      </c>
      <c r="J70">
        <f t="shared" si="15"/>
        <v>4.539320219102605E-2</v>
      </c>
      <c r="K70">
        <f t="shared" si="16"/>
        <v>0.99703784340464896</v>
      </c>
      <c r="L70">
        <f t="shared" si="17"/>
        <v>0.85645247938726754</v>
      </c>
      <c r="M70">
        <f t="shared" si="18"/>
        <v>0.99756930756833784</v>
      </c>
      <c r="N70">
        <f t="shared" si="19"/>
        <v>0.60838243448832841</v>
      </c>
      <c r="O70">
        <f t="shared" si="20"/>
        <v>0.69734150390283822</v>
      </c>
      <c r="P70">
        <f t="shared" si="21"/>
        <v>0.71886135707352805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0.85791175503530215</v>
      </c>
      <c r="R70">
        <f>IFERROR(_xlfn.T.TEST($D19:$H19,$D$18:$H$18,2,IF(IF($K$18^2&gt;$K19^2,($K$18^2)/($K19^2),($K19^2)/($K$18^2))&lt;IF($K$18^2&gt;$K19^2,_xlfn.F.INV(0.95,$M$18-1,$M19-1),_xlfn.F.INV(0.95,$M19-1,$M$18-1)),2,3)),1)</f>
        <v>0.92712370679666001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6"/>
        <v>MNB BoW /</v>
      </c>
      <c r="B71">
        <f t="shared" si="7"/>
        <v>2.4030412130586742E-4</v>
      </c>
      <c r="C71">
        <f t="shared" si="8"/>
        <v>2.8265281379864364E-4</v>
      </c>
      <c r="D71">
        <f t="shared" si="9"/>
        <v>1.5401561478607876E-3</v>
      </c>
      <c r="E71">
        <f t="shared" si="10"/>
        <v>5.8124324435354376E-2</v>
      </c>
      <c r="F71">
        <f t="shared" si="11"/>
        <v>6.271275166561921E-2</v>
      </c>
      <c r="G71">
        <f t="shared" si="12"/>
        <v>4.7203236706527027E-2</v>
      </c>
      <c r="H71">
        <f t="shared" si="13"/>
        <v>0.26609963448801049</v>
      </c>
      <c r="I71">
        <f t="shared" si="14"/>
        <v>0.25231444674300796</v>
      </c>
      <c r="J71">
        <f t="shared" si="15"/>
        <v>0.10278245899481095</v>
      </c>
      <c r="K71">
        <f t="shared" si="16"/>
        <v>0.5644182390829402</v>
      </c>
      <c r="L71">
        <f t="shared" si="17"/>
        <v>0.44009640774869285</v>
      </c>
      <c r="M71">
        <f t="shared" si="18"/>
        <v>0.53201890427962584</v>
      </c>
      <c r="N71">
        <f t="shared" si="19"/>
        <v>0.99878900675435456</v>
      </c>
      <c r="O71">
        <f t="shared" si="20"/>
        <v>0.32202198671971893</v>
      </c>
      <c r="P71">
        <f t="shared" si="21"/>
        <v>0.79572300674712271</v>
      </c>
      <c r="Q71">
        <f t="shared" si="22"/>
        <v>0.66920320054408644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0.49129913324189589</v>
      </c>
      <c r="S71">
        <f>IFERROR(_xlfn.T.TEST($D20:$H20,$D$19:$H$19,2,IF(IF($K$19^2&gt;$K20^2,($K$19^2)/($K20^2),($K20^2)/($K$19^2))&lt;IF($K$19^2&gt;$K20^2,_xlfn.F.INV(0.95,$M$19-1,$M20-1),_xlfn.F.INV(0.95,$M20-1,$M$19-1)),2,3)),1)</f>
        <v>0.54068407873487556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6"/>
        <v>MNB BoW Chi^2</v>
      </c>
      <c r="B72">
        <f t="shared" si="7"/>
        <v>1.4701668900671174E-4</v>
      </c>
      <c r="C72">
        <f t="shared" si="8"/>
        <v>1.5791038959261266E-4</v>
      </c>
      <c r="D72">
        <f t="shared" si="9"/>
        <v>9.3417348853804005E-4</v>
      </c>
      <c r="E72">
        <f t="shared" si="10"/>
        <v>2.5690438091652886E-2</v>
      </c>
      <c r="F72">
        <f t="shared" si="11"/>
        <v>3.4809270378535435E-2</v>
      </c>
      <c r="G72">
        <f t="shared" si="12"/>
        <v>2.3384799893019795E-2</v>
      </c>
      <c r="H72">
        <f t="shared" si="13"/>
        <v>0.13525778596927684</v>
      </c>
      <c r="I72">
        <f t="shared" si="14"/>
        <v>0.11821758609415053</v>
      </c>
      <c r="J72">
        <f t="shared" si="15"/>
        <v>5.4126378477805576E-2</v>
      </c>
      <c r="K72">
        <f t="shared" si="16"/>
        <v>0.93267982098433877</v>
      </c>
      <c r="L72">
        <f t="shared" si="17"/>
        <v>0.78968137350873424</v>
      </c>
      <c r="M72">
        <f t="shared" si="18"/>
        <v>0.92603383969967701</v>
      </c>
      <c r="N72">
        <f t="shared" si="19"/>
        <v>0.66911666807331938</v>
      </c>
      <c r="O72">
        <f t="shared" si="20"/>
        <v>0.63798735124324557</v>
      </c>
      <c r="P72">
        <f t="shared" si="21"/>
        <v>0.79640529160678786</v>
      </c>
      <c r="Q72">
        <f t="shared" si="22"/>
        <v>0.93390529732399874</v>
      </c>
      <c r="R72">
        <f t="shared" si="23"/>
        <v>0.85697197560649552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0.92574514076428494</v>
      </c>
      <c r="T72">
        <f>IFERROR(_xlfn.T.TEST($D21:$H21,$D$20:$H$20,2,IF(IF($K$20^2&gt;$K21^2,($K$20^2)/($K21^2),($K21^2)/($K$20^2))&lt;IF($K$20^2&gt;$K21^2,_xlfn.F.INV(0.95,$M$20-1,$M21-1),_xlfn.F.INV(0.95,$M21-1,$M$20-1)),2,3)),1)</f>
        <v>0.61263335516930906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8.5706385152070456E-4</v>
      </c>
      <c r="C73">
        <f>IFERROR(_xlfn.T.TEST($D23:$H23,$D$3:$H$3,2,IF(IF($K$3^2&gt;$K23^2,($K$3^2)/($K23^2),($K23^2)/($K$3^2))&lt;IF($K$3^2&gt;$K23^2,_xlfn.F.INV(0.95,$M$3-1,$M23-1),_xlfn.F.INV(0.95,$M23-1,$M$3-1)),2,3)),1)</f>
        <v>1.3249922458720839E-3</v>
      </c>
      <c r="D73">
        <f>IFERROR(_xlfn.T.TEST($D23:$H23,$D$4:$H$4,2,IF(IF($K$4^2&gt;$K23^2,($K$4^2)/($K23^2),($K23^2)/($K$4^2))&lt;IF($K$4^2&gt;$K23^2,_xlfn.F.INV(0.95,$M$4-1,$M23-1),_xlfn.F.INV(0.95,$M23-1,$M$4-1)),2,3)),1)</f>
        <v>4.7573545012985566E-3</v>
      </c>
      <c r="E73">
        <f>IFERROR(_xlfn.T.TEST($D23:$H23,$D$5:$H$5,2,IF(IF($K$5^2&gt;$K23^2,($K$5^2)/($K23^2),($K23^2)/($K$5^2))&lt;IF($K$5^2&gt;$K23^2,_xlfn.F.INV(0.95,$M$5-1,$M23-1),_xlfn.F.INV(0.95,$M23-1,$M$5-1)),2,3)),1)</f>
        <v>0.23062388495533193</v>
      </c>
      <c r="F73">
        <f>IFERROR(_xlfn.T.TEST($D23:$H23,$D$6:$H$6,2,IF(IF($K$6^2&gt;$K23^2,($K$6^2)/($K23^2),($K23^2)/($K$6^2))&lt;IF($K$6^2&gt;$K23^2,_xlfn.F.INV(0.95,$M$6-1,$M23-1),_xlfn.F.INV(0.95,$M23-1,$M$6-1)),2,3)),1)</f>
        <v>0.17038732169809231</v>
      </c>
      <c r="G73">
        <f>IFERROR(_xlfn.T.TEST($D23:$H23,$D$7:$H$7,2,IF(IF($K$7^2&gt;$K23^2,($K$7^2)/($K23^2),($K23^2)/($K$7^2))&lt;IF($K$7^2&gt;$K23^2,_xlfn.F.INV(0.95,$M$7-1,$M23-1),_xlfn.F.INV(0.95,$M23-1,$M$7-1)),2,3)),1)</f>
        <v>0.16119533190375071</v>
      </c>
      <c r="H73">
        <f>IFERROR(_xlfn.T.TEST($D23:$H23,$D$8:$H$8,2,IF(IF($K$8^2&gt;$K23^2,($K$8^2)/($K23^2),($K23^2)/($K$8^2))&lt;IF($K$8^2&gt;$K23^2,_xlfn.F.INV(0.95,$M$8-1,$M23-1),_xlfn.F.INV(0.95,$M23-1,$M$8-1)),2,3)),1)</f>
        <v>0.65239612837703809</v>
      </c>
      <c r="I73">
        <f>IFERROR(_xlfn.T.TEST($D23:$H23,$D$9:$H$9,2,IF(IF($K$9^2&gt;$K23^2,($K$9^2)/($K23^2),($K23^2)/($K$9^2))&lt;IF($K$9^2&gt;$K23^2,_xlfn.F.INV(0.95,$M$9-1,$M23-1),_xlfn.F.INV(0.95,$M23-1,$M$9-1)),2,3)),1)</f>
        <v>0.67777259687039915</v>
      </c>
      <c r="J73">
        <f>IFERROR(_xlfn.T.TEST($D23:$H23,$D$10:$H$10,2,IF(IF($K$10^2&gt;$K23^2,($K$10^2)/($K23^2),($K23^2)/($K$10^2))&lt;IF($K$10^2&gt;$K23^2,_xlfn.F.INV(0.95,$M$10-1,$M23-1),_xlfn.F.INV(0.95,$M23-1,$M$10-1)),2,3)),1)</f>
        <v>0.28534190302480822</v>
      </c>
      <c r="K73">
        <f>IFERROR(_xlfn.T.TEST($D23:$H23,$D$11:$H$11,2,IF(IF($K$11^2&gt;$K23^2,($K$11^2)/($K23^2),($K23^2)/($K$11^2))&lt;IF($K$11^2&gt;$K23^2,_xlfn.F.INV(0.95,$M$11-1,$M23-1),_xlfn.F.INV(0.95,$M23-1,$M$11-1)),2,3)),1)</f>
        <v>0.26420265286087374</v>
      </c>
      <c r="L73">
        <f>IFERROR(_xlfn.T.TEST($D23:$H23,$D$12:$H$12,2,IF(IF($K$12^2&gt;$K23^2,($K$12^2)/($K23^2),($K23^2)/($K$12^2))&lt;IF($K$12^2&gt;$K23^2,_xlfn.F.INV(0.95,$M$12-1,$M23-1),_xlfn.F.INV(0.95,$M23-1,$M$12-1)),2,3)),1)</f>
        <v>0.19859458510664965</v>
      </c>
      <c r="M73">
        <f>IFERROR(_xlfn.T.TEST($D23:$H23,$D$13:$H$13,2,IF(IF($K$13^2&gt;$K23^2,($K$13^2)/($K23^2),($K23^2)/($K$13^2))&lt;IF($K$13^2&gt;$K23^2,_xlfn.F.INV(0.95,$M$13-1,$M23-1),_xlfn.F.INV(0.95,$M23-1,$M$13-1)),2,3)),1)</f>
        <v>0.23748423819472539</v>
      </c>
      <c r="N73">
        <f>IFERROR(_xlfn.T.TEST($D23:$H23,$D$14:$H$14,2,IF(IF($K$14^2&gt;$K23^2,($K$14^2)/($K23^2),($K23^2)/($K$14^2))&lt;IF($K$14^2&gt;$K23^2,_xlfn.F.INV(0.95,$M$14-1,$M23-1),_xlfn.F.INV(0.95,$M23-1,$M$14-1)),2,3)),1)</f>
        <v>0.56544617470455338</v>
      </c>
      <c r="O73">
        <f>IFERROR(_xlfn.T.TEST($D23:$H23,$D$15:$H$15,2,IF(IF($K$15^2&gt;$K23^2,($K$15^2)/($K23^2),($K23^2)/($K$15^2))&lt;IF($K$15^2&gt;$K23^2,_xlfn.F.INV(0.95,$M$15-1,$M23-1),_xlfn.F.INV(0.95,$M23-1,$M$15-1)),2,3)),1)</f>
        <v>0.14204188571037663</v>
      </c>
      <c r="P73">
        <f>IFERROR(_xlfn.T.TEST($D23:$H23,$D$16:$H$16,2,IF(IF($K$16^2&gt;$K23^2,($K$16^2)/($K23^2),($K23^2)/($K$16^2))&lt;IF($K$16^2&gt;$K23^2,_xlfn.F.INV(0.95,$M$16-1,$M23-1),_xlfn.F.INV(0.95,$M23-1,$M$16-1)),2,3)),1)</f>
        <v>0.38277622687681112</v>
      </c>
      <c r="Q73">
        <f>IFERROR(_xlfn.T.TEST($D23:$H23,$D$17:$H$17,2,IF(IF($K$17^2&gt;$K23^2,($K$17^2)/($K23^2),($K23^2)/($K$17^2))&lt;IF($K$17^2&gt;$K23^2,_xlfn.F.INV(0.95,$M$17-1,$M23-1),_xlfn.F.INV(0.95,$M23-1,$M$17-1)),2,3)),1)</f>
        <v>0.31437744054835992</v>
      </c>
      <c r="R73">
        <f>IFERROR(_xlfn.T.TEST($D23:$H23,$D$18:$H$18,2,IF(IF($K$18^2&gt;$K23^2,($K$18^2)/($K23^2),($K23^2)/($K$18^2))&lt;IF($K$18^2&gt;$K23^2,_xlfn.F.INV(0.95,$M$18-1,$M23-1),_xlfn.F.INV(0.95,$M23-1,$M$18-1)),2,3)),1)</f>
        <v>0.22294919617864167</v>
      </c>
      <c r="S73">
        <f>IFERROR(_xlfn.T.TEST($D23:$H23,$D$19:$H$19,2,IF(IF($K$19^2&gt;$K23^2,($K$19^2)/($K23^2),($K23^2)/($K$19^2))&lt;IF($K$19^2&gt;$K23^2,_xlfn.F.INV(0.95,$M$19-1,$M23-1),_xlfn.F.INV(0.95,$M23-1,$M$19-1)),2,3)),1)</f>
        <v>0.24497419345629293</v>
      </c>
      <c r="T73">
        <f>IFERROR(_xlfn.T.TEST($D23:$H23,$D$20:$H$20,2,IF(IF($K$20^2&gt;$K23^2,($K$20^2)/($K23^2),($K23^2)/($K$20^2))&lt;IF($K$20^2&gt;$K23^2,_xlfn.F.INV(0.95,$M$20-1,$M23-1),_xlfn.F.INV(0.95,$M23-1,$M$20-1)),2,3)),1)</f>
        <v>0.51527614490074236</v>
      </c>
      <c r="U73">
        <f>IFERROR(_xlfn.T.TEST($D23:$H23,$D$21:$H$21,2,IF(IF($K$21^2&gt;$K23^2,($K$21^2)/($K23^2),($K23^2)/($K$21^2))&lt;IF($K$21^2&gt;$K23^2,_xlfn.F.INV(0.95,$M$21-1,$M23-1),_xlfn.F.INV(0.95,$M23-1,$M$21-1)),2,3)),1)</f>
        <v>0.28531538671579776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4.6524937471630756E-4</v>
      </c>
      <c r="C74">
        <f>IFERROR(_xlfn.T.TEST($D24:$H24,$D$3:$H$3,2,IF(IF($K$3^2&gt;$K24^2,($K$3^2)/($K24^2),($K24^2)/($K$3^2))&lt;IF($K$3^2&gt;$K24^2,_xlfn.F.INV(0.95,$M$3-1,$M24-1),_xlfn.F.INV(0.95,$M24-1,$M$3-1)),2,3)),1)</f>
        <v>6.3853511008822431E-4</v>
      </c>
      <c r="D74">
        <f>IFERROR(_xlfn.T.TEST($D24:$H24,$D$4:$H$4,2,IF(IF($K$4^2&gt;$K24^2,($K$4^2)/($K24^2),($K24^2)/($K$4^2))&lt;IF($K$4^2&gt;$K24^2,_xlfn.F.INV(0.95,$M$4-1,$M24-1),_xlfn.F.INV(0.95,$M24-1,$M$4-1)),2,3)),1)</f>
        <v>2.7206715939915769E-3</v>
      </c>
      <c r="E74">
        <f>IFERROR(_xlfn.T.TEST($D24:$H24,$D$5:$H$5,2,IF(IF($K$5^2&gt;$K24^2,($K$5^2)/($K24^2),($K24^2)/($K$5^2))&lt;IF($K$5^2&gt;$K24^2,_xlfn.F.INV(0.95,$M$5-1,$M24-1),_xlfn.F.INV(0.95,$M24-1,$M$5-1)),2,3)),1)</f>
        <v>0.11960478575562276</v>
      </c>
      <c r="F74">
        <f>IFERROR(_xlfn.T.TEST($D24:$H24,$D$6:$H$6,2,IF(IF($K$6^2&gt;$K24^2,($K$6^2)/($K24^2),($K24^2)/($K$6^2))&lt;IF($K$6^2&gt;$K24^2,_xlfn.F.INV(0.95,$M$6-1,$M24-1),_xlfn.F.INV(0.95,$M24-1,$M$6-1)),2,3)),1)</f>
        <v>0.10319182158729701</v>
      </c>
      <c r="G74">
        <f>IFERROR(_xlfn.T.TEST($D24:$H24,$D$7:$H$7,2,IF(IF($K$7^2&gt;$K24^2,($K$7^2)/($K24^2),($K24^2)/($K$7^2))&lt;IF($K$7^2&gt;$K24^2,_xlfn.F.INV(0.95,$M$7-1,$M24-1),_xlfn.F.INV(0.95,$M24-1,$M$7-1)),2,3)),1)</f>
        <v>8.830382600862223E-2</v>
      </c>
      <c r="H74">
        <f>IFERROR(_xlfn.T.TEST($D24:$H24,$D$8:$H$8,2,IF(IF($K$8^2&gt;$K24^2,($K$8^2)/($K24^2),($K24^2)/($K$8^2))&lt;IF($K$8^2&gt;$K24^2,_xlfn.F.INV(0.95,$M$8-1,$M24-1),_xlfn.F.INV(0.95,$M24-1,$M$8-1)),2,3)),1)</f>
        <v>0.42574911743333199</v>
      </c>
      <c r="I74">
        <f>IFERROR(_xlfn.T.TEST($D24:$H24,$D$9:$H$9,2,IF(IF($K$9^2&gt;$K24^2,($K$9^2)/($K24^2),($K24^2)/($K$9^2))&lt;IF($K$9^2&gt;$K24^2,_xlfn.F.INV(0.95,$M$9-1,$M24-1),_xlfn.F.INV(0.95,$M24-1,$M$9-1)),2,3)),1)</f>
        <v>0.4278204799180032</v>
      </c>
      <c r="J74">
        <f>IFERROR(_xlfn.T.TEST($D24:$H24,$D$10:$H$10,2,IF(IF($K$10^2&gt;$K24^2,($K$10^2)/($K24^2),($K24^2)/($K$10^2))&lt;IF($K$10^2&gt;$K24^2,_xlfn.F.INV(0.95,$M$10-1,$M24-1),_xlfn.F.INV(0.95,$M24-1,$M$10-1)),2,3)),1)</f>
        <v>0.17240050158446454</v>
      </c>
      <c r="K74">
        <f>IFERROR(_xlfn.T.TEST($D24:$H24,$D$11:$H$11,2,IF(IF($K$11^2&gt;$K24^2,($K$11^2)/($K24^2),($K24^2)/($K$11^2))&lt;IF($K$11^2&gt;$K24^2,_xlfn.F.INV(0.95,$M$11-1,$M24-1),_xlfn.F.INV(0.95,$M24-1,$M$11-1)),2,3)),1)</f>
        <v>0.40947990630784881</v>
      </c>
      <c r="L74">
        <f>IFERROR(_xlfn.T.TEST($D24:$H24,$D$12:$H$12,2,IF(IF($K$12^2&gt;$K24^2,($K$12^2)/($K24^2),($K24^2)/($K$12^2))&lt;IF($K$12^2&gt;$K24^2,_xlfn.F.INV(0.95,$M$12-1,$M24-1),_xlfn.F.INV(0.95,$M24-1,$M$12-1)),2,3)),1)</f>
        <v>0.31496572480910889</v>
      </c>
      <c r="M74">
        <f>IFERROR(_xlfn.T.TEST($D24:$H24,$D$13:$H$13,2,IF(IF($K$13^2&gt;$K24^2,($K$13^2)/($K24^2),($K24^2)/($K$13^2))&lt;IF($K$13^2&gt;$K24^2,_xlfn.F.INV(0.95,$M$13-1,$M24-1),_xlfn.F.INV(0.95,$M24-1,$M$13-1)),2,3)),1)</f>
        <v>0.37836686702728906</v>
      </c>
      <c r="N74">
        <f>IFERROR(_xlfn.T.TEST($D24:$H24,$D$14:$H$14,2,IF(IF($K$14^2&gt;$K24^2,($K$14^2)/($K24^2),($K24^2)/($K$14^2))&lt;IF($K$14^2&gt;$K24^2,_xlfn.F.INV(0.95,$M$14-1,$M24-1),_xlfn.F.INV(0.95,$M24-1,$M$14-1)),2,3)),1)</f>
        <v>0.78748929733345729</v>
      </c>
      <c r="O74">
        <f>IFERROR(_xlfn.T.TEST($D24:$H24,$D$15:$H$15,2,IF(IF($K$15^2&gt;$K24^2,($K$15^2)/($K24^2),($K24^2)/($K$15^2))&lt;IF($K$15^2&gt;$K24^2,_xlfn.F.INV(0.95,$M$15-1,$M24-1),_xlfn.F.INV(0.95,$M24-1,$M$15-1)),2,3)),1)</f>
        <v>0.22952036089700542</v>
      </c>
      <c r="P74">
        <f>IFERROR(_xlfn.T.TEST($D24:$H24,$D$16:$H$16,2,IF(IF($K$16^2&gt;$K24^2,($K$16^2)/($K24^2),($K24^2)/($K$16^2))&lt;IF($K$16^2&gt;$K24^2,_xlfn.F.INV(0.95,$M$16-1,$M24-1),_xlfn.F.INV(0.95,$M24-1,$M$16-1)),2,3)),1)</f>
        <v>0.58401852243485775</v>
      </c>
      <c r="Q74">
        <f>IFERROR(_xlfn.T.TEST($D24:$H24,$D$17:$H$17,2,IF(IF($K$17^2&gt;$K24^2,($K$17^2)/($K24^2),($K24^2)/($K$17^2))&lt;IF($K$17^2&gt;$K24^2,_xlfn.F.INV(0.95,$M$17-1,$M24-1),_xlfn.F.INV(0.95,$M24-1,$M$17-1)),2,3)),1)</f>
        <v>0.48603742298041264</v>
      </c>
      <c r="R74">
        <f>IFERROR(_xlfn.T.TEST($D24:$H24,$D$18:$H$18,2,IF(IF($K$18^2&gt;$K24^2,($K$18^2)/($K24^2),($K24^2)/($K$18^2))&lt;IF($K$18^2&gt;$K24^2,_xlfn.F.INV(0.95,$M$18-1,$M24-1),_xlfn.F.INV(0.95,$M24-1,$M$18-1)),2,3)),1)</f>
        <v>0.35207142725306451</v>
      </c>
      <c r="S74">
        <f>IFERROR(_xlfn.T.TEST($D24:$H24,$D$19:$H$19,2,IF(IF($K$19^2&gt;$K24^2,($K$19^2)/($K24^2),($K24^2)/($K$19^2))&lt;IF($K$19^2&gt;$K24^2,_xlfn.F.INV(0.95,$M$19-1,$M24-1),_xlfn.F.INV(0.95,$M24-1,$M$19-1)),2,3)),1)</f>
        <v>0.38693283690037139</v>
      </c>
      <c r="T74">
        <f>IFERROR(_xlfn.T.TEST($D24:$H24,$D$20:$H$20,2,IF(IF($K$20^2&gt;$K24^2,($K$20^2)/($K24^2),($K24^2)/($K$20^2))&lt;IF($K$20^2&gt;$K24^2,_xlfn.F.INV(0.95,$M$20-1,$M24-1),_xlfn.F.INV(0.95,$M24-1,$M$20-1)),2,3)),1)</f>
        <v>0.75740780118767193</v>
      </c>
      <c r="U74">
        <f>IFERROR(_xlfn.T.TEST($D24:$H24,$D$21:$H$21,2,IF(IF($K$21^2&gt;$K24^2,($K$21^2)/($K24^2),($K24^2)/($K$21^2))&lt;IF($K$21^2&gt;$K24^2,_xlfn.F.INV(0.95,$M$21-1,$M24-1),_xlfn.F.INV(0.95,$M24-1,$M$21-1)),2,3)),1)</f>
        <v>0.44336389148333077</v>
      </c>
      <c r="V74">
        <f>IFERROR(_xlfn.T.TEST($D24:$H24,$D$23:$H$23,2,IF(IF($K$23^2&gt;$K24^2,($K$23^2)/($K24^2),($K24^2)/($K$23^2))&lt;IF($K$23^2&gt;$K24^2,_xlfn.F.INV(0.95,$M$23-1,$M24-1),_xlfn.F.INV(0.95,$M24-1,$M$23-1)),2,3)),1)</f>
        <v>0.732660974007601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1.5106182376387449E-3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2.5594035251798215E-3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8.9719833625016912E-3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0.51990525334768156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0.33534340991827766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0.35024362405366244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0.89509978081476815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0.82809116074331812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0.55445418051737505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8.9317649973038801E-2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6.1632725159919695E-2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7.2895508927856983E-2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0.25637814410568671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4.0023666173852973E-2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0.134551568934097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0.10681010787202551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7.0538209744561875E-2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7.7571739289599539E-2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0.19891661678864703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9.5514687022295888E-2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0.55195500683250009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0.34030644747518035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25"/>
        <v>RF BoW Chi^2</v>
      </c>
      <c r="B76">
        <f t="shared" si="26"/>
        <v>8.4995247320733601E-4</v>
      </c>
      <c r="C76">
        <f t="shared" si="27"/>
        <v>1.2377033170037765E-3</v>
      </c>
      <c r="D76">
        <f t="shared" si="28"/>
        <v>6.1401829880433235E-3</v>
      </c>
      <c r="E76">
        <f t="shared" si="29"/>
        <v>0.46419104623809715</v>
      </c>
      <c r="F76">
        <f t="shared" si="30"/>
        <v>0.30201710660380648</v>
      </c>
      <c r="G76">
        <f t="shared" si="31"/>
        <v>0.30432111183508503</v>
      </c>
      <c r="H76">
        <f t="shared" si="32"/>
        <v>0.88426045506635353</v>
      </c>
      <c r="I76">
        <f t="shared" si="33"/>
        <v>0.80568003955114853</v>
      </c>
      <c r="J76">
        <f t="shared" si="34"/>
        <v>0.5192914909116535</v>
      </c>
      <c r="K76">
        <f t="shared" si="35"/>
        <v>5.6497507584910872E-2</v>
      </c>
      <c r="L76">
        <f t="shared" si="36"/>
        <v>3.4841582588076771E-2</v>
      </c>
      <c r="M76">
        <f t="shared" si="37"/>
        <v>4.083988462050063E-2</v>
      </c>
      <c r="N76">
        <f t="shared" si="38"/>
        <v>0.2115988433357249</v>
      </c>
      <c r="O76">
        <f t="shared" si="39"/>
        <v>1.9417383289579791E-2</v>
      </c>
      <c r="P76">
        <f t="shared" si="40"/>
        <v>8.9163670459040084E-2</v>
      </c>
      <c r="Q76">
        <f t="shared" si="41"/>
        <v>6.8130829170125431E-2</v>
      </c>
      <c r="R76">
        <f t="shared" si="42"/>
        <v>4.103758832212339E-2</v>
      </c>
      <c r="S76">
        <f t="shared" si="43"/>
        <v>4.5292330704535311E-2</v>
      </c>
      <c r="T76">
        <f t="shared" si="44"/>
        <v>0.14444126359867709</v>
      </c>
      <c r="U76">
        <f t="shared" si="45"/>
        <v>5.9832932160617594E-2</v>
      </c>
      <c r="V76">
        <f t="shared" si="46"/>
        <v>0.50816430737807772</v>
      </c>
      <c r="W76">
        <f t="shared" si="47"/>
        <v>0.28505282275535188</v>
      </c>
      <c r="X76">
        <f t="shared" si="48"/>
        <v>0.99867171934380983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25"/>
        <v>RF BoW Chi^2 + PCA</v>
      </c>
      <c r="B77">
        <f t="shared" si="26"/>
        <v>1.3627765816486989E-2</v>
      </c>
      <c r="C77">
        <f t="shared" si="27"/>
        <v>3.5069158030791948E-2</v>
      </c>
      <c r="D77">
        <f t="shared" si="28"/>
        <v>8.5448924349167066E-2</v>
      </c>
      <c r="E77">
        <f t="shared" si="29"/>
        <v>0.18866200493907814</v>
      </c>
      <c r="F77">
        <f t="shared" si="30"/>
        <v>0.60627683919744801</v>
      </c>
      <c r="G77">
        <f t="shared" si="31"/>
        <v>0.42667158362306912</v>
      </c>
      <c r="H77">
        <f t="shared" si="32"/>
        <v>6.6290843367418417E-2</v>
      </c>
      <c r="I77">
        <f t="shared" si="33"/>
        <v>4.2144761543676211E-2</v>
      </c>
      <c r="J77">
        <f t="shared" si="34"/>
        <v>0.30034496742197364</v>
      </c>
      <c r="K77">
        <f t="shared" si="35"/>
        <v>2.4552191045265751E-3</v>
      </c>
      <c r="L77">
        <f t="shared" si="36"/>
        <v>1.4888731079542976E-3</v>
      </c>
      <c r="M77">
        <f t="shared" si="37"/>
        <v>1.5500868466117789E-3</v>
      </c>
      <c r="N77">
        <f t="shared" si="38"/>
        <v>1.1835099493055327E-2</v>
      </c>
      <c r="O77">
        <f t="shared" si="39"/>
        <v>8.2964050645018082E-4</v>
      </c>
      <c r="P77">
        <f t="shared" si="40"/>
        <v>3.3019710990307392E-3</v>
      </c>
      <c r="Q77">
        <f t="shared" si="41"/>
        <v>2.6847088272394914E-3</v>
      </c>
      <c r="R77">
        <f t="shared" si="42"/>
        <v>1.7113909492414434E-3</v>
      </c>
      <c r="S77">
        <f t="shared" si="43"/>
        <v>1.7940966278742153E-3</v>
      </c>
      <c r="T77">
        <f t="shared" si="44"/>
        <v>5.2919549048931177E-3</v>
      </c>
      <c r="U77">
        <f t="shared" si="45"/>
        <v>2.4292310796569104E-3</v>
      </c>
      <c r="V77">
        <f t="shared" si="46"/>
        <v>2.8968638077044764E-2</v>
      </c>
      <c r="W77">
        <f t="shared" si="47"/>
        <v>1.2879514702723041E-2</v>
      </c>
      <c r="X77">
        <f t="shared" si="48"/>
        <v>7.3137465933194548E-2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4.5307668548995032E-2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25"/>
        <v>RF Tf-Idf /</v>
      </c>
      <c r="B78">
        <f t="shared" si="26"/>
        <v>7.8215605425369214E-4</v>
      </c>
      <c r="C78">
        <f t="shared" si="27"/>
        <v>1.0367580089352816E-3</v>
      </c>
      <c r="D78">
        <f t="shared" si="28"/>
        <v>1.5834835509213968E-2</v>
      </c>
      <c r="E78">
        <f t="shared" si="29"/>
        <v>0.70703111759316162</v>
      </c>
      <c r="F78">
        <f t="shared" si="30"/>
        <v>0.4360953180964105</v>
      </c>
      <c r="G78">
        <f t="shared" si="31"/>
        <v>0.44612505302513827</v>
      </c>
      <c r="H78">
        <f t="shared" si="32"/>
        <v>0.56801575087305189</v>
      </c>
      <c r="I78">
        <f t="shared" si="33"/>
        <v>0.45850110864663152</v>
      </c>
      <c r="J78">
        <f t="shared" si="34"/>
        <v>0.73154447001708756</v>
      </c>
      <c r="K78">
        <f t="shared" si="35"/>
        <v>1.4864968165566473E-2</v>
      </c>
      <c r="L78">
        <f t="shared" si="36"/>
        <v>7.584398519947415E-3</v>
      </c>
      <c r="M78">
        <f t="shared" si="37"/>
        <v>8.1410414424786005E-3</v>
      </c>
      <c r="N78">
        <f t="shared" si="38"/>
        <v>9.1420328066291939E-2</v>
      </c>
      <c r="O78">
        <f t="shared" si="39"/>
        <v>3.237623789205263E-3</v>
      </c>
      <c r="P78">
        <f t="shared" si="40"/>
        <v>2.3189959115845055E-2</v>
      </c>
      <c r="Q78">
        <f t="shared" si="41"/>
        <v>1.7242103390862105E-2</v>
      </c>
      <c r="R78">
        <f t="shared" si="42"/>
        <v>9.2350175261071248E-3</v>
      </c>
      <c r="S78">
        <f t="shared" si="43"/>
        <v>9.9478436909262273E-3</v>
      </c>
      <c r="T78">
        <f t="shared" si="44"/>
        <v>4.3259530607879036E-2</v>
      </c>
      <c r="U78">
        <f t="shared" si="45"/>
        <v>1.4952105363301977E-2</v>
      </c>
      <c r="V78">
        <f t="shared" si="46"/>
        <v>0.2634119245248831</v>
      </c>
      <c r="W78">
        <f t="shared" si="47"/>
        <v>0.11702096669664543</v>
      </c>
      <c r="X78">
        <f t="shared" si="48"/>
        <v>0.66371948933002378</v>
      </c>
      <c r="Y78">
        <f t="shared" si="49"/>
        <v>0.59275258199111192</v>
      </c>
      <c r="Z78">
        <f>IFERROR(_xlfn.T.TEST($D29:$H29,$D$28:$H$28,2,IF(IF($K$28^2&gt;$K29^2,($K$28^2)/($K29^2),($K29^2)/($K$28^2))&lt;IF($K$28^2&gt;$K29^2,_xlfn.F.INV(0.95,$M$28-1,$M29-1),_xlfn.F.INV(0.95,$M29-1,$M$28-1)),2,3)),1)</f>
        <v>5.7674246545431511E-2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25"/>
        <v>RF Tf-Idf Chi^2</v>
      </c>
      <c r="B79">
        <f t="shared" si="26"/>
        <v>2.8903051584188693E-3</v>
      </c>
      <c r="C79">
        <f t="shared" si="27"/>
        <v>9.8701577453570483E-4</v>
      </c>
      <c r="D79">
        <f t="shared" si="28"/>
        <v>1.5995923358587589E-2</v>
      </c>
      <c r="E79">
        <f t="shared" si="29"/>
        <v>0.70526195532606184</v>
      </c>
      <c r="F79">
        <f t="shared" si="30"/>
        <v>0.4352217849438702</v>
      </c>
      <c r="G79">
        <f t="shared" si="31"/>
        <v>0.44388211104801667</v>
      </c>
      <c r="H79">
        <f t="shared" si="32"/>
        <v>0.56475362022506526</v>
      </c>
      <c r="I79">
        <f t="shared" si="33"/>
        <v>0.45392477297762512</v>
      </c>
      <c r="J79">
        <f t="shared" si="34"/>
        <v>0.73102101163570321</v>
      </c>
      <c r="K79">
        <f t="shared" si="35"/>
        <v>1.4136388928151677E-2</v>
      </c>
      <c r="L79">
        <f t="shared" si="36"/>
        <v>7.1160493152008083E-3</v>
      </c>
      <c r="M79">
        <f t="shared" si="37"/>
        <v>7.5908374492385357E-3</v>
      </c>
      <c r="N79">
        <f t="shared" si="38"/>
        <v>8.9486406138317431E-2</v>
      </c>
      <c r="O79">
        <f t="shared" si="39"/>
        <v>2.9747124480598514E-3</v>
      </c>
      <c r="P79">
        <f t="shared" si="40"/>
        <v>2.2042884649858194E-2</v>
      </c>
      <c r="Q79">
        <f t="shared" si="41"/>
        <v>1.6357625641277178E-2</v>
      </c>
      <c r="R79">
        <f t="shared" si="42"/>
        <v>8.6869308527474862E-3</v>
      </c>
      <c r="S79">
        <f t="shared" si="43"/>
        <v>9.3423765501966204E-3</v>
      </c>
      <c r="T79">
        <f t="shared" si="44"/>
        <v>4.1495132449655303E-2</v>
      </c>
      <c r="U79">
        <f t="shared" si="45"/>
        <v>1.4171738721185809E-2</v>
      </c>
      <c r="V79">
        <f t="shared" si="46"/>
        <v>0.25990398090164885</v>
      </c>
      <c r="W79">
        <f t="shared" si="47"/>
        <v>0.11425516300283513</v>
      </c>
      <c r="X79">
        <f t="shared" si="48"/>
        <v>0.66058241394911343</v>
      </c>
      <c r="Y79">
        <f t="shared" si="49"/>
        <v>0.58761359661788204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5.5836912130745806E-2</v>
      </c>
      <c r="AA79">
        <f>IFERROR(_xlfn.T.TEST($D30:$H30,$D$29:$H$29,2,IF(IF($K$29^2&gt;$K30^2,($K$29^2)/($K30^2),($K30^2)/($K$29^2))&lt;IF($K$29^2&gt;$K30^2,_xlfn.F.INV(0.95,$M$29-1,$M30-1),_xlfn.F.INV(0.95,$M30-1,$M$29-1)),2,3)),1)</f>
        <v>0.99880906602028308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25"/>
        <v>RF Tf-Idf Chi^2 + PCA</v>
      </c>
      <c r="B80">
        <f t="shared" si="26"/>
        <v>1.4490038061517757E-3</v>
      </c>
      <c r="C80">
        <f t="shared" si="27"/>
        <v>2.4584871704818982E-3</v>
      </c>
      <c r="D80">
        <f t="shared" si="28"/>
        <v>7.7993545690045749E-3</v>
      </c>
      <c r="E80">
        <f t="shared" si="29"/>
        <v>0.38775698615915</v>
      </c>
      <c r="F80">
        <f t="shared" si="30"/>
        <v>0.26157899845798693</v>
      </c>
      <c r="G80">
        <f t="shared" si="31"/>
        <v>0.26576090937480107</v>
      </c>
      <c r="H80">
        <f t="shared" si="32"/>
        <v>0.89731601436794983</v>
      </c>
      <c r="I80">
        <f t="shared" si="33"/>
        <v>0.94493189612529305</v>
      </c>
      <c r="J80">
        <f t="shared" si="34"/>
        <v>0.4315539822396034</v>
      </c>
      <c r="K80">
        <f t="shared" si="35"/>
        <v>0.16738427613836682</v>
      </c>
      <c r="L80">
        <f t="shared" si="36"/>
        <v>0.12338601033568906</v>
      </c>
      <c r="M80">
        <f t="shared" si="37"/>
        <v>0.14655520636094951</v>
      </c>
      <c r="N80">
        <f t="shared" si="38"/>
        <v>0.39347793911355411</v>
      </c>
      <c r="O80">
        <f t="shared" si="39"/>
        <v>8.6779705897793755E-2</v>
      </c>
      <c r="P80">
        <f t="shared" si="40"/>
        <v>0.2443925886839283</v>
      </c>
      <c r="Q80">
        <f t="shared" si="41"/>
        <v>0.19899942844596044</v>
      </c>
      <c r="R80">
        <f t="shared" si="42"/>
        <v>0.13893868128418674</v>
      </c>
      <c r="S80">
        <f t="shared" si="43"/>
        <v>0.15243160950628909</v>
      </c>
      <c r="T80">
        <f t="shared" si="44"/>
        <v>0.3387894340447577</v>
      </c>
      <c r="U80">
        <f t="shared" si="45"/>
        <v>0.18002405293175042</v>
      </c>
      <c r="V80">
        <f t="shared" si="46"/>
        <v>0.75405685993447991</v>
      </c>
      <c r="W80">
        <f t="shared" si="47"/>
        <v>0.51504692606906555</v>
      </c>
      <c r="X80">
        <f t="shared" si="48"/>
        <v>0.79346536737205642</v>
      </c>
      <c r="Y80">
        <f t="shared" si="49"/>
        <v>0.7725456195802588</v>
      </c>
      <c r="Z80">
        <f t="shared" si="50"/>
        <v>5.7202831487083494E-2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0.47784256800284852</v>
      </c>
      <c r="AB80">
        <f>IFERROR(_xlfn.T.TEST($D31:$H31,$D$30:$H$30,2,IF(IF($K$30^2&gt;$K31^2,($K$30^2)/($K31^2),($K31^2)/($K$30^2))&lt;IF($K$30^2&gt;$K31^2,_xlfn.F.INV(0.95,$M$30-1,$M31-1),_xlfn.F.INV(0.95,$M31-1,$M$30-1)),2,3)),1)</f>
        <v>0.47451817569670351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25"/>
        <v>Ensemble BoW /</v>
      </c>
      <c r="B81">
        <f t="shared" si="26"/>
        <v>2.9868105207878136E-4</v>
      </c>
      <c r="C81">
        <f t="shared" si="27"/>
        <v>3.8394394248673913E-4</v>
      </c>
      <c r="D81">
        <f t="shared" si="28"/>
        <v>1.6674673582097708E-3</v>
      </c>
      <c r="E81">
        <f t="shared" si="29"/>
        <v>5.5037298873330136E-2</v>
      </c>
      <c r="F81">
        <f t="shared" si="30"/>
        <v>5.6603786765435753E-2</v>
      </c>
      <c r="G81">
        <f t="shared" si="31"/>
        <v>4.4153497473375908E-2</v>
      </c>
      <c r="H81">
        <f t="shared" si="32"/>
        <v>0.22432641729558106</v>
      </c>
      <c r="I81">
        <f t="shared" si="33"/>
        <v>0.21298099475553783</v>
      </c>
      <c r="J81">
        <f t="shared" si="34"/>
        <v>9.0947985585765681E-2</v>
      </c>
      <c r="K81">
        <f t="shared" si="35"/>
        <v>0.76509833982097475</v>
      </c>
      <c r="L81">
        <f t="shared" si="36"/>
        <v>0.64102104066908117</v>
      </c>
      <c r="M81">
        <f t="shared" si="37"/>
        <v>0.7490885382206558</v>
      </c>
      <c r="N81">
        <f t="shared" si="38"/>
        <v>0.84269739130598287</v>
      </c>
      <c r="O81">
        <f t="shared" si="39"/>
        <v>0.5163875017494084</v>
      </c>
      <c r="P81">
        <f t="shared" si="40"/>
        <v>1</v>
      </c>
      <c r="Q81">
        <f t="shared" si="41"/>
        <v>0.87699665398198345</v>
      </c>
      <c r="R81">
        <f t="shared" si="42"/>
        <v>0.69654216000224423</v>
      </c>
      <c r="S81">
        <f t="shared" si="43"/>
        <v>0.75222211544384665</v>
      </c>
      <c r="T81">
        <f t="shared" si="44"/>
        <v>0.81855248372039535</v>
      </c>
      <c r="U81">
        <f t="shared" si="45"/>
        <v>0.8197141766864916</v>
      </c>
      <c r="V81">
        <f t="shared" si="46"/>
        <v>0.42485564514673713</v>
      </c>
      <c r="W81">
        <f t="shared" si="47"/>
        <v>0.62094034482492289</v>
      </c>
      <c r="X81">
        <f t="shared" si="48"/>
        <v>0.17037485269739941</v>
      </c>
      <c r="Y81">
        <f t="shared" si="49"/>
        <v>0.12814761044577522</v>
      </c>
      <c r="Z81">
        <f t="shared" si="50"/>
        <v>6.2307953678531437E-3</v>
      </c>
      <c r="AA81">
        <f t="shared" si="51"/>
        <v>4.5965358013260064E-2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4.4559513237645981E-2</v>
      </c>
      <c r="AC81">
        <f>IFERROR(_xlfn.T.TEST($D32:$H32,$D$31:$H$31,2,IF(IF($K$31^2&gt;$K32^2,($K$31^2)/($K32^2),($K32^2)/($K$31^2))&lt;IF($K$31^2&gt;$K32^2,_xlfn.F.INV(0.95,$M$31-1,$M32-1),_xlfn.F.INV(0.95,$M32-1,$M$31-1)),2,3)),1)</f>
        <v>0.28310759806246494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25"/>
        <v>Ensemble BoW Chi^2</v>
      </c>
      <c r="B82">
        <f t="shared" si="26"/>
        <v>1.9064036590259713E-4</v>
      </c>
      <c r="C82">
        <f t="shared" si="27"/>
        <v>2.3282403589139391E-4</v>
      </c>
      <c r="D82">
        <f t="shared" si="28"/>
        <v>9.8333604992595727E-4</v>
      </c>
      <c r="E82">
        <f t="shared" si="29"/>
        <v>2.2408205084830105E-2</v>
      </c>
      <c r="F82">
        <f t="shared" si="30"/>
        <v>2.7599656324217518E-2</v>
      </c>
      <c r="G82">
        <f t="shared" si="31"/>
        <v>1.973843899717171E-2</v>
      </c>
      <c r="H82">
        <f t="shared" si="32"/>
        <v>9.6063665095481032E-2</v>
      </c>
      <c r="I82">
        <f t="shared" si="33"/>
        <v>8.522308585014339E-2</v>
      </c>
      <c r="J82">
        <f t="shared" si="34"/>
        <v>4.163286641115798E-2</v>
      </c>
      <c r="K82">
        <f t="shared" si="35"/>
        <v>0.71615260384280233</v>
      </c>
      <c r="L82">
        <f t="shared" si="36"/>
        <v>0.8208890033967976</v>
      </c>
      <c r="M82">
        <f t="shared" si="37"/>
        <v>0.69989960404756335</v>
      </c>
      <c r="N82">
        <f t="shared" si="38"/>
        <v>0.44885908385662132</v>
      </c>
      <c r="O82">
        <f t="shared" si="39"/>
        <v>0.93698927707259549</v>
      </c>
      <c r="P82">
        <f t="shared" si="40"/>
        <v>0.50939829746904319</v>
      </c>
      <c r="Q82">
        <f t="shared" si="41"/>
        <v>0.60803155740340609</v>
      </c>
      <c r="R82">
        <f t="shared" si="42"/>
        <v>0.76574768592376452</v>
      </c>
      <c r="S82">
        <f t="shared" si="43"/>
        <v>0.70713851941123362</v>
      </c>
      <c r="T82">
        <f t="shared" si="44"/>
        <v>0.39025413337267567</v>
      </c>
      <c r="U82">
        <f t="shared" si="45"/>
        <v>0.65794844291063503</v>
      </c>
      <c r="V82">
        <f t="shared" si="46"/>
        <v>0.19152424258566533</v>
      </c>
      <c r="W82">
        <f t="shared" si="47"/>
        <v>0.28933685726873826</v>
      </c>
      <c r="X82">
        <f t="shared" si="48"/>
        <v>7.0274312878737796E-2</v>
      </c>
      <c r="Y82">
        <f t="shared" si="49"/>
        <v>4.7884581145908933E-2</v>
      </c>
      <c r="Z82">
        <f t="shared" si="50"/>
        <v>2.916968507890993E-3</v>
      </c>
      <c r="AA82">
        <f t="shared" si="51"/>
        <v>1.6350293645571619E-2</v>
      </c>
      <c r="AB82">
        <f t="shared" si="52"/>
        <v>1.5789168153639864E-2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0.12506475532788602</v>
      </c>
      <c r="AD82">
        <f>IFERROR(_xlfn.T.TEST($D33:$H33,$D$32:$H$32,2,IF(IF($K$32^2&gt;$K33^2,($K$32^2)/($K33^2),($K33^2)/($K$32^2))&lt;IF($K$32^2&gt;$K33^2,_xlfn.F.INV(0.95,$M$32-1,$M33-1),_xlfn.F.INV(0.95,$M33-1,$M$32-1)),2,3)),1)</f>
        <v>0.54718010725991895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25"/>
        <v>Ensemble BoW Chi^2 + PCA</v>
      </c>
      <c r="B83">
        <f t="shared" si="26"/>
        <v>5.7635247356284847E-4</v>
      </c>
      <c r="C83">
        <f t="shared" si="27"/>
        <v>8.1966591683374425E-4</v>
      </c>
      <c r="D83">
        <f t="shared" si="28"/>
        <v>3.4141871306822336E-3</v>
      </c>
      <c r="E83">
        <f t="shared" si="29"/>
        <v>0.16652175236334291</v>
      </c>
      <c r="F83">
        <f t="shared" si="30"/>
        <v>0.13322078008921875</v>
      </c>
      <c r="G83">
        <f t="shared" si="31"/>
        <v>0.11904196685461947</v>
      </c>
      <c r="H83">
        <f t="shared" si="32"/>
        <v>0.54388584230368375</v>
      </c>
      <c r="I83">
        <f t="shared" si="33"/>
        <v>0.55763810680594861</v>
      </c>
      <c r="J83">
        <f t="shared" si="34"/>
        <v>0.22476663354242127</v>
      </c>
      <c r="K83">
        <f t="shared" si="35"/>
        <v>0.30142168426934862</v>
      </c>
      <c r="L83">
        <f t="shared" si="36"/>
        <v>0.22443265501610371</v>
      </c>
      <c r="M83">
        <f t="shared" si="37"/>
        <v>0.27052981276698201</v>
      </c>
      <c r="N83">
        <f t="shared" si="38"/>
        <v>0.64240246247031552</v>
      </c>
      <c r="O83">
        <f t="shared" si="39"/>
        <v>0.15767104484713221</v>
      </c>
      <c r="P83">
        <f t="shared" si="40"/>
        <v>0.44123573344451583</v>
      </c>
      <c r="Q83">
        <f t="shared" si="41"/>
        <v>0.36078677835137885</v>
      </c>
      <c r="R83">
        <f t="shared" si="42"/>
        <v>0.25315314294955482</v>
      </c>
      <c r="S83">
        <f t="shared" si="43"/>
        <v>0.27924522124992696</v>
      </c>
      <c r="T83">
        <f t="shared" si="44"/>
        <v>0.59424412968087259</v>
      </c>
      <c r="U83">
        <f t="shared" si="45"/>
        <v>0.32653959075773686</v>
      </c>
      <c r="V83">
        <f t="shared" si="46"/>
        <v>0.88735388251070002</v>
      </c>
      <c r="W83">
        <f t="shared" si="47"/>
        <v>0.83286725605311163</v>
      </c>
      <c r="X83">
        <f t="shared" si="48"/>
        <v>0.44615105928256737</v>
      </c>
      <c r="Y83">
        <f t="shared" si="49"/>
        <v>0.39173391403097668</v>
      </c>
      <c r="Z83">
        <f t="shared" si="50"/>
        <v>1.8076586766932214E-2</v>
      </c>
      <c r="AA83">
        <f t="shared" si="51"/>
        <v>0.1751521412229729</v>
      </c>
      <c r="AB83">
        <f t="shared" si="52"/>
        <v>0.17170040163286379</v>
      </c>
      <c r="AC83">
        <f t="shared" si="53"/>
        <v>0.64404148659626226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0.48609822969576932</v>
      </c>
      <c r="AE83">
        <f>IFERROR(_xlfn.T.TEST($D34:$H34,$D$33:$H$33,2,IF(IF($K$33^2&gt;$K34^2,($K$33^2)/($K34^2),($K34^2)/($K$33^2))&lt;IF($K$33^2&gt;$K34^2,_xlfn.F.INV(0.95,$M$33-1,$M34-1),_xlfn.F.INV(0.95,$M34-1,$M$33-1)),2,3)),1)</f>
        <v>0.21556226214074617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25"/>
        <v>Ensemble Tf-Idf /</v>
      </c>
      <c r="B84">
        <f t="shared" si="26"/>
        <v>2.7425881609289578E-4</v>
      </c>
      <c r="C84">
        <f t="shared" si="27"/>
        <v>3.6841857755836525E-4</v>
      </c>
      <c r="D84">
        <f t="shared" si="28"/>
        <v>1.2204881183266411E-3</v>
      </c>
      <c r="E84">
        <f t="shared" si="29"/>
        <v>2.5852047622789066E-2</v>
      </c>
      <c r="F84">
        <f t="shared" si="30"/>
        <v>2.8366175113548223E-2</v>
      </c>
      <c r="G84">
        <f t="shared" si="31"/>
        <v>2.1831675374338839E-2</v>
      </c>
      <c r="H84">
        <f t="shared" si="32"/>
        <v>9.4059117748647975E-2</v>
      </c>
      <c r="I84">
        <f t="shared" si="33"/>
        <v>8.6077763805947435E-2</v>
      </c>
      <c r="J84">
        <f t="shared" si="34"/>
        <v>4.2517918313413325E-2</v>
      </c>
      <c r="K84">
        <f t="shared" si="35"/>
        <v>0.6066703957313192</v>
      </c>
      <c r="L84">
        <f t="shared" si="36"/>
        <v>0.69067552928302756</v>
      </c>
      <c r="M84">
        <f t="shared" si="37"/>
        <v>0.5899329244585525</v>
      </c>
      <c r="N84">
        <f t="shared" si="38"/>
        <v>0.3907595640979602</v>
      </c>
      <c r="O84">
        <f t="shared" si="39"/>
        <v>0.78334196242390897</v>
      </c>
      <c r="P84">
        <f t="shared" si="40"/>
        <v>0.437921804682464</v>
      </c>
      <c r="Q84">
        <f t="shared" si="41"/>
        <v>0.51753810355963803</v>
      </c>
      <c r="R84">
        <f t="shared" si="42"/>
        <v>0.64539556868239534</v>
      </c>
      <c r="S84">
        <f t="shared" si="43"/>
        <v>0.59688087230746523</v>
      </c>
      <c r="T84">
        <f t="shared" si="44"/>
        <v>0.34213123561180209</v>
      </c>
      <c r="U84">
        <f t="shared" si="45"/>
        <v>0.55811076441906571</v>
      </c>
      <c r="V84">
        <f t="shared" si="46"/>
        <v>0.17687183270482496</v>
      </c>
      <c r="W84">
        <f t="shared" si="47"/>
        <v>0.25925442841126833</v>
      </c>
      <c r="X84">
        <f t="shared" si="48"/>
        <v>7.1434652576577426E-2</v>
      </c>
      <c r="Y84">
        <f t="shared" si="49"/>
        <v>5.2813830729233666E-2</v>
      </c>
      <c r="Z84">
        <f t="shared" si="50"/>
        <v>4.1094758415188126E-3</v>
      </c>
      <c r="AA84">
        <f t="shared" si="51"/>
        <v>2.190905502624714E-2</v>
      </c>
      <c r="AB84">
        <f t="shared" si="52"/>
        <v>3.4370254896803301E-2</v>
      </c>
      <c r="AC84">
        <f t="shared" si="53"/>
        <v>0.11922419053346141</v>
      </c>
      <c r="AD84">
        <f t="shared" si="54"/>
        <v>0.47078110928511374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0.85848569803932406</v>
      </c>
      <c r="AF84">
        <f>IFERROR(_xlfn.T.TEST($D35:$H35,$D$34:$H$34,2,IF(IF($K$34^2&gt;$K35^2,($K$34^2)/($K35^2),($K35^2)/($K$34^2))&lt;IF($K$34^2&gt;$K35^2,_xlfn.F.INV(0.95,$M$34-1,$M35-1),_xlfn.F.INV(0.95,$M35-1,$M$34-1)),2,3)),1)</f>
        <v>0.19799904225921736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25"/>
        <v>Ensemble Tf-Idf Chi^2</v>
      </c>
      <c r="B85">
        <f t="shared" si="26"/>
        <v>1.3127794420887025E-4</v>
      </c>
      <c r="C85">
        <f t="shared" si="27"/>
        <v>1.358080638875649E-4</v>
      </c>
      <c r="D85">
        <f t="shared" si="28"/>
        <v>8.6142394271427898E-4</v>
      </c>
      <c r="E85">
        <f t="shared" si="29"/>
        <v>2.3136875451343571E-2</v>
      </c>
      <c r="F85">
        <f t="shared" si="30"/>
        <v>3.302084128614223E-2</v>
      </c>
      <c r="G85">
        <f t="shared" si="31"/>
        <v>2.1590907839741054E-2</v>
      </c>
      <c r="H85">
        <f t="shared" si="32"/>
        <v>0.1281937375129471</v>
      </c>
      <c r="I85">
        <f t="shared" si="33"/>
        <v>0.11031437590720844</v>
      </c>
      <c r="J85">
        <f t="shared" si="34"/>
        <v>5.1125782520489917E-2</v>
      </c>
      <c r="K85">
        <f t="shared" si="35"/>
        <v>0.93386604903329684</v>
      </c>
      <c r="L85">
        <f t="shared" si="36"/>
        <v>0.78676315949538078</v>
      </c>
      <c r="M85">
        <f t="shared" si="37"/>
        <v>0.9269516792301804</v>
      </c>
      <c r="N85">
        <f t="shared" si="38"/>
        <v>0.66115733803683985</v>
      </c>
      <c r="O85">
        <f t="shared" si="39"/>
        <v>0.63002051731966491</v>
      </c>
      <c r="P85">
        <f t="shared" si="40"/>
        <v>0.78800785904017645</v>
      </c>
      <c r="Q85">
        <f t="shared" si="41"/>
        <v>0.92909231817528259</v>
      </c>
      <c r="R85">
        <f t="shared" si="42"/>
        <v>0.85597232614947982</v>
      </c>
      <c r="S85">
        <f t="shared" si="43"/>
        <v>0.92668962587500459</v>
      </c>
      <c r="T85">
        <f t="shared" si="44"/>
        <v>0.60089231142350563</v>
      </c>
      <c r="U85">
        <f t="shared" si="45"/>
        <v>0.99698421559904471</v>
      </c>
      <c r="V85">
        <f t="shared" si="46"/>
        <v>0.27533202821172831</v>
      </c>
      <c r="W85">
        <f t="shared" si="47"/>
        <v>0.43185799138703584</v>
      </c>
      <c r="X85">
        <f t="shared" si="48"/>
        <v>8.9321986558540206E-2</v>
      </c>
      <c r="Y85">
        <f t="shared" si="49"/>
        <v>5.3870737716112338E-2</v>
      </c>
      <c r="Z85">
        <f t="shared" si="50"/>
        <v>2.0899055241431434E-3</v>
      </c>
      <c r="AA85">
        <f t="shared" si="51"/>
        <v>1.2334111797442013E-2</v>
      </c>
      <c r="AB85">
        <f t="shared" si="52"/>
        <v>1.1619291760762896E-2</v>
      </c>
      <c r="AC85">
        <f t="shared" si="53"/>
        <v>0.17219640395239991</v>
      </c>
      <c r="AD85">
        <f t="shared" si="54"/>
        <v>0.81335763794417626</v>
      </c>
      <c r="AE85">
        <f t="shared" si="55"/>
        <v>0.65396714184696647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0.31508377821730732</v>
      </c>
      <c r="AG85">
        <f>IFERROR(_xlfn.T.TEST($D36:$H36,$D$35:$H$35,2,IF(IF($K$35^2&gt;$K36^2,($K$35^2)/($K36^2),($K36^2)/($K$35^2))&lt;IF($K$35^2&gt;$K36^2,_xlfn.F.INV(0.95,$M$35-1,$M36-1),_xlfn.F.INV(0.95,$M36-1,$M$35-1)),2,3)),1)</f>
        <v>0.55397884194610114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25"/>
        <v>Ensemble Tf-Idf Chi^2 + PCA</v>
      </c>
      <c r="B86">
        <f t="shared" si="26"/>
        <v>3.1821251449224808E-4</v>
      </c>
      <c r="C86">
        <f t="shared" si="27"/>
        <v>4.2763405723820477E-4</v>
      </c>
      <c r="D86">
        <f t="shared" si="28"/>
        <v>1.5656115875623477E-3</v>
      </c>
      <c r="E86">
        <f t="shared" si="29"/>
        <v>4.2362612552019591E-2</v>
      </c>
      <c r="F86">
        <f t="shared" si="30"/>
        <v>4.3832550380257469E-2</v>
      </c>
      <c r="G86">
        <f t="shared" si="31"/>
        <v>3.4464840511655499E-2</v>
      </c>
      <c r="H86">
        <f t="shared" si="32"/>
        <v>0.16023952510280579</v>
      </c>
      <c r="I86">
        <f t="shared" si="33"/>
        <v>0.15034742720192856</v>
      </c>
      <c r="J86">
        <f t="shared" si="34"/>
        <v>6.837254258246328E-2</v>
      </c>
      <c r="K86">
        <f t="shared" si="35"/>
        <v>0.94597863638268942</v>
      </c>
      <c r="L86">
        <f t="shared" si="36"/>
        <v>0.94115093328642052</v>
      </c>
      <c r="M86">
        <f t="shared" si="37"/>
        <v>0.94356417463955689</v>
      </c>
      <c r="N86">
        <f t="shared" si="38"/>
        <v>0.62564384536380868</v>
      </c>
      <c r="O86">
        <f t="shared" si="39"/>
        <v>0.82163843547177129</v>
      </c>
      <c r="P86">
        <f t="shared" si="40"/>
        <v>0.72771974990025234</v>
      </c>
      <c r="Q86">
        <f t="shared" si="41"/>
        <v>0.83645073796135472</v>
      </c>
      <c r="R86">
        <f t="shared" si="42"/>
        <v>0.99636845569441246</v>
      </c>
      <c r="S86">
        <f t="shared" si="43"/>
        <v>0.94636045693711135</v>
      </c>
      <c r="T86">
        <f t="shared" si="44"/>
        <v>0.58263849232456766</v>
      </c>
      <c r="U86">
        <f t="shared" si="45"/>
        <v>0.88941561109249001</v>
      </c>
      <c r="V86">
        <f t="shared" si="46"/>
        <v>0.30118738723206911</v>
      </c>
      <c r="W86">
        <f t="shared" si="47"/>
        <v>0.44083833931521632</v>
      </c>
      <c r="X86">
        <f t="shared" si="48"/>
        <v>0.12227798756178525</v>
      </c>
      <c r="Y86">
        <f t="shared" si="49"/>
        <v>9.2392674181895437E-2</v>
      </c>
      <c r="Z86">
        <f t="shared" si="50"/>
        <v>5.7907021214324726E-3</v>
      </c>
      <c r="AA86">
        <f t="shared" si="51"/>
        <v>3.6670056364778499E-2</v>
      </c>
      <c r="AB86">
        <f t="shared" si="52"/>
        <v>3.5723507447913631E-2</v>
      </c>
      <c r="AC86">
        <f t="shared" si="53"/>
        <v>0.2020354422424876</v>
      </c>
      <c r="AD86">
        <f t="shared" si="54"/>
        <v>0.74904819972040149</v>
      </c>
      <c r="AE86">
        <f t="shared" si="55"/>
        <v>0.79931510550762008</v>
      </c>
      <c r="AF86">
        <f t="shared" si="56"/>
        <v>0.34156230224028072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0.6866697112452359</v>
      </c>
      <c r="AH86">
        <f>IFERROR(_xlfn.T.TEST($D37:$H37,$D$36:$H$36,2,IF(IF($K$36^2&gt;$K37^2,($K$36^2)/($K37^2),($K37^2)/($K$36^2))&lt;IF($K$36^2&gt;$K37^2,_xlfn.F.INV(0.95,$M$36-1,$M37-1),_xlfn.F.INV(0.95,$M37-1,$M$36-1)),2,3)),1)</f>
        <v>0.88986598646018589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25">
      <c r="A89" t="s">
        <v>51</v>
      </c>
      <c r="B89">
        <f t="shared" ref="B89:Q104" si="58">B54</f>
        <v>0.39778272901434142</v>
      </c>
    </row>
    <row r="90" spans="1:35" x14ac:dyDescent="0.25">
      <c r="A90" t="s">
        <v>52</v>
      </c>
      <c r="B90">
        <f t="shared" si="58"/>
        <v>0.48024419062503987</v>
      </c>
      <c r="C90">
        <f t="shared" si="58"/>
        <v>0.99858072121646102</v>
      </c>
    </row>
    <row r="91" spans="1:35" x14ac:dyDescent="0.25">
      <c r="A91" t="s">
        <v>53</v>
      </c>
      <c r="B91">
        <f t="shared" si="58"/>
        <v>2.7139976798581265E-3</v>
      </c>
      <c r="C91">
        <f t="shared" si="58"/>
        <v>5.1009510651304968E-3</v>
      </c>
      <c r="D91">
        <f t="shared" si="58"/>
        <v>1.742127889712481E-2</v>
      </c>
    </row>
    <row r="92" spans="1:35" x14ac:dyDescent="0.25">
      <c r="A92" t="s">
        <v>54</v>
      </c>
      <c r="B92">
        <f t="shared" si="58"/>
        <v>1.8225436715172513E-2</v>
      </c>
      <c r="C92">
        <f t="shared" si="58"/>
        <v>4.2905901048880805E-2</v>
      </c>
      <c r="D92">
        <f t="shared" si="58"/>
        <v>7.4131181190966219E-2</v>
      </c>
      <c r="E92">
        <f t="shared" si="58"/>
        <v>0.6152837861417626</v>
      </c>
    </row>
    <row r="93" spans="1:35" x14ac:dyDescent="0.25">
      <c r="A93" t="s">
        <v>55</v>
      </c>
      <c r="B93">
        <f t="shared" si="58"/>
        <v>7.7988831339349009E-3</v>
      </c>
      <c r="C93">
        <f t="shared" si="58"/>
        <v>1.7442726593861171E-2</v>
      </c>
      <c r="D93">
        <f t="shared" si="58"/>
        <v>4.0616635717579008E-2</v>
      </c>
      <c r="E93">
        <f t="shared" si="58"/>
        <v>0.69348466927467622</v>
      </c>
      <c r="F93">
        <f t="shared" si="58"/>
        <v>0.87657052795258594</v>
      </c>
    </row>
    <row r="94" spans="1:35" x14ac:dyDescent="0.25">
      <c r="A94" t="s">
        <v>56</v>
      </c>
      <c r="B94">
        <f t="shared" si="58"/>
        <v>1.5303058753934862E-3</v>
      </c>
      <c r="C94">
        <f t="shared" si="58"/>
        <v>2.6133462734955625E-3</v>
      </c>
      <c r="D94">
        <f t="shared" si="58"/>
        <v>8.5557552811849086E-3</v>
      </c>
      <c r="E94">
        <f t="shared" si="58"/>
        <v>0.45288159260685501</v>
      </c>
      <c r="F94">
        <f t="shared" si="58"/>
        <v>0.2985446856834062</v>
      </c>
      <c r="G94">
        <f t="shared" si="58"/>
        <v>0.30803386676322292</v>
      </c>
    </row>
    <row r="95" spans="1:35" x14ac:dyDescent="0.25">
      <c r="A95" t="s">
        <v>57</v>
      </c>
      <c r="B95">
        <f t="shared" si="58"/>
        <v>9.424627480309611E-4</v>
      </c>
      <c r="C95">
        <f t="shared" si="58"/>
        <v>1.4465466689828534E-3</v>
      </c>
      <c r="D95">
        <f t="shared" si="58"/>
        <v>5.9876217554161284E-3</v>
      </c>
      <c r="E95">
        <f t="shared" si="58"/>
        <v>0.37357973615157336</v>
      </c>
      <c r="F95">
        <f t="shared" si="58"/>
        <v>0.25332527057896737</v>
      </c>
      <c r="G95">
        <f t="shared" si="58"/>
        <v>0.25098847354264986</v>
      </c>
      <c r="H95">
        <f t="shared" si="58"/>
        <v>0.94303226601376933</v>
      </c>
    </row>
    <row r="96" spans="1:35" x14ac:dyDescent="0.25">
      <c r="A96" t="s">
        <v>58</v>
      </c>
      <c r="B96">
        <f t="shared" si="58"/>
        <v>6.7274195690391701E-3</v>
      </c>
      <c r="C96">
        <f t="shared" si="58"/>
        <v>1.4434529023416879E-2</v>
      </c>
      <c r="D96">
        <f t="shared" si="58"/>
        <v>3.1884931988751142E-2</v>
      </c>
      <c r="E96">
        <f t="shared" si="58"/>
        <v>0.95429104729951186</v>
      </c>
      <c r="F96">
        <f t="shared" si="58"/>
        <v>0.68912002440259124</v>
      </c>
      <c r="G96">
        <f t="shared" si="58"/>
        <v>0.77601135468625015</v>
      </c>
      <c r="H96">
        <f t="shared" si="58"/>
        <v>0.49238570164142736</v>
      </c>
      <c r="I96">
        <f t="shared" si="58"/>
        <v>0.43045275205518296</v>
      </c>
    </row>
    <row r="97" spans="1:25" x14ac:dyDescent="0.25">
      <c r="A97" t="s">
        <v>59</v>
      </c>
      <c r="B97">
        <f t="shared" si="58"/>
        <v>1.5085932563632423E-4</v>
      </c>
      <c r="C97">
        <f t="shared" si="58"/>
        <v>1.6524095778817815E-4</v>
      </c>
      <c r="D97">
        <f t="shared" si="58"/>
        <v>9.2830736396788227E-4</v>
      </c>
      <c r="E97">
        <f t="shared" si="58"/>
        <v>2.463640026169121E-2</v>
      </c>
      <c r="F97">
        <f t="shared" si="58"/>
        <v>3.3080647023044231E-2</v>
      </c>
      <c r="G97">
        <f t="shared" si="58"/>
        <v>2.2365873777073369E-2</v>
      </c>
      <c r="H97">
        <f t="shared" si="58"/>
        <v>0.12600682376178984</v>
      </c>
      <c r="I97">
        <f t="shared" si="58"/>
        <v>0.1100908718818045</v>
      </c>
      <c r="J97">
        <f t="shared" si="58"/>
        <v>5.1119177577865133E-2</v>
      </c>
    </row>
    <row r="98" spans="1:25" x14ac:dyDescent="0.25">
      <c r="A98" t="s">
        <v>60</v>
      </c>
      <c r="B98">
        <f t="shared" si="58"/>
        <v>1.0666849358348221E-4</v>
      </c>
      <c r="C98">
        <f t="shared" si="58"/>
        <v>1.0671150869682853E-4</v>
      </c>
      <c r="D98">
        <f t="shared" si="58"/>
        <v>6.9053534095630685E-4</v>
      </c>
      <c r="E98">
        <f t="shared" si="58"/>
        <v>1.5744146476702726E-2</v>
      </c>
      <c r="F98">
        <f t="shared" si="58"/>
        <v>2.490655873215426E-2</v>
      </c>
      <c r="G98">
        <f t="shared" si="58"/>
        <v>1.551004185088849E-2</v>
      </c>
      <c r="H98">
        <f t="shared" si="58"/>
        <v>9.0364732347645318E-2</v>
      </c>
      <c r="I98">
        <f t="shared" si="58"/>
        <v>7.4603647952692545E-2</v>
      </c>
      <c r="J98">
        <f t="shared" si="58"/>
        <v>3.7403780039839088E-2</v>
      </c>
      <c r="K98">
        <f t="shared" si="58"/>
        <v>0.86179775844204065</v>
      </c>
    </row>
    <row r="99" spans="1:25" x14ac:dyDescent="0.25">
      <c r="A99" t="s">
        <v>61</v>
      </c>
      <c r="B99">
        <f t="shared" si="58"/>
        <v>1.0696082149851699E-4</v>
      </c>
      <c r="C99">
        <f t="shared" si="58"/>
        <v>1.0423906819165042E-4</v>
      </c>
      <c r="D99">
        <f t="shared" si="58"/>
        <v>7.2769925917969978E-4</v>
      </c>
      <c r="E99">
        <f t="shared" si="58"/>
        <v>1.7905261322351682E-2</v>
      </c>
      <c r="F99">
        <f t="shared" si="58"/>
        <v>2.831627693090295E-2</v>
      </c>
      <c r="G99">
        <f t="shared" si="58"/>
        <v>1.7596395769872309E-2</v>
      </c>
      <c r="H99">
        <f t="shared" si="58"/>
        <v>0.1072292930458964</v>
      </c>
      <c r="I99">
        <f t="shared" si="58"/>
        <v>8.9097693999634783E-2</v>
      </c>
      <c r="J99">
        <f t="shared" si="58"/>
        <v>4.3153077561410486E-2</v>
      </c>
      <c r="K99">
        <f t="shared" si="58"/>
        <v>0.99924007396157966</v>
      </c>
      <c r="L99">
        <f t="shared" si="58"/>
        <v>0.84994999284054062</v>
      </c>
    </row>
    <row r="100" spans="1:25" x14ac:dyDescent="0.25">
      <c r="A100" t="s">
        <v>62</v>
      </c>
      <c r="B100">
        <f t="shared" si="58"/>
        <v>4.9389238874772673E-4</v>
      </c>
      <c r="C100">
        <f t="shared" si="58"/>
        <v>7.0359846996022844E-4</v>
      </c>
      <c r="D100">
        <f t="shared" si="58"/>
        <v>2.5741389717282566E-3</v>
      </c>
      <c r="E100">
        <f t="shared" si="58"/>
        <v>9.3317332922442875E-2</v>
      </c>
      <c r="F100">
        <f t="shared" si="58"/>
        <v>8.2566952746510588E-2</v>
      </c>
      <c r="G100">
        <f t="shared" si="58"/>
        <v>7.0384897386628509E-2</v>
      </c>
      <c r="H100">
        <f t="shared" si="58"/>
        <v>0.3227633771831574</v>
      </c>
      <c r="I100">
        <f t="shared" si="58"/>
        <v>0.31920876598128872</v>
      </c>
      <c r="J100">
        <f t="shared" si="58"/>
        <v>0.13457385357780008</v>
      </c>
      <c r="K100">
        <f t="shared" si="58"/>
        <v>0.62409731192814744</v>
      </c>
      <c r="L100">
        <f t="shared" si="58"/>
        <v>0.51589751805575657</v>
      </c>
      <c r="M100">
        <f t="shared" si="58"/>
        <v>0.60351351166206091</v>
      </c>
    </row>
    <row r="101" spans="1:25" x14ac:dyDescent="0.25">
      <c r="A101" t="s">
        <v>63</v>
      </c>
      <c r="B101">
        <f t="shared" si="58"/>
        <v>7.2088269015532417E-5</v>
      </c>
      <c r="C101">
        <f t="shared" si="58"/>
        <v>6.4284192082610014E-5</v>
      </c>
      <c r="D101">
        <f t="shared" si="58"/>
        <v>4.9833524668508797E-4</v>
      </c>
      <c r="E101">
        <f t="shared" si="58"/>
        <v>9.34384739180142E-3</v>
      </c>
      <c r="F101">
        <f t="shared" si="58"/>
        <v>1.8243737899564561E-2</v>
      </c>
      <c r="G101">
        <f t="shared" si="58"/>
        <v>1.0266020119920092E-2</v>
      </c>
      <c r="H101">
        <f t="shared" si="58"/>
        <v>6.1521450851939587E-2</v>
      </c>
      <c r="I101">
        <f t="shared" si="58"/>
        <v>4.7030585392847685E-2</v>
      </c>
      <c r="J101">
        <f t="shared" si="58"/>
        <v>2.6396336355922714E-2</v>
      </c>
      <c r="K101">
        <f t="shared" si="58"/>
        <v>0.71328788305519542</v>
      </c>
      <c r="L101">
        <f t="shared" si="58"/>
        <v>0.8453123600132092</v>
      </c>
      <c r="M101">
        <f t="shared" si="58"/>
        <v>0.68540925330894154</v>
      </c>
      <c r="N101">
        <f t="shared" si="58"/>
        <v>0.41123427266732071</v>
      </c>
    </row>
    <row r="102" spans="1:25" x14ac:dyDescent="0.25">
      <c r="A102" t="s">
        <v>64</v>
      </c>
      <c r="B102">
        <f t="shared" si="58"/>
        <v>1.763434664638613E-4</v>
      </c>
      <c r="C102">
        <f t="shared" si="58"/>
        <v>1.9420329743800353E-4</v>
      </c>
      <c r="D102">
        <f t="shared" si="58"/>
        <v>1.1454570330105313E-3</v>
      </c>
      <c r="E102">
        <f t="shared" si="58"/>
        <v>3.6729771813899983E-2</v>
      </c>
      <c r="F102">
        <f t="shared" si="58"/>
        <v>4.5504303848174645E-2</v>
      </c>
      <c r="G102">
        <f t="shared" si="58"/>
        <v>3.1908568330452469E-2</v>
      </c>
      <c r="H102">
        <f t="shared" si="58"/>
        <v>0.18666361263309844</v>
      </c>
      <c r="I102">
        <f t="shared" si="58"/>
        <v>0.16904381443340966</v>
      </c>
      <c r="J102">
        <f t="shared" si="58"/>
        <v>7.266771856813331E-2</v>
      </c>
      <c r="K102">
        <f t="shared" si="58"/>
        <v>0.73654902851882975</v>
      </c>
      <c r="L102">
        <f t="shared" si="58"/>
        <v>0.59597779000909901</v>
      </c>
      <c r="M102">
        <f t="shared" si="58"/>
        <v>0.71357429554918195</v>
      </c>
      <c r="N102">
        <f t="shared" si="58"/>
        <v>0.82828019020510302</v>
      </c>
      <c r="O102">
        <f t="shared" si="58"/>
        <v>0.45471981148333085</v>
      </c>
    </row>
    <row r="103" spans="1:25" x14ac:dyDescent="0.25">
      <c r="A103" t="s">
        <v>65</v>
      </c>
      <c r="B103">
        <f t="shared" si="58"/>
        <v>1.5608497662041924E-4</v>
      </c>
      <c r="C103">
        <f t="shared" si="58"/>
        <v>1.6907140469645305E-4</v>
      </c>
      <c r="D103">
        <f t="shared" si="58"/>
        <v>9.9833732845445089E-4</v>
      </c>
      <c r="E103">
        <f t="shared" si="58"/>
        <v>2.8850623463065238E-2</v>
      </c>
      <c r="F103">
        <f t="shared" si="58"/>
        <v>3.7969299500168238E-2</v>
      </c>
      <c r="G103">
        <f t="shared" si="58"/>
        <v>2.5864903035552531E-2</v>
      </c>
      <c r="H103">
        <f t="shared" si="58"/>
        <v>0.15028155435946627</v>
      </c>
      <c r="I103">
        <f t="shared" si="58"/>
        <v>0.13288019057195771</v>
      </c>
      <c r="J103">
        <f t="shared" si="58"/>
        <v>5.9561715143295127E-2</v>
      </c>
      <c r="K103">
        <f t="shared" si="58"/>
        <v>0.86850638612874353</v>
      </c>
      <c r="L103">
        <f t="shared" si="58"/>
        <v>0.72508137056777022</v>
      </c>
      <c r="M103">
        <f t="shared" si="58"/>
        <v>0.85633008875320249</v>
      </c>
      <c r="N103">
        <f t="shared" si="58"/>
        <v>0.71890347705611679</v>
      </c>
      <c r="O103">
        <f t="shared" si="58"/>
        <v>0.57544969263706702</v>
      </c>
      <c r="P103">
        <f t="shared" si="58"/>
        <v>0.86081651643429269</v>
      </c>
    </row>
    <row r="104" spans="1:25" x14ac:dyDescent="0.25">
      <c r="A104" t="s">
        <v>66</v>
      </c>
      <c r="B104">
        <f t="shared" si="58"/>
        <v>1.1662226555252632E-4</v>
      </c>
      <c r="C104">
        <f t="shared" si="58"/>
        <v>1.1882734458385489E-4</v>
      </c>
      <c r="D104">
        <f t="shared" si="58"/>
        <v>7.5344951362680949E-4</v>
      </c>
      <c r="E104">
        <f t="shared" si="58"/>
        <v>1.8216812809354548E-2</v>
      </c>
      <c r="F104">
        <f t="shared" si="58"/>
        <v>2.7577314215008673E-2</v>
      </c>
      <c r="G104">
        <f t="shared" si="58"/>
        <v>1.7540663520890943E-2</v>
      </c>
      <c r="H104">
        <f t="shared" si="58"/>
        <v>0.10245865145679861</v>
      </c>
      <c r="I104">
        <f t="shared" si="58"/>
        <v>8.6028765067343207E-2</v>
      </c>
      <c r="J104">
        <f t="shared" si="58"/>
        <v>4.1876879641344449E-2</v>
      </c>
      <c r="K104">
        <f t="shared" si="58"/>
        <v>0.92838444346096727</v>
      </c>
      <c r="L104">
        <f t="shared" si="58"/>
        <v>0.92995178960539171</v>
      </c>
      <c r="M104">
        <f t="shared" si="58"/>
        <v>0.92264091449606167</v>
      </c>
      <c r="N104">
        <f t="shared" si="58"/>
        <v>0.56245684306690924</v>
      </c>
      <c r="O104">
        <f t="shared" si="58"/>
        <v>0.77390527936654574</v>
      </c>
      <c r="P104">
        <f t="shared" si="58"/>
        <v>0.65762452613753997</v>
      </c>
      <c r="Q104">
        <f t="shared" si="58"/>
        <v>0.79106126975133328</v>
      </c>
    </row>
    <row r="105" spans="1:25" x14ac:dyDescent="0.25">
      <c r="A105" t="s">
        <v>67</v>
      </c>
      <c r="B105">
        <f t="shared" ref="B105:R119" si="59">B70</f>
        <v>1.190209521235907E-4</v>
      </c>
      <c r="C105">
        <f t="shared" si="59"/>
        <v>1.2056402528355964E-4</v>
      </c>
      <c r="D105">
        <f t="shared" si="59"/>
        <v>7.8378158909605275E-4</v>
      </c>
      <c r="E105">
        <f t="shared" si="59"/>
        <v>1.9790789232074914E-2</v>
      </c>
      <c r="F105">
        <f t="shared" si="59"/>
        <v>2.9651004504524077E-2</v>
      </c>
      <c r="G105">
        <f t="shared" si="59"/>
        <v>1.8935632077087598E-2</v>
      </c>
      <c r="H105">
        <f t="shared" si="59"/>
        <v>0.11255867342724839</v>
      </c>
      <c r="I105">
        <f t="shared" si="59"/>
        <v>9.5114438260598039E-2</v>
      </c>
      <c r="J105">
        <f t="shared" si="59"/>
        <v>4.539320219102605E-2</v>
      </c>
      <c r="K105">
        <f t="shared" si="59"/>
        <v>0.99703784340464896</v>
      </c>
      <c r="L105">
        <f t="shared" si="59"/>
        <v>0.85645247938726754</v>
      </c>
      <c r="M105">
        <f t="shared" si="59"/>
        <v>0.99756930756833784</v>
      </c>
      <c r="N105">
        <f t="shared" si="59"/>
        <v>0.60838243448832841</v>
      </c>
      <c r="O105">
        <f t="shared" si="59"/>
        <v>0.69734150390283822</v>
      </c>
      <c r="P105">
        <f t="shared" si="59"/>
        <v>0.71886135707352805</v>
      </c>
      <c r="Q105">
        <f t="shared" si="59"/>
        <v>0.85791175503530215</v>
      </c>
      <c r="R105">
        <f t="shared" si="59"/>
        <v>0.92712370679666001</v>
      </c>
    </row>
    <row r="106" spans="1:25" x14ac:dyDescent="0.25">
      <c r="A106" t="s">
        <v>81</v>
      </c>
      <c r="B106">
        <f t="shared" si="59"/>
        <v>2.4030412130586742E-4</v>
      </c>
      <c r="C106">
        <f t="shared" si="59"/>
        <v>2.8265281379864364E-4</v>
      </c>
      <c r="D106">
        <f t="shared" si="59"/>
        <v>1.5401561478607876E-3</v>
      </c>
      <c r="E106">
        <f t="shared" si="59"/>
        <v>5.8124324435354376E-2</v>
      </c>
      <c r="F106">
        <f t="shared" si="59"/>
        <v>6.271275166561921E-2</v>
      </c>
      <c r="G106">
        <f t="shared" si="59"/>
        <v>4.7203236706527027E-2</v>
      </c>
      <c r="H106">
        <f t="shared" si="59"/>
        <v>0.26609963448801049</v>
      </c>
      <c r="I106">
        <f t="shared" si="59"/>
        <v>0.25231444674300796</v>
      </c>
      <c r="J106">
        <f t="shared" si="59"/>
        <v>0.10278245899481095</v>
      </c>
      <c r="K106">
        <f t="shared" si="59"/>
        <v>0.5644182390829402</v>
      </c>
      <c r="L106">
        <f t="shared" si="59"/>
        <v>0.44009640774869285</v>
      </c>
      <c r="M106">
        <f t="shared" si="59"/>
        <v>0.53201890427962584</v>
      </c>
      <c r="N106">
        <f t="shared" si="59"/>
        <v>0.99878900675435456</v>
      </c>
      <c r="O106">
        <f t="shared" si="59"/>
        <v>0.32202198671971893</v>
      </c>
      <c r="P106">
        <f t="shared" si="59"/>
        <v>0.79572300674712271</v>
      </c>
      <c r="Q106">
        <f t="shared" si="59"/>
        <v>0.66920320054408644</v>
      </c>
      <c r="R106">
        <f t="shared" si="59"/>
        <v>0.49129913324189589</v>
      </c>
      <c r="S106">
        <f t="shared" ref="S106:AC121" si="60">S71</f>
        <v>0.54068407873487556</v>
      </c>
    </row>
    <row r="107" spans="1:25" x14ac:dyDescent="0.25">
      <c r="A107" t="s">
        <v>82</v>
      </c>
      <c r="B107">
        <f t="shared" si="59"/>
        <v>1.4701668900671174E-4</v>
      </c>
      <c r="C107">
        <f t="shared" si="59"/>
        <v>1.5791038959261266E-4</v>
      </c>
      <c r="D107">
        <f t="shared" si="59"/>
        <v>9.3417348853804005E-4</v>
      </c>
      <c r="E107">
        <f t="shared" si="59"/>
        <v>2.5690438091652886E-2</v>
      </c>
      <c r="F107">
        <f t="shared" si="59"/>
        <v>3.4809270378535435E-2</v>
      </c>
      <c r="G107">
        <f t="shared" si="59"/>
        <v>2.3384799893019795E-2</v>
      </c>
      <c r="H107">
        <f t="shared" si="59"/>
        <v>0.13525778596927684</v>
      </c>
      <c r="I107">
        <f t="shared" si="59"/>
        <v>0.11821758609415053</v>
      </c>
      <c r="J107">
        <f t="shared" si="59"/>
        <v>5.4126378477805576E-2</v>
      </c>
      <c r="K107">
        <f t="shared" si="59"/>
        <v>0.93267982098433877</v>
      </c>
      <c r="L107">
        <f t="shared" si="59"/>
        <v>0.78968137350873424</v>
      </c>
      <c r="M107">
        <f t="shared" si="59"/>
        <v>0.92603383969967701</v>
      </c>
      <c r="N107">
        <f t="shared" si="59"/>
        <v>0.66911666807331938</v>
      </c>
      <c r="O107">
        <f t="shared" si="59"/>
        <v>0.63798735124324557</v>
      </c>
      <c r="P107">
        <f t="shared" si="59"/>
        <v>0.79640529160678786</v>
      </c>
      <c r="Q107">
        <f t="shared" si="59"/>
        <v>0.93390529732399874</v>
      </c>
      <c r="R107">
        <f t="shared" si="59"/>
        <v>0.85697197560649552</v>
      </c>
      <c r="S107">
        <f t="shared" si="60"/>
        <v>0.92574514076428494</v>
      </c>
      <c r="T107">
        <f t="shared" si="60"/>
        <v>0.61263335516930906</v>
      </c>
    </row>
    <row r="108" spans="1:25" x14ac:dyDescent="0.25">
      <c r="A108" t="s">
        <v>83</v>
      </c>
      <c r="B108">
        <f t="shared" si="59"/>
        <v>8.5706385152070456E-4</v>
      </c>
      <c r="C108">
        <f t="shared" si="59"/>
        <v>1.3249922458720839E-3</v>
      </c>
      <c r="D108">
        <f t="shared" si="59"/>
        <v>4.7573545012985566E-3</v>
      </c>
      <c r="E108">
        <f t="shared" si="59"/>
        <v>0.23062388495533193</v>
      </c>
      <c r="F108">
        <f t="shared" si="59"/>
        <v>0.17038732169809231</v>
      </c>
      <c r="G108">
        <f t="shared" si="59"/>
        <v>0.16119533190375071</v>
      </c>
      <c r="H108">
        <f t="shared" si="59"/>
        <v>0.65239612837703809</v>
      </c>
      <c r="I108">
        <f t="shared" si="59"/>
        <v>0.67777259687039915</v>
      </c>
      <c r="J108">
        <f t="shared" si="59"/>
        <v>0.28534190302480822</v>
      </c>
      <c r="K108">
        <f t="shared" si="59"/>
        <v>0.26420265286087374</v>
      </c>
      <c r="L108">
        <f t="shared" si="59"/>
        <v>0.19859458510664965</v>
      </c>
      <c r="M108">
        <f t="shared" si="59"/>
        <v>0.23748423819472539</v>
      </c>
      <c r="N108">
        <f t="shared" si="59"/>
        <v>0.56544617470455338</v>
      </c>
      <c r="O108">
        <f t="shared" si="59"/>
        <v>0.14204188571037663</v>
      </c>
      <c r="P108">
        <f t="shared" si="59"/>
        <v>0.38277622687681112</v>
      </c>
      <c r="Q108">
        <f t="shared" si="59"/>
        <v>0.31437744054835992</v>
      </c>
      <c r="R108">
        <f t="shared" si="59"/>
        <v>0.22294919617864167</v>
      </c>
      <c r="S108">
        <f t="shared" si="60"/>
        <v>0.24497419345629293</v>
      </c>
      <c r="T108">
        <f t="shared" si="60"/>
        <v>0.51527614490074236</v>
      </c>
      <c r="U108">
        <f t="shared" si="60"/>
        <v>0.28531538671579776</v>
      </c>
    </row>
    <row r="109" spans="1:25" x14ac:dyDescent="0.25">
      <c r="A109" t="s">
        <v>84</v>
      </c>
      <c r="B109">
        <f t="shared" si="59"/>
        <v>4.6524937471630756E-4</v>
      </c>
      <c r="C109">
        <f t="shared" si="59"/>
        <v>6.3853511008822431E-4</v>
      </c>
      <c r="D109">
        <f t="shared" si="59"/>
        <v>2.7206715939915769E-3</v>
      </c>
      <c r="E109">
        <f t="shared" si="59"/>
        <v>0.11960478575562276</v>
      </c>
      <c r="F109">
        <f t="shared" si="59"/>
        <v>0.10319182158729701</v>
      </c>
      <c r="G109">
        <f t="shared" si="59"/>
        <v>8.830382600862223E-2</v>
      </c>
      <c r="H109">
        <f t="shared" si="59"/>
        <v>0.42574911743333199</v>
      </c>
      <c r="I109">
        <f t="shared" si="59"/>
        <v>0.4278204799180032</v>
      </c>
      <c r="J109">
        <f t="shared" si="59"/>
        <v>0.17240050158446454</v>
      </c>
      <c r="K109">
        <f t="shared" si="59"/>
        <v>0.40947990630784881</v>
      </c>
      <c r="L109">
        <f t="shared" si="59"/>
        <v>0.31496572480910889</v>
      </c>
      <c r="M109">
        <f t="shared" si="59"/>
        <v>0.37836686702728906</v>
      </c>
      <c r="N109">
        <f t="shared" si="59"/>
        <v>0.78748929733345729</v>
      </c>
      <c r="O109">
        <f t="shared" si="59"/>
        <v>0.22952036089700542</v>
      </c>
      <c r="P109">
        <f t="shared" si="59"/>
        <v>0.58401852243485775</v>
      </c>
      <c r="Q109">
        <f t="shared" si="59"/>
        <v>0.48603742298041264</v>
      </c>
      <c r="R109">
        <f t="shared" si="59"/>
        <v>0.35207142725306451</v>
      </c>
      <c r="S109">
        <f t="shared" si="60"/>
        <v>0.38693283690037139</v>
      </c>
      <c r="T109">
        <f t="shared" si="60"/>
        <v>0.75740780118767193</v>
      </c>
      <c r="U109">
        <f t="shared" si="60"/>
        <v>0.44336389148333077</v>
      </c>
      <c r="V109">
        <f t="shared" si="60"/>
        <v>0.732660974007601</v>
      </c>
    </row>
    <row r="110" spans="1:25" x14ac:dyDescent="0.25">
      <c r="A110" t="s">
        <v>68</v>
      </c>
      <c r="B110">
        <f t="shared" si="59"/>
        <v>1.5106182376387449E-3</v>
      </c>
      <c r="C110">
        <f t="shared" si="59"/>
        <v>2.5594035251798215E-3</v>
      </c>
      <c r="D110">
        <f t="shared" si="59"/>
        <v>8.9719833625016912E-3</v>
      </c>
      <c r="E110">
        <f t="shared" si="59"/>
        <v>0.51990525334768156</v>
      </c>
      <c r="F110">
        <f t="shared" si="59"/>
        <v>0.33534340991827766</v>
      </c>
      <c r="G110">
        <f t="shared" si="59"/>
        <v>0.35024362405366244</v>
      </c>
      <c r="H110">
        <f t="shared" si="59"/>
        <v>0.89509978081476815</v>
      </c>
      <c r="I110">
        <f t="shared" si="59"/>
        <v>0.82809116074331812</v>
      </c>
      <c r="J110">
        <f t="shared" si="59"/>
        <v>0.55445418051737505</v>
      </c>
      <c r="K110">
        <f t="shared" si="59"/>
        <v>8.9317649973038801E-2</v>
      </c>
      <c r="L110">
        <f t="shared" si="59"/>
        <v>6.1632725159919695E-2</v>
      </c>
      <c r="M110">
        <f t="shared" si="59"/>
        <v>7.2895508927856983E-2</v>
      </c>
      <c r="N110">
        <f t="shared" si="59"/>
        <v>0.25637814410568671</v>
      </c>
      <c r="O110">
        <f t="shared" si="59"/>
        <v>4.0023666173852973E-2</v>
      </c>
      <c r="P110">
        <f t="shared" si="59"/>
        <v>0.134551568934097</v>
      </c>
      <c r="Q110">
        <f t="shared" si="59"/>
        <v>0.10681010787202551</v>
      </c>
      <c r="R110">
        <f t="shared" si="59"/>
        <v>7.0538209744561875E-2</v>
      </c>
      <c r="S110">
        <f t="shared" si="60"/>
        <v>7.7571739289599539E-2</v>
      </c>
      <c r="T110">
        <f t="shared" si="60"/>
        <v>0.19891661678864703</v>
      </c>
      <c r="U110">
        <f t="shared" si="60"/>
        <v>9.5514687022295888E-2</v>
      </c>
      <c r="V110">
        <f t="shared" si="60"/>
        <v>0.55195500683250009</v>
      </c>
      <c r="W110">
        <f t="shared" si="60"/>
        <v>0.34030644747518035</v>
      </c>
    </row>
    <row r="111" spans="1:25" x14ac:dyDescent="0.25">
      <c r="A111" t="s">
        <v>69</v>
      </c>
      <c r="B111">
        <f t="shared" si="59"/>
        <v>8.4995247320733601E-4</v>
      </c>
      <c r="C111">
        <f t="shared" si="59"/>
        <v>1.2377033170037765E-3</v>
      </c>
      <c r="D111">
        <f t="shared" si="59"/>
        <v>6.1401829880433235E-3</v>
      </c>
      <c r="E111">
        <f t="shared" si="59"/>
        <v>0.46419104623809715</v>
      </c>
      <c r="F111">
        <f t="shared" si="59"/>
        <v>0.30201710660380648</v>
      </c>
      <c r="G111">
        <f t="shared" si="59"/>
        <v>0.30432111183508503</v>
      </c>
      <c r="H111">
        <f t="shared" si="59"/>
        <v>0.88426045506635353</v>
      </c>
      <c r="I111">
        <f t="shared" si="59"/>
        <v>0.80568003955114853</v>
      </c>
      <c r="J111">
        <f t="shared" si="59"/>
        <v>0.5192914909116535</v>
      </c>
      <c r="K111">
        <f t="shared" si="59"/>
        <v>5.6497507584910872E-2</v>
      </c>
      <c r="L111">
        <f t="shared" si="59"/>
        <v>3.4841582588076771E-2</v>
      </c>
      <c r="M111">
        <f t="shared" si="59"/>
        <v>4.083988462050063E-2</v>
      </c>
      <c r="N111">
        <f t="shared" si="59"/>
        <v>0.2115988433357249</v>
      </c>
      <c r="O111">
        <f t="shared" si="59"/>
        <v>1.9417383289579791E-2</v>
      </c>
      <c r="P111">
        <f t="shared" si="59"/>
        <v>8.9163670459040084E-2</v>
      </c>
      <c r="Q111">
        <f t="shared" si="59"/>
        <v>6.8130829170125431E-2</v>
      </c>
      <c r="R111">
        <f t="shared" si="59"/>
        <v>4.103758832212339E-2</v>
      </c>
      <c r="S111">
        <f t="shared" si="60"/>
        <v>4.5292330704535311E-2</v>
      </c>
      <c r="T111">
        <f t="shared" si="60"/>
        <v>0.14444126359867709</v>
      </c>
      <c r="U111">
        <f t="shared" si="60"/>
        <v>5.9832932160617594E-2</v>
      </c>
      <c r="V111">
        <f t="shared" si="60"/>
        <v>0.50816430737807772</v>
      </c>
      <c r="W111">
        <f t="shared" si="60"/>
        <v>0.28505282275535188</v>
      </c>
      <c r="X111">
        <f t="shared" si="60"/>
        <v>0.99867171934380983</v>
      </c>
    </row>
    <row r="112" spans="1:25" x14ac:dyDescent="0.25">
      <c r="A112" t="s">
        <v>70</v>
      </c>
      <c r="B112">
        <f t="shared" si="59"/>
        <v>1.3627765816486989E-2</v>
      </c>
      <c r="C112">
        <f t="shared" si="59"/>
        <v>3.5069158030791948E-2</v>
      </c>
      <c r="D112">
        <f t="shared" si="59"/>
        <v>8.5448924349167066E-2</v>
      </c>
      <c r="E112">
        <f t="shared" si="59"/>
        <v>0.18866200493907814</v>
      </c>
      <c r="F112">
        <f t="shared" si="59"/>
        <v>0.60627683919744801</v>
      </c>
      <c r="G112">
        <f t="shared" si="59"/>
        <v>0.42667158362306912</v>
      </c>
      <c r="H112">
        <f t="shared" si="59"/>
        <v>6.6290843367418417E-2</v>
      </c>
      <c r="I112">
        <f t="shared" si="59"/>
        <v>4.2144761543676211E-2</v>
      </c>
      <c r="J112">
        <f t="shared" si="59"/>
        <v>0.30034496742197364</v>
      </c>
      <c r="K112">
        <f t="shared" si="59"/>
        <v>2.4552191045265751E-3</v>
      </c>
      <c r="L112">
        <f t="shared" si="59"/>
        <v>1.4888731079542976E-3</v>
      </c>
      <c r="M112">
        <f t="shared" si="59"/>
        <v>1.5500868466117789E-3</v>
      </c>
      <c r="N112">
        <f t="shared" si="59"/>
        <v>1.1835099493055327E-2</v>
      </c>
      <c r="O112">
        <f t="shared" si="59"/>
        <v>8.2964050645018082E-4</v>
      </c>
      <c r="P112">
        <f t="shared" si="59"/>
        <v>3.3019710990307392E-3</v>
      </c>
      <c r="Q112">
        <f t="shared" si="59"/>
        <v>2.6847088272394914E-3</v>
      </c>
      <c r="R112">
        <f t="shared" si="59"/>
        <v>1.7113909492414434E-3</v>
      </c>
      <c r="S112">
        <f t="shared" si="60"/>
        <v>1.7940966278742153E-3</v>
      </c>
      <c r="T112">
        <f t="shared" si="60"/>
        <v>5.2919549048931177E-3</v>
      </c>
      <c r="U112">
        <f t="shared" si="60"/>
        <v>2.4292310796569104E-3</v>
      </c>
      <c r="V112">
        <f t="shared" si="60"/>
        <v>2.8968638077044764E-2</v>
      </c>
      <c r="W112">
        <f t="shared" si="60"/>
        <v>1.2879514702723041E-2</v>
      </c>
      <c r="X112">
        <f t="shared" si="60"/>
        <v>7.3137465933194548E-2</v>
      </c>
      <c r="Y112">
        <f t="shared" si="60"/>
        <v>4.5307668548995032E-2</v>
      </c>
    </row>
    <row r="113" spans="1:35" x14ac:dyDescent="0.25">
      <c r="A113" t="s">
        <v>71</v>
      </c>
      <c r="B113">
        <f t="shared" si="59"/>
        <v>7.8215605425369214E-4</v>
      </c>
      <c r="C113">
        <f t="shared" si="59"/>
        <v>1.0367580089352816E-3</v>
      </c>
      <c r="D113">
        <f t="shared" si="59"/>
        <v>1.5834835509213968E-2</v>
      </c>
      <c r="E113">
        <f t="shared" si="59"/>
        <v>0.70703111759316162</v>
      </c>
      <c r="F113">
        <f t="shared" si="59"/>
        <v>0.4360953180964105</v>
      </c>
      <c r="G113">
        <f t="shared" si="59"/>
        <v>0.44612505302513827</v>
      </c>
      <c r="H113">
        <f t="shared" si="59"/>
        <v>0.56801575087305189</v>
      </c>
      <c r="I113">
        <f t="shared" si="59"/>
        <v>0.45850110864663152</v>
      </c>
      <c r="J113">
        <f t="shared" si="59"/>
        <v>0.73154447001708756</v>
      </c>
      <c r="K113">
        <f t="shared" si="59"/>
        <v>1.4864968165566473E-2</v>
      </c>
      <c r="L113">
        <f t="shared" si="59"/>
        <v>7.584398519947415E-3</v>
      </c>
      <c r="M113">
        <f t="shared" si="59"/>
        <v>8.1410414424786005E-3</v>
      </c>
      <c r="N113">
        <f t="shared" si="59"/>
        <v>9.1420328066291939E-2</v>
      </c>
      <c r="O113">
        <f t="shared" si="59"/>
        <v>3.237623789205263E-3</v>
      </c>
      <c r="P113">
        <f t="shared" si="59"/>
        <v>2.3189959115845055E-2</v>
      </c>
      <c r="Q113">
        <f t="shared" si="59"/>
        <v>1.7242103390862105E-2</v>
      </c>
      <c r="R113">
        <f t="shared" si="59"/>
        <v>9.2350175261071248E-3</v>
      </c>
      <c r="S113">
        <f t="shared" si="60"/>
        <v>9.9478436909262273E-3</v>
      </c>
      <c r="T113">
        <f t="shared" si="60"/>
        <v>4.3259530607879036E-2</v>
      </c>
      <c r="U113">
        <f t="shared" si="60"/>
        <v>1.4952105363301977E-2</v>
      </c>
      <c r="V113">
        <f t="shared" si="60"/>
        <v>0.2634119245248831</v>
      </c>
      <c r="W113">
        <f t="shared" si="60"/>
        <v>0.11702096669664543</v>
      </c>
      <c r="X113">
        <f t="shared" si="60"/>
        <v>0.66371948933002378</v>
      </c>
      <c r="Y113">
        <f t="shared" si="60"/>
        <v>0.59275258199111192</v>
      </c>
      <c r="Z113">
        <f t="shared" si="60"/>
        <v>5.7674246545431511E-2</v>
      </c>
    </row>
    <row r="114" spans="1:35" x14ac:dyDescent="0.25">
      <c r="A114" t="s">
        <v>72</v>
      </c>
      <c r="B114">
        <f t="shared" si="59"/>
        <v>2.8903051584188693E-3</v>
      </c>
      <c r="C114">
        <f t="shared" si="59"/>
        <v>9.8701577453570483E-4</v>
      </c>
      <c r="D114">
        <f t="shared" si="59"/>
        <v>1.5995923358587589E-2</v>
      </c>
      <c r="E114">
        <f t="shared" si="59"/>
        <v>0.70526195532606184</v>
      </c>
      <c r="F114">
        <f t="shared" si="59"/>
        <v>0.4352217849438702</v>
      </c>
      <c r="G114">
        <f t="shared" si="59"/>
        <v>0.44388211104801667</v>
      </c>
      <c r="H114">
        <f t="shared" si="59"/>
        <v>0.56475362022506526</v>
      </c>
      <c r="I114">
        <f t="shared" si="59"/>
        <v>0.45392477297762512</v>
      </c>
      <c r="J114">
        <f t="shared" si="59"/>
        <v>0.73102101163570321</v>
      </c>
      <c r="K114">
        <f t="shared" si="59"/>
        <v>1.4136388928151677E-2</v>
      </c>
      <c r="L114">
        <f t="shared" si="59"/>
        <v>7.1160493152008083E-3</v>
      </c>
      <c r="M114">
        <f t="shared" si="59"/>
        <v>7.5908374492385357E-3</v>
      </c>
      <c r="N114">
        <f t="shared" si="59"/>
        <v>8.9486406138317431E-2</v>
      </c>
      <c r="O114">
        <f t="shared" si="59"/>
        <v>2.9747124480598514E-3</v>
      </c>
      <c r="P114">
        <f t="shared" si="59"/>
        <v>2.2042884649858194E-2</v>
      </c>
      <c r="Q114">
        <f t="shared" si="59"/>
        <v>1.6357625641277178E-2</v>
      </c>
      <c r="R114">
        <f t="shared" si="59"/>
        <v>8.6869308527474862E-3</v>
      </c>
      <c r="S114">
        <f t="shared" si="60"/>
        <v>9.3423765501966204E-3</v>
      </c>
      <c r="T114">
        <f t="shared" si="60"/>
        <v>4.1495132449655303E-2</v>
      </c>
      <c r="U114">
        <f t="shared" si="60"/>
        <v>1.4171738721185809E-2</v>
      </c>
      <c r="V114">
        <f t="shared" si="60"/>
        <v>0.25990398090164885</v>
      </c>
      <c r="W114">
        <f t="shared" si="60"/>
        <v>0.11425516300283513</v>
      </c>
      <c r="X114">
        <f t="shared" si="60"/>
        <v>0.66058241394911343</v>
      </c>
      <c r="Y114">
        <f t="shared" si="60"/>
        <v>0.58761359661788204</v>
      </c>
      <c r="Z114">
        <f t="shared" si="60"/>
        <v>5.5836912130745806E-2</v>
      </c>
      <c r="AA114">
        <f t="shared" si="60"/>
        <v>0.99880906602028308</v>
      </c>
    </row>
    <row r="115" spans="1:35" x14ac:dyDescent="0.25">
      <c r="A115" t="s">
        <v>73</v>
      </c>
      <c r="B115">
        <f t="shared" si="59"/>
        <v>1.4490038061517757E-3</v>
      </c>
      <c r="C115">
        <f t="shared" si="59"/>
        <v>2.4584871704818982E-3</v>
      </c>
      <c r="D115">
        <f t="shared" si="59"/>
        <v>7.7993545690045749E-3</v>
      </c>
      <c r="E115">
        <f t="shared" si="59"/>
        <v>0.38775698615915</v>
      </c>
      <c r="F115">
        <f t="shared" si="59"/>
        <v>0.26157899845798693</v>
      </c>
      <c r="G115">
        <f t="shared" si="59"/>
        <v>0.26576090937480107</v>
      </c>
      <c r="H115">
        <f t="shared" si="59"/>
        <v>0.89731601436794983</v>
      </c>
      <c r="I115">
        <f t="shared" si="59"/>
        <v>0.94493189612529305</v>
      </c>
      <c r="J115">
        <f t="shared" si="59"/>
        <v>0.4315539822396034</v>
      </c>
      <c r="K115">
        <f t="shared" si="59"/>
        <v>0.16738427613836682</v>
      </c>
      <c r="L115">
        <f t="shared" si="59"/>
        <v>0.12338601033568906</v>
      </c>
      <c r="M115">
        <f t="shared" si="59"/>
        <v>0.14655520636094951</v>
      </c>
      <c r="N115">
        <f t="shared" si="59"/>
        <v>0.39347793911355411</v>
      </c>
      <c r="O115">
        <f t="shared" si="59"/>
        <v>8.6779705897793755E-2</v>
      </c>
      <c r="P115">
        <f t="shared" si="59"/>
        <v>0.2443925886839283</v>
      </c>
      <c r="Q115">
        <f t="shared" si="59"/>
        <v>0.19899942844596044</v>
      </c>
      <c r="R115">
        <f t="shared" si="59"/>
        <v>0.13893868128418674</v>
      </c>
      <c r="S115">
        <f t="shared" si="60"/>
        <v>0.15243160950628909</v>
      </c>
      <c r="T115">
        <f t="shared" si="60"/>
        <v>0.3387894340447577</v>
      </c>
      <c r="U115">
        <f t="shared" si="60"/>
        <v>0.18002405293175042</v>
      </c>
      <c r="V115">
        <f t="shared" si="60"/>
        <v>0.75405685993447991</v>
      </c>
      <c r="W115">
        <f t="shared" si="60"/>
        <v>0.51504692606906555</v>
      </c>
      <c r="X115">
        <f t="shared" si="60"/>
        <v>0.79346536737205642</v>
      </c>
      <c r="Y115">
        <f t="shared" si="60"/>
        <v>0.7725456195802588</v>
      </c>
      <c r="Z115">
        <f t="shared" si="60"/>
        <v>5.7202831487083494E-2</v>
      </c>
      <c r="AA115">
        <f t="shared" si="60"/>
        <v>0.47784256800284852</v>
      </c>
      <c r="AB115">
        <f t="shared" si="60"/>
        <v>0.47451817569670351</v>
      </c>
    </row>
    <row r="116" spans="1:35" x14ac:dyDescent="0.25">
      <c r="A116" t="s">
        <v>74</v>
      </c>
      <c r="B116">
        <f t="shared" si="59"/>
        <v>2.9868105207878136E-4</v>
      </c>
      <c r="C116">
        <f t="shared" si="59"/>
        <v>3.8394394248673913E-4</v>
      </c>
      <c r="D116">
        <f t="shared" si="59"/>
        <v>1.6674673582097708E-3</v>
      </c>
      <c r="E116">
        <f t="shared" si="59"/>
        <v>5.5037298873330136E-2</v>
      </c>
      <c r="F116">
        <f t="shared" si="59"/>
        <v>5.6603786765435753E-2</v>
      </c>
      <c r="G116">
        <f t="shared" si="59"/>
        <v>4.4153497473375908E-2</v>
      </c>
      <c r="H116">
        <f t="shared" si="59"/>
        <v>0.22432641729558106</v>
      </c>
      <c r="I116">
        <f t="shared" si="59"/>
        <v>0.21298099475553783</v>
      </c>
      <c r="J116">
        <f t="shared" si="59"/>
        <v>9.0947985585765681E-2</v>
      </c>
      <c r="K116">
        <f t="shared" si="59"/>
        <v>0.76509833982097475</v>
      </c>
      <c r="L116">
        <f t="shared" si="59"/>
        <v>0.64102104066908117</v>
      </c>
      <c r="M116">
        <f t="shared" si="59"/>
        <v>0.7490885382206558</v>
      </c>
      <c r="N116">
        <f t="shared" si="59"/>
        <v>0.84269739130598287</v>
      </c>
      <c r="O116">
        <f t="shared" si="59"/>
        <v>0.5163875017494084</v>
      </c>
      <c r="P116">
        <f t="shared" si="59"/>
        <v>1</v>
      </c>
      <c r="Q116">
        <f t="shared" si="59"/>
        <v>0.87699665398198345</v>
      </c>
      <c r="R116">
        <f t="shared" si="59"/>
        <v>0.69654216000224423</v>
      </c>
      <c r="S116">
        <f t="shared" si="60"/>
        <v>0.75222211544384665</v>
      </c>
      <c r="T116">
        <f t="shared" si="60"/>
        <v>0.81855248372039535</v>
      </c>
      <c r="U116">
        <f t="shared" si="60"/>
        <v>0.8197141766864916</v>
      </c>
      <c r="V116">
        <f t="shared" si="60"/>
        <v>0.42485564514673713</v>
      </c>
      <c r="W116">
        <f t="shared" si="60"/>
        <v>0.62094034482492289</v>
      </c>
      <c r="X116">
        <f t="shared" si="60"/>
        <v>0.17037485269739941</v>
      </c>
      <c r="Y116">
        <f t="shared" si="60"/>
        <v>0.12814761044577522</v>
      </c>
      <c r="Z116">
        <f t="shared" si="60"/>
        <v>6.2307953678531437E-3</v>
      </c>
      <c r="AA116">
        <f t="shared" si="60"/>
        <v>4.5965358013260064E-2</v>
      </c>
      <c r="AB116">
        <f t="shared" si="60"/>
        <v>4.4559513237645981E-2</v>
      </c>
      <c r="AC116">
        <f t="shared" si="60"/>
        <v>0.28310759806246494</v>
      </c>
    </row>
    <row r="117" spans="1:35" x14ac:dyDescent="0.25">
      <c r="A117" t="s">
        <v>75</v>
      </c>
      <c r="B117">
        <f t="shared" si="59"/>
        <v>1.9064036590259713E-4</v>
      </c>
      <c r="C117">
        <f t="shared" si="59"/>
        <v>2.3282403589139391E-4</v>
      </c>
      <c r="D117">
        <f t="shared" si="59"/>
        <v>9.8333604992595727E-4</v>
      </c>
      <c r="E117">
        <f t="shared" si="59"/>
        <v>2.2408205084830105E-2</v>
      </c>
      <c r="F117">
        <f t="shared" si="59"/>
        <v>2.7599656324217518E-2</v>
      </c>
      <c r="G117">
        <f t="shared" si="59"/>
        <v>1.973843899717171E-2</v>
      </c>
      <c r="H117">
        <f t="shared" si="59"/>
        <v>9.6063665095481032E-2</v>
      </c>
      <c r="I117">
        <f t="shared" si="59"/>
        <v>8.522308585014339E-2</v>
      </c>
      <c r="J117">
        <f t="shared" si="59"/>
        <v>4.163286641115798E-2</v>
      </c>
      <c r="K117">
        <f t="shared" si="59"/>
        <v>0.71615260384280233</v>
      </c>
      <c r="L117">
        <f t="shared" si="59"/>
        <v>0.8208890033967976</v>
      </c>
      <c r="M117">
        <f t="shared" si="59"/>
        <v>0.69989960404756335</v>
      </c>
      <c r="N117">
        <f t="shared" si="59"/>
        <v>0.44885908385662132</v>
      </c>
      <c r="O117">
        <f t="shared" si="59"/>
        <v>0.93698927707259549</v>
      </c>
      <c r="P117">
        <f t="shared" si="59"/>
        <v>0.50939829746904319</v>
      </c>
      <c r="Q117">
        <f t="shared" si="59"/>
        <v>0.60803155740340609</v>
      </c>
      <c r="R117">
        <f t="shared" si="59"/>
        <v>0.76574768592376452</v>
      </c>
      <c r="S117">
        <f t="shared" si="60"/>
        <v>0.70713851941123362</v>
      </c>
      <c r="T117">
        <f t="shared" si="60"/>
        <v>0.39025413337267567</v>
      </c>
      <c r="U117">
        <f t="shared" si="60"/>
        <v>0.65794844291063503</v>
      </c>
      <c r="V117">
        <f t="shared" si="60"/>
        <v>0.19152424258566533</v>
      </c>
      <c r="W117">
        <f t="shared" si="60"/>
        <v>0.28933685726873826</v>
      </c>
      <c r="X117">
        <f t="shared" si="60"/>
        <v>7.0274312878737796E-2</v>
      </c>
      <c r="Y117">
        <f t="shared" si="60"/>
        <v>4.7884581145908933E-2</v>
      </c>
      <c r="Z117">
        <f t="shared" si="60"/>
        <v>2.916968507890993E-3</v>
      </c>
      <c r="AA117">
        <f t="shared" si="60"/>
        <v>1.6350293645571619E-2</v>
      </c>
      <c r="AB117">
        <f t="shared" si="60"/>
        <v>1.5789168153639864E-2</v>
      </c>
      <c r="AC117">
        <f t="shared" si="60"/>
        <v>0.12506475532788602</v>
      </c>
      <c r="AD117">
        <f>AD82</f>
        <v>0.54718010725991895</v>
      </c>
    </row>
    <row r="118" spans="1:35" x14ac:dyDescent="0.25">
      <c r="A118" t="s">
        <v>76</v>
      </c>
      <c r="B118">
        <f t="shared" si="59"/>
        <v>5.7635247356284847E-4</v>
      </c>
      <c r="C118">
        <f t="shared" si="59"/>
        <v>8.1966591683374425E-4</v>
      </c>
      <c r="D118">
        <f t="shared" si="59"/>
        <v>3.4141871306822336E-3</v>
      </c>
      <c r="E118">
        <f t="shared" si="59"/>
        <v>0.16652175236334291</v>
      </c>
      <c r="F118">
        <f t="shared" si="59"/>
        <v>0.13322078008921875</v>
      </c>
      <c r="G118">
        <f t="shared" si="59"/>
        <v>0.11904196685461947</v>
      </c>
      <c r="H118">
        <f t="shared" si="59"/>
        <v>0.54388584230368375</v>
      </c>
      <c r="I118">
        <f t="shared" si="59"/>
        <v>0.55763810680594861</v>
      </c>
      <c r="J118">
        <f t="shared" si="59"/>
        <v>0.22476663354242127</v>
      </c>
      <c r="K118">
        <f t="shared" si="59"/>
        <v>0.30142168426934862</v>
      </c>
      <c r="L118">
        <f t="shared" si="59"/>
        <v>0.22443265501610371</v>
      </c>
      <c r="M118">
        <f t="shared" si="59"/>
        <v>0.27052981276698201</v>
      </c>
      <c r="N118">
        <f t="shared" si="59"/>
        <v>0.64240246247031552</v>
      </c>
      <c r="O118">
        <f t="shared" si="59"/>
        <v>0.15767104484713221</v>
      </c>
      <c r="P118">
        <f t="shared" si="59"/>
        <v>0.44123573344451583</v>
      </c>
      <c r="Q118">
        <f t="shared" si="59"/>
        <v>0.36078677835137885</v>
      </c>
      <c r="R118">
        <f t="shared" si="59"/>
        <v>0.25315314294955482</v>
      </c>
      <c r="S118">
        <f t="shared" si="60"/>
        <v>0.27924522124992696</v>
      </c>
      <c r="T118">
        <f t="shared" si="60"/>
        <v>0.59424412968087259</v>
      </c>
      <c r="U118">
        <f t="shared" si="60"/>
        <v>0.32653959075773686</v>
      </c>
      <c r="V118">
        <f t="shared" si="60"/>
        <v>0.88735388251070002</v>
      </c>
      <c r="W118">
        <f t="shared" si="60"/>
        <v>0.83286725605311163</v>
      </c>
      <c r="X118">
        <f t="shared" si="60"/>
        <v>0.44615105928256737</v>
      </c>
      <c r="Y118">
        <f t="shared" si="60"/>
        <v>0.39173391403097668</v>
      </c>
      <c r="Z118">
        <f t="shared" si="60"/>
        <v>1.8076586766932214E-2</v>
      </c>
      <c r="AA118">
        <f t="shared" si="60"/>
        <v>0.1751521412229729</v>
      </c>
      <c r="AB118">
        <f t="shared" si="60"/>
        <v>0.17170040163286379</v>
      </c>
      <c r="AC118">
        <f t="shared" si="60"/>
        <v>0.64404148659626226</v>
      </c>
      <c r="AD118">
        <f>AD83</f>
        <v>0.48609822969576932</v>
      </c>
      <c r="AE118">
        <f>AE83</f>
        <v>0.21556226214074617</v>
      </c>
    </row>
    <row r="119" spans="1:35" x14ac:dyDescent="0.25">
      <c r="A119" t="s">
        <v>77</v>
      </c>
      <c r="B119">
        <f t="shared" si="59"/>
        <v>2.7425881609289578E-4</v>
      </c>
      <c r="C119">
        <f t="shared" si="59"/>
        <v>3.6841857755836525E-4</v>
      </c>
      <c r="D119">
        <f t="shared" si="59"/>
        <v>1.2204881183266411E-3</v>
      </c>
      <c r="E119">
        <f t="shared" si="59"/>
        <v>2.5852047622789066E-2</v>
      </c>
      <c r="F119">
        <f t="shared" si="59"/>
        <v>2.8366175113548223E-2</v>
      </c>
      <c r="G119">
        <f t="shared" si="59"/>
        <v>2.1831675374338839E-2</v>
      </c>
      <c r="H119">
        <f t="shared" si="59"/>
        <v>9.4059117748647975E-2</v>
      </c>
      <c r="I119">
        <f t="shared" si="59"/>
        <v>8.6077763805947435E-2</v>
      </c>
      <c r="J119">
        <f t="shared" si="59"/>
        <v>4.2517918313413325E-2</v>
      </c>
      <c r="K119">
        <f t="shared" si="59"/>
        <v>0.6066703957313192</v>
      </c>
      <c r="L119">
        <f t="shared" si="59"/>
        <v>0.69067552928302756</v>
      </c>
      <c r="M119">
        <f t="shared" si="59"/>
        <v>0.5899329244585525</v>
      </c>
      <c r="N119">
        <f t="shared" si="59"/>
        <v>0.3907595640979602</v>
      </c>
      <c r="O119">
        <f t="shared" si="59"/>
        <v>0.78334196242390897</v>
      </c>
      <c r="P119">
        <f t="shared" si="59"/>
        <v>0.437921804682464</v>
      </c>
      <c r="Q119">
        <f t="shared" si="59"/>
        <v>0.51753810355963803</v>
      </c>
      <c r="R119">
        <f t="shared" si="59"/>
        <v>0.64539556868239534</v>
      </c>
      <c r="S119">
        <f t="shared" si="60"/>
        <v>0.59688087230746523</v>
      </c>
      <c r="T119">
        <f t="shared" si="60"/>
        <v>0.34213123561180209</v>
      </c>
      <c r="U119">
        <f t="shared" si="60"/>
        <v>0.55811076441906571</v>
      </c>
      <c r="V119">
        <f t="shared" si="60"/>
        <v>0.17687183270482496</v>
      </c>
      <c r="W119">
        <f t="shared" si="60"/>
        <v>0.25925442841126833</v>
      </c>
      <c r="X119">
        <f t="shared" si="60"/>
        <v>7.1434652576577426E-2</v>
      </c>
      <c r="Y119">
        <f t="shared" si="60"/>
        <v>5.2813830729233666E-2</v>
      </c>
      <c r="Z119">
        <f t="shared" si="60"/>
        <v>4.1094758415188126E-3</v>
      </c>
      <c r="AA119">
        <f t="shared" si="60"/>
        <v>2.190905502624714E-2</v>
      </c>
      <c r="AB119">
        <f t="shared" si="60"/>
        <v>3.4370254896803301E-2</v>
      </c>
      <c r="AC119">
        <f t="shared" si="60"/>
        <v>0.11922419053346141</v>
      </c>
      <c r="AD119">
        <f>AD84</f>
        <v>0.47078110928511374</v>
      </c>
      <c r="AE119">
        <f>AE84</f>
        <v>0.85848569803932406</v>
      </c>
      <c r="AF119">
        <f>AF84</f>
        <v>0.19799904225921736</v>
      </c>
    </row>
    <row r="120" spans="1:35" x14ac:dyDescent="0.25">
      <c r="A120" t="s">
        <v>78</v>
      </c>
      <c r="B120">
        <f t="shared" ref="B120:R121" si="61">B85</f>
        <v>1.3127794420887025E-4</v>
      </c>
      <c r="C120">
        <f t="shared" si="61"/>
        <v>1.358080638875649E-4</v>
      </c>
      <c r="D120">
        <f t="shared" si="61"/>
        <v>8.6142394271427898E-4</v>
      </c>
      <c r="E120">
        <f t="shared" si="61"/>
        <v>2.3136875451343571E-2</v>
      </c>
      <c r="F120">
        <f t="shared" si="61"/>
        <v>3.302084128614223E-2</v>
      </c>
      <c r="G120">
        <f t="shared" si="61"/>
        <v>2.1590907839741054E-2</v>
      </c>
      <c r="H120">
        <f t="shared" si="61"/>
        <v>0.1281937375129471</v>
      </c>
      <c r="I120">
        <f t="shared" si="61"/>
        <v>0.11031437590720844</v>
      </c>
      <c r="J120">
        <f t="shared" si="61"/>
        <v>5.1125782520489917E-2</v>
      </c>
      <c r="K120">
        <f t="shared" si="61"/>
        <v>0.93386604903329684</v>
      </c>
      <c r="L120">
        <f t="shared" si="61"/>
        <v>0.78676315949538078</v>
      </c>
      <c r="M120">
        <f t="shared" si="61"/>
        <v>0.9269516792301804</v>
      </c>
      <c r="N120">
        <f t="shared" si="61"/>
        <v>0.66115733803683985</v>
      </c>
      <c r="O120">
        <f t="shared" si="61"/>
        <v>0.63002051731966491</v>
      </c>
      <c r="P120">
        <f t="shared" si="61"/>
        <v>0.78800785904017645</v>
      </c>
      <c r="Q120">
        <f t="shared" si="61"/>
        <v>0.92909231817528259</v>
      </c>
      <c r="R120">
        <f t="shared" si="61"/>
        <v>0.85597232614947982</v>
      </c>
      <c r="S120">
        <f t="shared" si="60"/>
        <v>0.92668962587500459</v>
      </c>
      <c r="T120">
        <f t="shared" si="60"/>
        <v>0.60089231142350563</v>
      </c>
      <c r="U120">
        <f t="shared" si="60"/>
        <v>0.99698421559904471</v>
      </c>
      <c r="V120">
        <f t="shared" si="60"/>
        <v>0.27533202821172831</v>
      </c>
      <c r="W120">
        <f t="shared" si="60"/>
        <v>0.43185799138703584</v>
      </c>
      <c r="X120">
        <f t="shared" si="60"/>
        <v>8.9321986558540206E-2</v>
      </c>
      <c r="Y120">
        <f t="shared" si="60"/>
        <v>5.3870737716112338E-2</v>
      </c>
      <c r="Z120">
        <f t="shared" si="60"/>
        <v>2.0899055241431434E-3</v>
      </c>
      <c r="AA120">
        <f t="shared" si="60"/>
        <v>1.2334111797442013E-2</v>
      </c>
      <c r="AB120">
        <f t="shared" si="60"/>
        <v>1.1619291760762896E-2</v>
      </c>
      <c r="AC120">
        <f t="shared" si="60"/>
        <v>0.17219640395239991</v>
      </c>
      <c r="AD120">
        <f>AD85</f>
        <v>0.81335763794417626</v>
      </c>
      <c r="AE120">
        <f>AE85</f>
        <v>0.65396714184696647</v>
      </c>
      <c r="AF120">
        <f>AF85</f>
        <v>0.31508377821730732</v>
      </c>
      <c r="AG120">
        <f>AG85</f>
        <v>0.55397884194610114</v>
      </c>
    </row>
    <row r="121" spans="1:35" x14ac:dyDescent="0.25">
      <c r="A121" t="s">
        <v>79</v>
      </c>
      <c r="B121">
        <f t="shared" si="61"/>
        <v>3.1821251449224808E-4</v>
      </c>
      <c r="C121">
        <f t="shared" si="61"/>
        <v>4.2763405723820477E-4</v>
      </c>
      <c r="D121">
        <f t="shared" si="61"/>
        <v>1.5656115875623477E-3</v>
      </c>
      <c r="E121">
        <f t="shared" si="61"/>
        <v>4.2362612552019591E-2</v>
      </c>
      <c r="F121">
        <f t="shared" si="61"/>
        <v>4.3832550380257469E-2</v>
      </c>
      <c r="G121">
        <f t="shared" si="61"/>
        <v>3.4464840511655499E-2</v>
      </c>
      <c r="H121">
        <f t="shared" si="61"/>
        <v>0.16023952510280579</v>
      </c>
      <c r="I121">
        <f t="shared" si="61"/>
        <v>0.15034742720192856</v>
      </c>
      <c r="J121">
        <f t="shared" si="61"/>
        <v>6.837254258246328E-2</v>
      </c>
      <c r="K121">
        <f t="shared" si="61"/>
        <v>0.94597863638268942</v>
      </c>
      <c r="L121">
        <f t="shared" si="61"/>
        <v>0.94115093328642052</v>
      </c>
      <c r="M121">
        <f t="shared" si="61"/>
        <v>0.94356417463955689</v>
      </c>
      <c r="N121">
        <f t="shared" si="61"/>
        <v>0.62564384536380868</v>
      </c>
      <c r="O121">
        <f t="shared" si="61"/>
        <v>0.82163843547177129</v>
      </c>
      <c r="P121">
        <f t="shared" si="61"/>
        <v>0.72771974990025234</v>
      </c>
      <c r="Q121">
        <f t="shared" si="61"/>
        <v>0.83645073796135472</v>
      </c>
      <c r="R121">
        <f t="shared" si="61"/>
        <v>0.99636845569441246</v>
      </c>
      <c r="S121">
        <f t="shared" si="60"/>
        <v>0.94636045693711135</v>
      </c>
      <c r="T121">
        <f t="shared" si="60"/>
        <v>0.58263849232456766</v>
      </c>
      <c r="U121">
        <f t="shared" si="60"/>
        <v>0.88941561109249001</v>
      </c>
      <c r="V121">
        <f t="shared" si="60"/>
        <v>0.30118738723206911</v>
      </c>
      <c r="W121">
        <f t="shared" si="60"/>
        <v>0.44083833931521632</v>
      </c>
      <c r="X121">
        <f t="shared" si="60"/>
        <v>0.12227798756178525</v>
      </c>
      <c r="Y121">
        <f t="shared" si="60"/>
        <v>9.2392674181895437E-2</v>
      </c>
      <c r="Z121">
        <f t="shared" si="60"/>
        <v>5.7907021214324726E-3</v>
      </c>
      <c r="AA121">
        <f t="shared" si="60"/>
        <v>3.6670056364778499E-2</v>
      </c>
      <c r="AB121">
        <f t="shared" si="60"/>
        <v>3.5723507447913631E-2</v>
      </c>
      <c r="AC121">
        <f t="shared" si="60"/>
        <v>0.2020354422424876</v>
      </c>
      <c r="AD121">
        <f>AD86</f>
        <v>0.74904819972040149</v>
      </c>
      <c r="AE121">
        <f>AE86</f>
        <v>0.79931510550762008</v>
      </c>
      <c r="AF121">
        <f>AF86</f>
        <v>0.34156230224028072</v>
      </c>
      <c r="AG121">
        <f>AG86</f>
        <v>0.6866697112452359</v>
      </c>
      <c r="AH121">
        <f>AH86</f>
        <v>0.88986598646018589</v>
      </c>
    </row>
    <row r="123" spans="1:35" x14ac:dyDescent="0.2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2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2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2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-</v>
      </c>
    </row>
    <row r="127" spans="1:35" x14ac:dyDescent="0.2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25">
      <c r="A128" t="s">
        <v>55</v>
      </c>
      <c r="B128" t="str">
        <f t="shared" si="62"/>
        <v>+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2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2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25">
      <c r="A131" t="s">
        <v>58</v>
      </c>
      <c r="B131" t="str">
        <f t="shared" si="62"/>
        <v>+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2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2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-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2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-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2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2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+</v>
      </c>
      <c r="F136" t="str">
        <f t="shared" si="62"/>
        <v>-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2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-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2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2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2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2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2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-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2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-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2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-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2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-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2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+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25">
      <c r="A147" t="s">
        <v>70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-</v>
      </c>
      <c r="F147" t="str">
        <f t="shared" si="63"/>
        <v>-</v>
      </c>
      <c r="G147" t="str">
        <f t="shared" si="63"/>
        <v>-</v>
      </c>
      <c r="H147" t="str">
        <f t="shared" si="63"/>
        <v>-</v>
      </c>
      <c r="I147" t="str">
        <f t="shared" si="63"/>
        <v>-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-</v>
      </c>
      <c r="W147" t="str">
        <f t="shared" si="64"/>
        <v>+</v>
      </c>
      <c r="X147" t="str">
        <f t="shared" si="64"/>
        <v>-</v>
      </c>
      <c r="Y147" t="str">
        <f t="shared" si="64"/>
        <v>-</v>
      </c>
    </row>
    <row r="148" spans="1:34" x14ac:dyDescent="0.2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+</v>
      </c>
      <c r="L148" t="str">
        <f t="shared" si="63"/>
        <v>+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+</v>
      </c>
      <c r="Q148" t="str">
        <f t="shared" si="63"/>
        <v>+</v>
      </c>
      <c r="R148" t="str">
        <f t="shared" si="63"/>
        <v>+</v>
      </c>
      <c r="S148" t="str">
        <f t="shared" si="64"/>
        <v>+</v>
      </c>
      <c r="T148" t="str">
        <f t="shared" si="64"/>
        <v>-</v>
      </c>
      <c r="U148" t="str">
        <f t="shared" si="64"/>
        <v>+</v>
      </c>
      <c r="V148" t="str">
        <f t="shared" si="64"/>
        <v>-</v>
      </c>
      <c r="W148" t="str">
        <f t="shared" si="64"/>
        <v>-</v>
      </c>
      <c r="X148" t="str">
        <f t="shared" si="64"/>
        <v>-</v>
      </c>
      <c r="Y148" t="str">
        <f t="shared" si="64"/>
        <v>-</v>
      </c>
      <c r="Z148" t="str">
        <f t="shared" si="64"/>
        <v>-</v>
      </c>
    </row>
    <row r="149" spans="1:34" x14ac:dyDescent="0.2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+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+</v>
      </c>
      <c r="Q149" t="str">
        <f t="shared" si="63"/>
        <v>+</v>
      </c>
      <c r="R149" t="str">
        <f t="shared" si="63"/>
        <v>+</v>
      </c>
      <c r="S149" t="str">
        <f t="shared" si="64"/>
        <v>+</v>
      </c>
      <c r="T149" t="str">
        <f t="shared" si="64"/>
        <v>-</v>
      </c>
      <c r="U149" t="str">
        <f t="shared" si="64"/>
        <v>+</v>
      </c>
      <c r="V149" t="str">
        <f t="shared" si="64"/>
        <v>-</v>
      </c>
      <c r="W149" t="str">
        <f t="shared" si="64"/>
        <v>-</v>
      </c>
      <c r="X149" t="str">
        <f t="shared" si="64"/>
        <v>-</v>
      </c>
      <c r="Y149" t="str">
        <f t="shared" si="64"/>
        <v>-</v>
      </c>
      <c r="Z149" t="str">
        <f t="shared" si="64"/>
        <v>-</v>
      </c>
      <c r="AA149" t="str">
        <f t="shared" si="64"/>
        <v>-</v>
      </c>
    </row>
    <row r="150" spans="1:34" x14ac:dyDescent="0.2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-</v>
      </c>
      <c r="AA150" t="str">
        <f t="shared" si="64"/>
        <v>-</v>
      </c>
      <c r="AB150" t="str">
        <f t="shared" si="64"/>
        <v>-</v>
      </c>
    </row>
    <row r="151" spans="1:34" x14ac:dyDescent="0.2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+</v>
      </c>
      <c r="F151" t="str">
        <f t="shared" si="63"/>
        <v>-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+</v>
      </c>
      <c r="AB151" t="str">
        <f t="shared" si="64"/>
        <v>+</v>
      </c>
      <c r="AC151" t="str">
        <f t="shared" si="64"/>
        <v>-</v>
      </c>
    </row>
    <row r="152" spans="1:34" x14ac:dyDescent="0.2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-</v>
      </c>
      <c r="I152" t="str">
        <f t="shared" si="63"/>
        <v>-</v>
      </c>
      <c r="J152" t="str">
        <f t="shared" si="63"/>
        <v>+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+</v>
      </c>
      <c r="Y152" t="str">
        <f t="shared" si="64"/>
        <v>+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-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+</v>
      </c>
      <c r="J154" t="str">
        <f t="shared" si="63"/>
        <v>+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+</v>
      </c>
      <c r="Y154" t="str">
        <f t="shared" si="64"/>
        <v>+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-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+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2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-</v>
      </c>
      <c r="M156" t="str">
        <f t="shared" si="65"/>
        <v>-</v>
      </c>
      <c r="N156" t="str">
        <f t="shared" si="65"/>
        <v>+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+</v>
      </c>
      <c r="W156" t="str">
        <f t="shared" si="64"/>
        <v>+</v>
      </c>
      <c r="X156" t="str">
        <f t="shared" si="64"/>
        <v>+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+</v>
      </c>
      <c r="AH156" t="str">
        <f>IF(AH86&gt;((_xlfn.RANK.EQ(AH86,$B$89:$AH$121,1)/COUNT($B121:$AH153))*0.05),"-","+")</f>
        <v>-</v>
      </c>
    </row>
  </sheetData>
  <mergeCells count="2">
    <mergeCell ref="D1:H1"/>
    <mergeCell ref="AK1:AL1"/>
  </mergeCells>
  <conditionalFormatting sqref="B53:B86">
    <cfRule type="cellIs" dxfId="249" priority="116" operator="lessThan">
      <formula>0.05</formula>
    </cfRule>
    <cfRule type="cellIs" dxfId="248" priority="115" operator="lessThan">
      <formula>0.05/(COUNT($B$53:$AI$86)-COUNT($B$53:$B$86))</formula>
    </cfRule>
  </conditionalFormatting>
  <conditionalFormatting sqref="B54:B86">
    <cfRule type="expression" dxfId="247" priority="33">
      <formula>$B124="+"</formula>
    </cfRule>
  </conditionalFormatting>
  <conditionalFormatting sqref="B42:G42">
    <cfRule type="cellIs" dxfId="246" priority="111" operator="lessThan">
      <formula>0.05</formula>
    </cfRule>
    <cfRule type="cellIs" dxfId="245" priority="110" operator="lessThan">
      <formula>0.05/(COUNT($B$42:$G$47)-COUNT($B$42:$G$42))</formula>
    </cfRule>
  </conditionalFormatting>
  <conditionalFormatting sqref="C54:C86">
    <cfRule type="cellIs" dxfId="244" priority="99" operator="lessThan">
      <formula>0.05</formula>
    </cfRule>
    <cfRule type="cellIs" dxfId="243" priority="98" operator="lessThan">
      <formula>0.05/(COUNT($B$53:$AI$86)-COUNT($B$53:$B$86))</formula>
    </cfRule>
  </conditionalFormatting>
  <conditionalFormatting sqref="C55:C86">
    <cfRule type="expression" dxfId="242" priority="32">
      <formula>$C125="+"</formula>
    </cfRule>
  </conditionalFormatting>
  <conditionalFormatting sqref="C43:G43">
    <cfRule type="cellIs" dxfId="241" priority="109" operator="lessThan">
      <formula>0.05</formula>
    </cfRule>
    <cfRule type="cellIs" dxfId="240" priority="108" operator="lessThan">
      <formula>0.05/(COUNT($B$42:$G$47)-COUNT($B$42:$G$42))</formula>
    </cfRule>
  </conditionalFormatting>
  <conditionalFormatting sqref="D55:D86">
    <cfRule type="cellIs" dxfId="239" priority="97" operator="lessThan">
      <formula>0.05</formula>
    </cfRule>
    <cfRule type="cellIs" dxfId="238" priority="96" operator="lessThan">
      <formula>0.05/(COUNT($B$53:$AI$86)-COUNT($B$53:$B$86))</formula>
    </cfRule>
  </conditionalFormatting>
  <conditionalFormatting sqref="D56:D86">
    <cfRule type="expression" dxfId="237" priority="31">
      <formula>$D126="+"</formula>
    </cfRule>
  </conditionalFormatting>
  <conditionalFormatting sqref="D44:G44">
    <cfRule type="cellIs" dxfId="236" priority="107" operator="lessThan">
      <formula>0.05</formula>
    </cfRule>
    <cfRule type="cellIs" dxfId="235" priority="106" operator="lessThan">
      <formula>0.05/(COUNT($B$42:$G$47)-COUNT($B$42:$G$42))</formula>
    </cfRule>
  </conditionalFormatting>
  <conditionalFormatting sqref="E56:E86">
    <cfRule type="cellIs" dxfId="234" priority="95" operator="lessThan">
      <formula>0.05</formula>
    </cfRule>
    <cfRule type="cellIs" dxfId="233" priority="94" operator="lessThan">
      <formula>0.05/(COUNT($B$53:$AI$86)-COUNT($B$53:$B$86))</formula>
    </cfRule>
  </conditionalFormatting>
  <conditionalFormatting sqref="E57:E86">
    <cfRule type="expression" dxfId="232" priority="30">
      <formula>$E127="+"</formula>
    </cfRule>
  </conditionalFormatting>
  <conditionalFormatting sqref="E45:G45">
    <cfRule type="cellIs" dxfId="231" priority="105" operator="lessThan">
      <formula>0.05</formula>
    </cfRule>
    <cfRule type="cellIs" dxfId="230" priority="104" operator="lessThan">
      <formula>0.05/(COUNT($B$42:$G$47)-COUNT($B$42:$G$42))</formula>
    </cfRule>
  </conditionalFormatting>
  <conditionalFormatting sqref="F57:F86">
    <cfRule type="cellIs" dxfId="229" priority="93" operator="lessThan">
      <formula>0.05</formula>
    </cfRule>
    <cfRule type="cellIs" dxfId="228" priority="92" operator="lessThan">
      <formula>0.05/(COUNT($B$53:$AI$86)-COUNT($B$53:$B$86))</formula>
    </cfRule>
  </conditionalFormatting>
  <conditionalFormatting sqref="F58:F86">
    <cfRule type="expression" dxfId="227" priority="29">
      <formula>$F128="+"</formula>
    </cfRule>
  </conditionalFormatting>
  <conditionalFormatting sqref="F46:G46">
    <cfRule type="cellIs" dxfId="226" priority="103" operator="lessThan">
      <formula>0.05</formula>
    </cfRule>
    <cfRule type="cellIs" dxfId="225" priority="102" operator="lessThan">
      <formula>0.05/(COUNT($B$42:$G$47)-COUNT($B$42:$G$42))</formula>
    </cfRule>
  </conditionalFormatting>
  <conditionalFormatting sqref="G47">
    <cfRule type="cellIs" dxfId="224" priority="101" operator="lessThan">
      <formula>0.05</formula>
    </cfRule>
    <cfRule type="cellIs" dxfId="223" priority="100" operator="lessThan">
      <formula>0.05/(COUNT($B$42:$G$47)-COUNT($B$42:$G$42))</formula>
    </cfRule>
  </conditionalFormatting>
  <conditionalFormatting sqref="G58:G86">
    <cfRule type="cellIs" dxfId="222" priority="91" operator="lessThan">
      <formula>0.05</formula>
    </cfRule>
    <cfRule type="cellIs" dxfId="221" priority="90" operator="lessThan">
      <formula>0.05/(COUNT($B$53:$AI$86)-COUNT($B$53:$B$86))</formula>
    </cfRule>
  </conditionalFormatting>
  <conditionalFormatting sqref="G59:G86">
    <cfRule type="expression" dxfId="220" priority="28">
      <formula>$G129="+"</formula>
    </cfRule>
  </conditionalFormatting>
  <conditionalFormatting sqref="H59:H86">
    <cfRule type="cellIs" dxfId="219" priority="89" operator="lessThan">
      <formula>0.05</formula>
    </cfRule>
    <cfRule type="cellIs" dxfId="218" priority="88" operator="lessThan">
      <formula>0.05/(COUNT($B$53:$AI$86)-COUNT($B$53:$B$86))</formula>
    </cfRule>
  </conditionalFormatting>
  <conditionalFormatting sqref="H60:H86">
    <cfRule type="expression" dxfId="217" priority="27">
      <formula>$H130="+"</formula>
    </cfRule>
  </conditionalFormatting>
  <conditionalFormatting sqref="I60:I86">
    <cfRule type="cellIs" dxfId="216" priority="87" operator="lessThan">
      <formula>0.05</formula>
    </cfRule>
    <cfRule type="cellIs" dxfId="215" priority="86" operator="lessThan">
      <formula>0.05/(COUNT($B$53:$AI$86)-COUNT($B$53:$B$86))</formula>
    </cfRule>
  </conditionalFormatting>
  <conditionalFormatting sqref="I61:I86">
    <cfRule type="expression" dxfId="214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213" priority="85" operator="lessThan">
      <formula>0.05</formula>
    </cfRule>
    <cfRule type="cellIs" dxfId="212" priority="84" operator="lessThan">
      <formula>0.05/(COUNT($B$53:$AI$86)-COUNT($B$53:$B$86))</formula>
    </cfRule>
  </conditionalFormatting>
  <conditionalFormatting sqref="J62:J86">
    <cfRule type="expression" dxfId="211" priority="25">
      <formula>$J132="+"</formula>
    </cfRule>
  </conditionalFormatting>
  <conditionalFormatting sqref="K62:K86">
    <cfRule type="cellIs" dxfId="210" priority="83" operator="lessThan">
      <formula>0.05</formula>
    </cfRule>
    <cfRule type="cellIs" dxfId="209" priority="82" operator="lessThan">
      <formula>0.05/(COUNT($B$53:$AI$86)-COUNT($B$53:$B$86))</formula>
    </cfRule>
  </conditionalFormatting>
  <conditionalFormatting sqref="K63:K86">
    <cfRule type="expression" dxfId="208" priority="24">
      <formula>$K133="+"</formula>
    </cfRule>
  </conditionalFormatting>
  <conditionalFormatting sqref="L63:L86">
    <cfRule type="cellIs" dxfId="207" priority="81" operator="lessThan">
      <formula>0.05</formula>
    </cfRule>
    <cfRule type="cellIs" dxfId="206" priority="80" operator="lessThan">
      <formula>0.05/(COUNT($B$53:$AI$86)-COUNT($B$53:$B$86))</formula>
    </cfRule>
  </conditionalFormatting>
  <conditionalFormatting sqref="L64:L86">
    <cfRule type="expression" dxfId="205" priority="23">
      <formula>$L134="+"</formula>
    </cfRule>
  </conditionalFormatting>
  <conditionalFormatting sqref="M64:M86">
    <cfRule type="cellIs" dxfId="204" priority="79" operator="lessThan">
      <formula>0.05</formula>
    </cfRule>
    <cfRule type="cellIs" dxfId="203" priority="78" operator="lessThan">
      <formula>0.05/(COUNT($B$53:$AI$86)-COUNT($B$53:$B$86))</formula>
    </cfRule>
  </conditionalFormatting>
  <conditionalFormatting sqref="M65:M86">
    <cfRule type="expression" dxfId="202" priority="22">
      <formula>$M135="+"</formula>
    </cfRule>
  </conditionalFormatting>
  <conditionalFormatting sqref="N65:N86">
    <cfRule type="cellIs" dxfId="201" priority="77" operator="lessThan">
      <formula>0.05</formula>
    </cfRule>
    <cfRule type="cellIs" dxfId="200" priority="76" operator="lessThan">
      <formula>0.05/(COUNT($B$53:$AI$86)-COUNT($B$53:$B$86))</formula>
    </cfRule>
  </conditionalFormatting>
  <conditionalFormatting sqref="N66:N86">
    <cfRule type="expression" dxfId="199" priority="21">
      <formula>$N136="+"</formula>
    </cfRule>
  </conditionalFormatting>
  <conditionalFormatting sqref="O66:O86">
    <cfRule type="cellIs" dxfId="198" priority="74" operator="lessThan">
      <formula>0.05/(COUNT($B$53:$AI$86)-COUNT($B$53:$B$86))</formula>
    </cfRule>
    <cfRule type="cellIs" dxfId="197" priority="75" operator="lessThan">
      <formula>0.05</formula>
    </cfRule>
  </conditionalFormatting>
  <conditionalFormatting sqref="O67:O86">
    <cfRule type="expression" dxfId="196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195" priority="72" operator="lessThan">
      <formula>0.05/(COUNT($B$53:$AI$86)-COUNT($B$53:$B$86))</formula>
    </cfRule>
    <cfRule type="cellIs" dxfId="194" priority="73" operator="lessThan">
      <formula>0.05</formula>
    </cfRule>
  </conditionalFormatting>
  <conditionalFormatting sqref="P68:P86">
    <cfRule type="expression" dxfId="193" priority="19">
      <formula>$P138="+"</formula>
    </cfRule>
  </conditionalFormatting>
  <conditionalFormatting sqref="Q68:Q86">
    <cfRule type="cellIs" dxfId="192" priority="71" operator="lessThan">
      <formula>0.05</formula>
    </cfRule>
    <cfRule type="cellIs" dxfId="191" priority="70" operator="lessThan">
      <formula>0.05/(COUNT($B$53:$AI$86)-COUNT($B$53:$B$86))</formula>
    </cfRule>
  </conditionalFormatting>
  <conditionalFormatting sqref="Q69:Q86">
    <cfRule type="expression" dxfId="190" priority="18">
      <formula>$Q139="+"</formula>
    </cfRule>
  </conditionalFormatting>
  <conditionalFormatting sqref="R69:R86">
    <cfRule type="cellIs" dxfId="189" priority="69" operator="lessThan">
      <formula>0.05</formula>
    </cfRule>
    <cfRule type="cellIs" dxfId="188" priority="68" operator="lessThan">
      <formula>0.05/(COUNT($B$53:$AI$86)-COUNT($B$53:$B$86))</formula>
    </cfRule>
  </conditionalFormatting>
  <conditionalFormatting sqref="R70:R86">
    <cfRule type="expression" dxfId="187" priority="17">
      <formula>$R140="+"</formula>
    </cfRule>
  </conditionalFormatting>
  <conditionalFormatting sqref="S70:S86">
    <cfRule type="cellIs" dxfId="186" priority="66" operator="lessThan">
      <formula>0.05/(COUNT($B$53:$AI$86)-COUNT($B$53:$B$86))</formula>
    </cfRule>
    <cfRule type="cellIs" dxfId="185" priority="67" operator="lessThan">
      <formula>0.05</formula>
    </cfRule>
  </conditionalFormatting>
  <conditionalFormatting sqref="S71:S86">
    <cfRule type="expression" dxfId="184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183" priority="64" operator="lessThan">
      <formula>0.05/(COUNT($B$53:$AI$86)-COUNT($B$53:$B$86))</formula>
    </cfRule>
    <cfRule type="cellIs" dxfId="182" priority="65" operator="lessThan">
      <formula>0.05</formula>
    </cfRule>
  </conditionalFormatting>
  <conditionalFormatting sqref="T72:T86">
    <cfRule type="expression" dxfId="181" priority="15">
      <formula>$T142="+"</formula>
    </cfRule>
  </conditionalFormatting>
  <conditionalFormatting sqref="U72:U86">
    <cfRule type="cellIs" dxfId="180" priority="63" operator="lessThan">
      <formula>0.05</formula>
    </cfRule>
    <cfRule type="cellIs" dxfId="179" priority="62" operator="lessThan">
      <formula>0.05/(COUNT($B$53:$AI$86)-COUNT($B$53:$B$86))</formula>
    </cfRule>
  </conditionalFormatting>
  <conditionalFormatting sqref="U73:U86">
    <cfRule type="expression" dxfId="178" priority="14">
      <formula>$U143="+"</formula>
    </cfRule>
  </conditionalFormatting>
  <conditionalFormatting sqref="V73:V86">
    <cfRule type="cellIs" dxfId="177" priority="61" operator="lessThan">
      <formula>0.05</formula>
    </cfRule>
    <cfRule type="cellIs" dxfId="176" priority="60" operator="lessThan">
      <formula>0.05/(COUNT($B$53:$AI$86)-COUNT($B$53:$B$86))</formula>
    </cfRule>
  </conditionalFormatting>
  <conditionalFormatting sqref="V74:V86">
    <cfRule type="expression" dxfId="175" priority="13">
      <formula>$V144="+"</formula>
    </cfRule>
  </conditionalFormatting>
  <conditionalFormatting sqref="W74:W86">
    <cfRule type="cellIs" dxfId="174" priority="58" operator="lessThan">
      <formula>0.05/(COUNT($B$53:$AI$86)-COUNT($B$53:$B$86))</formula>
    </cfRule>
    <cfRule type="cellIs" dxfId="173" priority="59" operator="lessThan">
      <formula>0.05</formula>
    </cfRule>
  </conditionalFormatting>
  <conditionalFormatting sqref="W75:W86">
    <cfRule type="expression" dxfId="172" priority="12">
      <formula>$W145="+"</formula>
    </cfRule>
  </conditionalFormatting>
  <conditionalFormatting sqref="X75:X86">
    <cfRule type="cellIs" dxfId="171" priority="56" operator="lessThan">
      <formula>0.05/(COUNT($B$53:$AI$86)-COUNT($B$53:$B$86))</formula>
    </cfRule>
    <cfRule type="cellIs" dxfId="170" priority="57" operator="lessThan">
      <formula>0.05</formula>
    </cfRule>
  </conditionalFormatting>
  <conditionalFormatting sqref="X76:X86">
    <cfRule type="expression" dxfId="169" priority="11">
      <formula>$X146="+"</formula>
    </cfRule>
  </conditionalFormatting>
  <conditionalFormatting sqref="Y76:Y86">
    <cfRule type="cellIs" dxfId="168" priority="55" operator="lessThan">
      <formula>0.05</formula>
    </cfRule>
    <cfRule type="cellIs" dxfId="167" priority="54" operator="lessThan">
      <formula>0.05/(COUNT($B$53:$AI$86)-COUNT($B$53:$B$86))</formula>
    </cfRule>
  </conditionalFormatting>
  <conditionalFormatting sqref="Y77:Y86">
    <cfRule type="expression" dxfId="166" priority="10">
      <formula>$Y147="+"</formula>
    </cfRule>
  </conditionalFormatting>
  <conditionalFormatting sqref="Z77:Z86">
    <cfRule type="cellIs" dxfId="165" priority="52" operator="lessThan">
      <formula>0.05/(COUNT($B$53:$AI$86)-COUNT($B$53:$B$86))</formula>
    </cfRule>
    <cfRule type="cellIs" dxfId="164" priority="53" operator="lessThan">
      <formula>0.05</formula>
    </cfRule>
  </conditionalFormatting>
  <conditionalFormatting sqref="Z78:Z86">
    <cfRule type="expression" dxfId="163" priority="9">
      <formula>$Z148="+"</formula>
    </cfRule>
  </conditionalFormatting>
  <conditionalFormatting sqref="AA78:AA86">
    <cfRule type="cellIs" dxfId="162" priority="51" operator="lessThan">
      <formula>0.05</formula>
    </cfRule>
    <cfRule type="cellIs" dxfId="161" priority="50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160" priority="49" operator="lessThan">
      <formula>0.05</formula>
    </cfRule>
    <cfRule type="cellIs" dxfId="159" priority="48" operator="lessThan">
      <formula>0.05/(COUNT($B$53:$AI$86)-COUNT($B$53:$B$86))</formula>
    </cfRule>
  </conditionalFormatting>
  <conditionalFormatting sqref="AB80:AB86">
    <cfRule type="expression" dxfId="158" priority="7">
      <formula>$AB150="+"</formula>
    </cfRule>
  </conditionalFormatting>
  <conditionalFormatting sqref="AC80:AC86">
    <cfRule type="cellIs" dxfId="157" priority="47" operator="lessThan">
      <formula>0.05</formula>
    </cfRule>
    <cfRule type="cellIs" dxfId="156" priority="46" operator="lessThan">
      <formula>0.05/(COUNT($B$53:$AI$86)-COUNT($B$53:$B$86))</formula>
    </cfRule>
  </conditionalFormatting>
  <conditionalFormatting sqref="AC81:AC86">
    <cfRule type="expression" dxfId="155" priority="6">
      <formula>$AC151="+"</formula>
    </cfRule>
  </conditionalFormatting>
  <conditionalFormatting sqref="AD81:AD86">
    <cfRule type="cellIs" dxfId="154" priority="45" operator="lessThan">
      <formula>0.05</formula>
    </cfRule>
    <cfRule type="cellIs" dxfId="153" priority="44" operator="lessThan">
      <formula>0.05/(COUNT($B$53:$AI$86)-COUNT($B$53:$B$86))</formula>
    </cfRule>
  </conditionalFormatting>
  <conditionalFormatting sqref="AD82:AD86">
    <cfRule type="expression" dxfId="152" priority="5">
      <formula>$AD152="+"</formula>
    </cfRule>
  </conditionalFormatting>
  <conditionalFormatting sqref="AE82:AE86">
    <cfRule type="cellIs" dxfId="151" priority="42" operator="lessThan">
      <formula>0.05/(COUNT($B$53:$AI$86)-COUNT($B$53:$B$86))</formula>
    </cfRule>
    <cfRule type="cellIs" dxfId="150" priority="43" operator="lessThan">
      <formula>0.05</formula>
    </cfRule>
  </conditionalFormatting>
  <conditionalFormatting sqref="AE83:AE86">
    <cfRule type="expression" dxfId="149" priority="4">
      <formula>$AE153="+"</formula>
    </cfRule>
  </conditionalFormatting>
  <conditionalFormatting sqref="AF83:AF86">
    <cfRule type="cellIs" dxfId="148" priority="40" operator="lessThan">
      <formula>0.05/(COUNT($B$53:$AI$86)-COUNT($B$53:$B$86))</formula>
    </cfRule>
    <cfRule type="cellIs" dxfId="147" priority="41" operator="lessThan">
      <formula>0.05</formula>
    </cfRule>
  </conditionalFormatting>
  <conditionalFormatting sqref="AF84:AF86">
    <cfRule type="expression" dxfId="146" priority="3">
      <formula>$AF154="+"</formula>
    </cfRule>
  </conditionalFormatting>
  <conditionalFormatting sqref="AG84:AG86">
    <cfRule type="cellIs" dxfId="145" priority="38" operator="lessThan">
      <formula>0.05/(COUNT($B$53:$AI$86)-COUNT($B$53:$B$86))</formula>
    </cfRule>
    <cfRule type="cellIs" dxfId="144" priority="39" operator="lessThan">
      <formula>0.05</formula>
    </cfRule>
  </conditionalFormatting>
  <conditionalFormatting sqref="AG85:AG86">
    <cfRule type="expression" dxfId="143" priority="2">
      <formula>$AG155="+"</formula>
    </cfRule>
  </conditionalFormatting>
  <conditionalFormatting sqref="AH85:AH86">
    <cfRule type="cellIs" dxfId="142" priority="36" operator="lessThan">
      <formula>0.05/(COUNT($B$53:$AI$86)-COUNT($B$53:$B$86))</formula>
    </cfRule>
    <cfRule type="cellIs" dxfId="141" priority="37" operator="lessThan">
      <formula>0.05</formula>
    </cfRule>
  </conditionalFormatting>
  <conditionalFormatting sqref="AH86">
    <cfRule type="expression" dxfId="140" priority="1">
      <formula>$AH$156="+"</formula>
    </cfRule>
  </conditionalFormatting>
  <conditionalFormatting sqref="AI86">
    <cfRule type="cellIs" dxfId="139" priority="34" operator="lessThan">
      <formula>0.05/(COUNT($B$53:$AI$86)-COUNT($B$53:$B$86))</formula>
    </cfRule>
    <cfRule type="cellIs" dxfId="138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3E97-DF05-4930-8E98-99EA267C6EBC}">
  <dimension ref="A1:N87"/>
  <sheetViews>
    <sheetView workbookViewId="0">
      <selection activeCell="F7" sqref="F7"/>
    </sheetView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[2]!ExtractUnique('Recall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IF(D4=0,"",AVERAGE(IF('Recall Analysis'!$A$2:$A$37=A4,'Recall Analysis'!$D$2:$H$37,"")))</f>
        <v>0.72465492259589726</v>
      </c>
      <c r="F4" s="9">
        <f t="array" ref="F4">IF(D4&lt;2,"",VAR(IF('Recall Analysis'!$A$2:$A$37=A4,'Recall Analysis'!$D$2:$H$37,"")))</f>
        <v>5.9719687998963386E-3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IF(D5=0,"",AVERAGE(IF('Recall Analysis'!$A$2:$A$37=A5,'Recall Analysis'!$D$2:$H$37,"")))</f>
        <v>0.83478609013955596</v>
      </c>
      <c r="F5" s="11">
        <f t="array" ref="F5">IF(D5&lt;2,"",VAR(IF('Recall Analysis'!$A$2:$A$37=A5,'Recall Analysis'!$D$2:$H$37,"")))</f>
        <v>2.6569433621453859E-3</v>
      </c>
      <c r="H5" t="s">
        <v>26</v>
      </c>
      <c r="I5">
        <f>DEVSQ(E4:E9)*D4</f>
        <v>1.988919333358725</v>
      </c>
      <c r="J5">
        <f>COUNT(E4:E9)-1</f>
        <v>5</v>
      </c>
      <c r="K5">
        <f t="shared" ref="K5:K13" si="1">I5/J5</f>
        <v>0.39778386667174498</v>
      </c>
      <c r="L5">
        <f>K5/K12</f>
        <v>196.42879522970787</v>
      </c>
      <c r="M5">
        <f>_xlfn.F.DIST.RT(L5,J5,J12)</f>
        <v>1.8753651016706514E-62</v>
      </c>
      <c r="N5">
        <f>I5/(I5+I12)</f>
        <v>0.8721300268439155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IF(D6=0,"",AVERAGE(IF('Recall Analysis'!$A$2:$A$37=A6,'Recall Analysis'!$D$2:$H$37,"")))</f>
        <v>0.85984519179440255</v>
      </c>
      <c r="F6" s="11">
        <f t="array" ref="F6">IF(D6&lt;2,"",VAR(IF('Recall Analysis'!$A$2:$A$37=A6,'Recall Analysis'!$D$2:$H$37,"")))</f>
        <v>1.3227801938572549E-3</v>
      </c>
      <c r="H6" t="s">
        <v>27</v>
      </c>
      <c r="I6">
        <f>DEVSQ(E10:E11)*D10</f>
        <v>4.4171254913084913E-2</v>
      </c>
      <c r="J6">
        <f>COUNT(E10:E11)-1</f>
        <v>1</v>
      </c>
      <c r="K6">
        <f t="shared" si="1"/>
        <v>4.4171254913084913E-2</v>
      </c>
      <c r="L6">
        <f>K6/K12</f>
        <v>21.812112338687481</v>
      </c>
      <c r="M6">
        <f>_xlfn.F.DIST.RT(L6,J6,J12)</f>
        <v>6.829253497789794E-6</v>
      </c>
      <c r="N6">
        <f>I6/(I6+I12)</f>
        <v>0.13154715919747831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IF(D7=0,"",AVERAGE(IF('Recall Analysis'!$A$2:$A$37=A7,'Recall Analysis'!$D$2:$H$37,"")))</f>
        <v>0.56255242888736356</v>
      </c>
      <c r="F7" s="11">
        <f t="array" ref="F7">IF(D7&lt;2,"",VAR(IF('Recall Analysis'!$A$2:$A$37=A7,'Recall Analysis'!$D$2:$H$37,"")))</f>
        <v>0.16483469741532997</v>
      </c>
      <c r="H7" t="s">
        <v>28</v>
      </c>
      <c r="I7">
        <f>DEVSQ(E12:E14)*D12</f>
        <v>0.88534598251782215</v>
      </c>
      <c r="J7">
        <f>COUNT(E12:E14)-1</f>
        <v>2</v>
      </c>
      <c r="K7">
        <f t="shared" si="1"/>
        <v>0.44267299125891107</v>
      </c>
      <c r="L7">
        <f>K7/K12</f>
        <v>218.59539724740506</v>
      </c>
      <c r="M7">
        <f>_xlfn.F.DIST.RT(L7,J7,J12)</f>
        <v>2.3504504274737289E-44</v>
      </c>
      <c r="N7">
        <f>I7/(I7+I12)</f>
        <v>0.7522328272161134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IF(D8=0,"",AVERAGE(IF('Recall Analysis'!$A$2:$A$37=A8,'Recall Analysis'!$D$2:$H$37,"")))</f>
        <v>0.79725463280713782</v>
      </c>
      <c r="F8" s="11">
        <f t="array" ref="F8">IF(D8&lt;2,"",VAR(IF('Recall Analysis'!$A$2:$A$37=A8,'Recall Analysis'!$D$2:$H$37,"")))</f>
        <v>1.7508122158880939E-3</v>
      </c>
      <c r="H8" t="s">
        <v>29</v>
      </c>
      <c r="I8">
        <f>DEVSQ(E15:E26)*D15-I5-I6</f>
        <v>7.50448376883949E-2</v>
      </c>
      <c r="J8">
        <f>J6*J5</f>
        <v>5</v>
      </c>
      <c r="K8">
        <f t="shared" si="1"/>
        <v>1.5008967537678979E-2</v>
      </c>
      <c r="L8">
        <f>K8/K12</f>
        <v>7.4115459627249143</v>
      </c>
      <c r="M8">
        <f>_xlfn.F.DIST.RT(L8,J8,J12)</f>
        <v>3.2629891041518389E-6</v>
      </c>
      <c r="N8">
        <f>I8/(I8+I12)</f>
        <v>0.20467355827210856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IF(D9=0,"",AVERAGE(IF('Recall Analysis'!$A$2:$A$37=A9,'Recall Analysis'!$D$2:$H$37,"")))</f>
        <v>0.8608899565316861</v>
      </c>
      <c r="F9" s="11">
        <f t="array" ref="F9">IF(D9&lt;2,"",VAR(IF('Recall Analysis'!$A$2:$A$37=A9,'Recall Analysis'!$D$2:$H$37,"")))</f>
        <v>2.2508042393668266E-3</v>
      </c>
      <c r="H9" t="s">
        <v>30</v>
      </c>
      <c r="I9">
        <f>DEVSQ(E27:E44)*D27-I5-I7</f>
        <v>3.8700271426235937</v>
      </c>
      <c r="J9">
        <f>J7*J5</f>
        <v>10</v>
      </c>
      <c r="K9">
        <f t="shared" si="1"/>
        <v>0.38700271426235938</v>
      </c>
      <c r="L9">
        <f>K9/K12</f>
        <v>191.10497755785883</v>
      </c>
      <c r="M9">
        <f>_xlfn.F.DIST.RT(L9,J9,J12)</f>
        <v>7.2895760735857375E-78</v>
      </c>
      <c r="N9">
        <f>I9/(I9+I12)</f>
        <v>0.9299287045446587</v>
      </c>
    </row>
    <row r="10" spans="1:14" x14ac:dyDescent="0.25">
      <c r="A10" s="10"/>
      <c r="B10" t="str">
        <f t="array" ref="B10:B11">[2]!ExtractUnique('Recall Analysis'!B2:B37)</f>
        <v>BoW</v>
      </c>
      <c r="C10" s="11"/>
      <c r="D10" s="10">
        <f>SUMIF($B$51:$B$86,B10,$D$51:$D$86)</f>
        <v>90</v>
      </c>
      <c r="E10">
        <f t="array" ref="E10">IF(D10=0,"",AVERAGE(IF('Recall Analysis'!$B$2:$B$37=B10,'Recall Analysis'!$D$2:$H$37,"")))</f>
        <v>0.75766542108340318</v>
      </c>
      <c r="F10" s="11">
        <f t="array" ref="F10">IF(D10&lt;2,"",VAR(IF('Recall Analysis'!$B$2:$B$37=B10,'Recall Analysis'!$D$2:$H$37,"")))</f>
        <v>4.0366110275266001E-2</v>
      </c>
      <c r="H10" t="s">
        <v>31</v>
      </c>
      <c r="I10">
        <f>DEVSQ(E45:E50)*D45-I6-I7</f>
        <v>7.4438348397267706E-3</v>
      </c>
      <c r="J10">
        <f>J7*J6</f>
        <v>2</v>
      </c>
      <c r="K10">
        <f t="shared" si="1"/>
        <v>3.7219174198633853E-3</v>
      </c>
      <c r="L10">
        <f>K10/K12</f>
        <v>1.837912032092371</v>
      </c>
      <c r="M10">
        <f>_xlfn.F.DIST.RT(L10,J10,J12)</f>
        <v>0.1628629942485611</v>
      </c>
      <c r="N10">
        <f>I10/(I10+I12)</f>
        <v>2.4891170152448981E-2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IF(D11=0,"",AVERAGE(IF('Recall Analysis'!$B$2:$B$37=B11,'Recall Analysis'!$D$2:$H$37,"")))</f>
        <v>0.7889956531686112</v>
      </c>
      <c r="F11" s="11">
        <f t="array" ref="F11">IF(D11&lt;2,"",VAR(IF('Recall Analysis'!$B$2:$B$37=B11,'Recall Analysis'!$D$2:$H$37,"")))</f>
        <v>3.9741757803539286E-2</v>
      </c>
      <c r="H11" t="s">
        <v>32</v>
      </c>
      <c r="I11">
        <f>DEVSQ(E51:E86)*D51-I10-I9-I8-I7-I6-I5</f>
        <v>1.1207723793317692E-2</v>
      </c>
      <c r="J11">
        <f>J7*J6*J5</f>
        <v>10</v>
      </c>
      <c r="K11">
        <f t="shared" si="1"/>
        <v>1.1207723793317693E-3</v>
      </c>
      <c r="L11">
        <f>K11/K12</f>
        <v>0.55344619690306363</v>
      </c>
      <c r="M11">
        <f>_xlfn.F.DIST.RT(L11,J11,J12)</f>
        <v>0.84922106796535535</v>
      </c>
      <c r="N11">
        <f>I11/(I11+I12)</f>
        <v>3.7011280852281746E-2</v>
      </c>
    </row>
    <row r="12" spans="1:14" x14ac:dyDescent="0.25">
      <c r="A12" s="10"/>
      <c r="C12" s="11" t="str">
        <f t="array" ref="C12:C14">[2]!ExtractUnique('Recall Analysis'!C2:C37)</f>
        <v>/</v>
      </c>
      <c r="D12" s="10">
        <f>SUMIF($C$51:$C$86,C12,$D$51:$D$86)</f>
        <v>60</v>
      </c>
      <c r="E12">
        <f t="array" ref="E12">IF(D12=0,"",AVERAGE(IF('Recall Analysis'!$C$2:$C$37=C12,'Recall Analysis'!$D$2:$H$37,"")))</f>
        <v>0.81993250972317522</v>
      </c>
      <c r="F12" s="11">
        <f t="array" ref="F12">IF(D12&lt;2,"",VAR(IF('Recall Analysis'!$C$2:$C$37=C12,'Recall Analysis'!$D$2:$H$37,"")))</f>
        <v>5.1707715693291908E-3</v>
      </c>
      <c r="H12" t="s">
        <v>34</v>
      </c>
      <c r="I12">
        <f>I13-I11-I10-I9-I8-I7-I6-I5</f>
        <v>0.2916114041922715</v>
      </c>
      <c r="J12">
        <f>D87-(J5+1)*(J6+1)*(J7+1)</f>
        <v>144</v>
      </c>
      <c r="K12">
        <f t="shared" si="1"/>
        <v>2.0250791957796633E-3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IF(D13=0,"",AVERAGE(IF('Recall Analysis'!$C$2:$C$37=C13,'Recall Analysis'!$D$2:$H$37,"")))</f>
        <v>0.82585220773278445</v>
      </c>
      <c r="F13" s="11">
        <f t="array" ref="F13">IF(D13&lt;2,"",VAR(IF('Recall Analysis'!$C$2:$C$37=C13,'Recall Analysis'!$D$2:$H$37,"")))</f>
        <v>4.4803788666128233E-3</v>
      </c>
      <c r="H13" s="16" t="s">
        <v>33</v>
      </c>
      <c r="I13" s="16">
        <f>F87*J13</f>
        <v>7.173771513926936</v>
      </c>
      <c r="J13" s="16">
        <f>D87-1</f>
        <v>179</v>
      </c>
      <c r="K13" s="16">
        <f t="shared" si="1"/>
        <v>4.0076935831994058E-2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IF(D14=0,"",AVERAGE(IF('Recall Analysis'!$C$2:$C$37=C14,'Recall Analysis'!$D$2:$H$37,"")))</f>
        <v>0.67420689392206201</v>
      </c>
      <c r="F14" s="14">
        <f t="array" ref="F14">IF(D14&lt;2,"",VAR(IF('Recall Analysis'!$C$2:$C$37=C14,'Recall Analysis'!$D$2:$H$37,"")))</f>
        <v>9.6932333147260311E-2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IF(D15=0,"",AVERAGE(IF('Recall Analysis'!$A$2:$A$37=A15,IF('Recall Analysis'!$B$2:$B$37=B15,'Recall Analysis'!$D$2:$H$37,""))))</f>
        <v>0.67032715625714956</v>
      </c>
      <c r="F15" s="9">
        <f t="array" ref="F15">IF(D15&lt;2,"",VAR(IF('Recall Analysis'!$A$2:$A$37=A15,IF('Recall Analysis'!$B$2:$B$37=B15,'Recall Analysis'!$D$2:$H$37,""))))</f>
        <v>3.186700947940678E-3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IF(D16=0,"",AVERAGE(IF('Recall Analysis'!$A$2:$A$37=A16,IF('Recall Analysis'!$B$2:$B$37=B16,'Recall Analysis'!$D$2:$H$37,""))))</f>
        <v>0.77898268893464495</v>
      </c>
      <c r="F16" s="11">
        <f t="array" ref="F16">IF(D16&lt;2,"",VAR(IF('Recall Analysis'!$A$2:$A$37=A16,IF('Recall Analysis'!$B$2:$B$37=B16,'Recall Analysis'!$D$2:$H$37,""))))</f>
        <v>2.8591497189357899E-3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IF(D17=0,"",AVERAGE(IF('Recall Analysis'!$A$2:$A$37=A17,IF('Recall Analysis'!$B$2:$B$37=B17,'Recall Analysis'!$D$2:$H$37,""))))</f>
        <v>0.80548310836574377</v>
      </c>
      <c r="F17" s="11">
        <f t="array" ref="F17">IF(D17&lt;2,"",VAR(IF('Recall Analysis'!$A$2:$A$37=A17,IF('Recall Analysis'!$B$2:$B$37=B17,'Recall Analysis'!$D$2:$H$37,""))))</f>
        <v>2.5127318356370451E-3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IF(D18=0,"",AVERAGE(IF('Recall Analysis'!$A$2:$A$37=A18,IF('Recall Analysis'!$B$2:$B$37=B18,'Recall Analysis'!$D$2:$H$37,""))))</f>
        <v>0.86408907191336837</v>
      </c>
      <c r="F18" s="11">
        <f t="array" ref="F18">IF(D18&lt;2,"",VAR(IF('Recall Analysis'!$A$2:$A$37=A18,IF('Recall Analysis'!$B$2:$B$37=B18,'Recall Analysis'!$D$2:$H$37,""))))</f>
        <v>1.1509406841575997E-3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IF(D19=0,"",AVERAGE(IF('Recall Analysis'!$A$2:$A$37=A19,IF('Recall Analysis'!$B$2:$B$37=B19,'Recall Analysis'!$D$2:$H$37,""))))</f>
        <v>0.85767558911004349</v>
      </c>
      <c r="F19" s="11">
        <f t="array" ref="F19">IF(D19&lt;2,"",VAR(IF('Recall Analysis'!$A$2:$A$37=A19,IF('Recall Analysis'!$B$2:$B$37=B19,'Recall Analysis'!$D$2:$H$37,""))))</f>
        <v>1.5687760190077591E-3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IF(D20=0,"",AVERAGE(IF('Recall Analysis'!$A$2:$A$37=A20,IF('Recall Analysis'!$B$2:$B$37=B20,'Recall Analysis'!$D$2:$H$37,""))))</f>
        <v>0.86201479447876161</v>
      </c>
      <c r="F20" s="11">
        <f t="array" ref="F20">IF(D20&lt;2,"",VAR(IF('Recall Analysis'!$A$2:$A$37=A20,IF('Recall Analysis'!$B$2:$B$37=B20,'Recall Analysis'!$D$2:$H$37,""))))</f>
        <v>1.1611818629651727E-3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IF(D21=0,"",AVERAGE(IF('Recall Analysis'!$A$2:$A$37=A21,IF('Recall Analysis'!$B$2:$B$37=B21,'Recall Analysis'!$D$2:$H$37,""))))</f>
        <v>0.56936627773964765</v>
      </c>
      <c r="F21" s="11">
        <f t="array" ref="F21">IF(D21&lt;2,"",VAR(IF('Recall Analysis'!$A$2:$A$37=A21,IF('Recall Analysis'!$B$2:$B$37=B21,'Recall Analysis'!$D$2:$H$37,""))))</f>
        <v>0.17455045606687566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IF(D22=0,"",AVERAGE(IF('Recall Analysis'!$A$2:$A$37=A22,IF('Recall Analysis'!$B$2:$B$37=B22,'Recall Analysis'!$D$2:$H$37,""))))</f>
        <v>0.5557385800350797</v>
      </c>
      <c r="F22" s="11">
        <f t="array" ref="F22">IF(D22&lt;2,"",VAR(IF('Recall Analysis'!$A$2:$A$37=A22,IF('Recall Analysis'!$B$2:$B$37=B22,'Recall Analysis'!$D$2:$H$37,""))))</f>
        <v>0.16679335600163217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IF(D23=0,"",AVERAGE(IF('Recall Analysis'!$A$2:$A$37=A23,IF('Recall Analysis'!$B$2:$B$37=B23,'Recall Analysis'!$D$2:$H$37,""))))</f>
        <v>0.78974300312666823</v>
      </c>
      <c r="F23" s="11">
        <f t="array" ref="F23">IF(D23&lt;2,"",VAR(IF('Recall Analysis'!$A$2:$A$37=A23,IF('Recall Analysis'!$B$2:$B$37=B23,'Recall Analysis'!$D$2:$H$37,""))))</f>
        <v>2.3022528616897311E-3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IF(D24=0,"",AVERAGE(IF('Recall Analysis'!$A$2:$A$37=A24,IF('Recall Analysis'!$B$2:$B$37=B24,'Recall Analysis'!$D$2:$H$37,""))))</f>
        <v>0.80476626248760763</v>
      </c>
      <c r="F24" s="11">
        <f t="array" ref="F24">IF(D24&lt;2,"",VAR(IF('Recall Analysis'!$A$2:$A$37=A24,IF('Recall Analysis'!$B$2:$B$37=B24,'Recall Analysis'!$D$2:$H$37,""))))</f>
        <v>1.2035197702430756E-3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IF(D25=0,"",AVERAGE(IF('Recall Analysis'!$A$2:$A$37=A25,IF('Recall Analysis'!$B$2:$B$37=B25,'Recall Analysis'!$D$2:$H$37,""))))</f>
        <v>0.8533973919011667</v>
      </c>
      <c r="F25" s="11">
        <f t="array" ref="F25">IF(D25&lt;2,"",VAR(IF('Recall Analysis'!$A$2:$A$37=A25,IF('Recall Analysis'!$B$2:$B$37=B25,'Recall Analysis'!$D$2:$H$37,""))))</f>
        <v>2.2421908198287E-3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IF(D26=0,"",AVERAGE(IF('Recall Analysis'!$A$2:$A$37=A26,IF('Recall Analysis'!$B$2:$B$37=B26,'Recall Analysis'!$D$2:$H$37,""))))</f>
        <v>0.86838252116220527</v>
      </c>
      <c r="F26" s="14">
        <f t="array" ref="F26">IF(D26&lt;2,"",VAR(IF('Recall Analysis'!$A$2:$A$37=A26,IF('Recall Analysis'!$B$2:$B$37=B26,'Recall Analysis'!$D$2:$H$37,""))))</f>
        <v>2.2998925515543499E-3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IF(D27=0,"",AVERAGE(IF('Recall Analysis'!$A$2:$A$37=A27,IF('Recall Analysis'!$C$2:$C$37=C27,'Recall Analysis'!$D$2:$H$37,""))))</f>
        <v>0.72000686341798226</v>
      </c>
      <c r="F27" s="9">
        <f t="array" ref="F27">IF(D27&lt;2,"",VAR(IF('Recall Analysis'!$A$2:$A$37=A27,IF('Recall Analysis'!$C$2:$C$37=C27,'Recall Analysis'!$D$2:$H$37,""))))</f>
        <v>7.7525970529389214E-3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IF(D28=0,"",AVERAGE(IF('Recall Analysis'!$A$2:$A$37=A28,IF('Recall Analysis'!$C$2:$C$37=C28,'Recall Analysis'!$D$2:$H$37,""))))</f>
        <v>0.72537176847403351</v>
      </c>
      <c r="F28" s="11">
        <f t="array" ref="F28">IF(D28&lt;2,"",VAR(IF('Recall Analysis'!$A$2:$A$37=A28,IF('Recall Analysis'!$C$2:$C$37=C28,'Recall Analysis'!$D$2:$H$37,""))))</f>
        <v>5.3866400562593598E-3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IF(D29=0,"",AVERAGE(IF('Recall Analysis'!$A$2:$A$37=A29,IF('Recall Analysis'!$C$2:$C$37=C29,'Recall Analysis'!$D$2:$H$37,""))))</f>
        <v>0.72858613589567611</v>
      </c>
      <c r="F29" s="11">
        <f t="array" ref="F29">IF(D29&lt;2,"",VAR(IF('Recall Analysis'!$A$2:$A$37=A29,IF('Recall Analysis'!$C$2:$C$37=C29,'Recall Analysis'!$D$2:$H$37,""))))</f>
        <v>6.062025956976037E-3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IF(D30=0,"",AVERAGE(IF('Recall Analysis'!$A$2:$A$37=A30,IF('Recall Analysis'!$C$2:$C$37=C30,'Recall Analysis'!$D$2:$H$37,""))))</f>
        <v>0.83796614047128803</v>
      </c>
      <c r="F30" s="11">
        <f t="array" ref="F30">IF(D30&lt;2,"",VAR(IF('Recall Analysis'!$A$2:$A$37=A30,IF('Recall Analysis'!$C$2:$C$37=C30,'Recall Analysis'!$D$2:$H$37,""))))</f>
        <v>2.5313618981256192E-3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IF(D31=0,"",AVERAGE(IF('Recall Analysis'!$A$2:$A$37=A31,IF('Recall Analysis'!$C$2:$C$37=C31,'Recall Analysis'!$D$2:$H$37,""))))</f>
        <v>0.84122626401281175</v>
      </c>
      <c r="F31" s="11">
        <f t="array" ref="F31">IF(D31&lt;2,"",VAR(IF('Recall Analysis'!$A$2:$A$37=A31,IF('Recall Analysis'!$C$2:$C$37=C31,'Recall Analysis'!$D$2:$H$37,""))))</f>
        <v>2.1383126236556686E-3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IF(D32=0,"",AVERAGE(IF('Recall Analysis'!$A$2:$A$37=A32,IF('Recall Analysis'!$C$2:$C$37=C32,'Recall Analysis'!$D$2:$H$37,""))))</f>
        <v>0.82516586593456887</v>
      </c>
      <c r="F32" s="11">
        <f t="array" ref="F32">IF(D32&lt;2,"",VAR(IF('Recall Analysis'!$A$2:$A$37=A32,IF('Recall Analysis'!$C$2:$C$37=C32,'Recall Analysis'!$D$2:$H$37,""))))</f>
        <v>3.7314348969268054E-3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IF(D33=0,"",AVERAGE(IF('Recall Analysis'!$A$2:$A$37=A33,IF('Recall Analysis'!$C$2:$C$37=C33,'Recall Analysis'!$D$2:$H$37,""))))</f>
        <v>0.85304278197208883</v>
      </c>
      <c r="F33" s="11">
        <f t="array" ref="F33">IF(D33&lt;2,"",VAR(IF('Recall Analysis'!$A$2:$A$37=A33,IF('Recall Analysis'!$C$2:$C$37=C33,'Recall Analysis'!$D$2:$H$37,""))))</f>
        <v>1.8877672189997587E-3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IF(D34=0,"",AVERAGE(IF('Recall Analysis'!$A$2:$A$37=A34,IF('Recall Analysis'!$C$2:$C$37=C34,'Recall Analysis'!$D$2:$H$37,""))))</f>
        <v>0.8680736673530085</v>
      </c>
      <c r="F34" s="11">
        <f t="array" ref="F34">IF(D34&lt;2,"",VAR(IF('Recall Analysis'!$A$2:$A$37=A34,IF('Recall Analysis'!$C$2:$C$37=C34,'Recall Analysis'!$D$2:$H$37,""))))</f>
        <v>1.0365410171559034E-3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IF(D35=0,"",AVERAGE(IF('Recall Analysis'!$A$2:$A$37=A35,IF('Recall Analysis'!$C$2:$C$37=C35,'Recall Analysis'!$D$2:$H$37,""))))</f>
        <v>0.85841912605811022</v>
      </c>
      <c r="F35" s="11">
        <f t="array" ref="F35">IF(D35&lt;2,"",VAR(IF('Recall Analysis'!$A$2:$A$37=A35,IF('Recall Analysis'!$C$2:$C$37=C35,'Recall Analysis'!$D$2:$H$37,""))))</f>
        <v>1.2090787741693666E-3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IF(D36=0,"",AVERAGE(IF('Recall Analysis'!$A$2:$A$37=A36,IF('Recall Analysis'!$C$2:$C$37=C36,'Recall Analysis'!$D$2:$H$37,""))))</f>
        <v>0.83792038435140692</v>
      </c>
      <c r="F36" s="11">
        <f t="array" ref="F36">IF(D36&lt;2,"",VAR(IF('Recall Analysis'!$A$2:$A$37=A36,IF('Recall Analysis'!$C$2:$C$37=C36,'Recall Analysis'!$D$2:$H$37,""))))</f>
        <v>1.9051745270182545E-3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IF(D37=0,"",AVERAGE(IF('Recall Analysis'!$A$2:$A$37=A37,IF('Recall Analysis'!$C$2:$C$37=C37,'Recall Analysis'!$D$2:$H$37,""))))</f>
        <v>0.84973690231068399</v>
      </c>
      <c r="F37" s="11">
        <f t="array" ref="F37">IF(D37&lt;2,"",VAR(IF('Recall Analysis'!$A$2:$A$37=A37,IF('Recall Analysis'!$C$2:$C$37=C37,'Recall Analysis'!$D$2:$H$37,""))))</f>
        <v>1.7092194568783816E-3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IF(D38=0,"",AVERAGE(IF('Recall Analysis'!$A$2:$A$37=A38,IF('Recall Analysis'!$C$2:$C$37=C38,'Recall Analysis'!$D$2:$H$37,""))))</f>
        <v>0</v>
      </c>
      <c r="F38" s="11">
        <f t="array" ref="F38">IF(D38&lt;2,"",VAR(IF('Recall Analysis'!$A$2:$A$37=A38,IF('Recall Analysis'!$C$2:$C$37=C38,'Recall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IF(D39=0,"",AVERAGE(IF('Recall Analysis'!$A$2:$A$37=A39,IF('Recall Analysis'!$C$2:$C$37=C39,'Recall Analysis'!$D$2:$H$37,""))))</f>
        <v>0.8036948066803935</v>
      </c>
      <c r="F39" s="11">
        <f t="array" ref="F39">IF(D39&lt;2,"",VAR(IF('Recall Analysis'!$A$2:$A$37=A39,IF('Recall Analysis'!$C$2:$C$37=C39,'Recall Analysis'!$D$2:$H$37,""))))</f>
        <v>1.2878350372483658E-3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IF(D40=0,"",AVERAGE(IF('Recall Analysis'!$A$2:$A$37=A40,IF('Recall Analysis'!$C$2:$C$37=C40,'Recall Analysis'!$D$2:$H$37,""))))</f>
        <v>0.80370624571036386</v>
      </c>
      <c r="F40" s="11">
        <f t="array" ref="F40">IF(D40&lt;2,"",VAR(IF('Recall Analysis'!$A$2:$A$37=A40,IF('Recall Analysis'!$C$2:$C$37=C40,'Recall Analysis'!$D$2:$H$37,""))))</f>
        <v>8.4434632566255166E-4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IF(D41=0,"",AVERAGE(IF('Recall Analysis'!$A$2:$A$37=A41,IF('Recall Analysis'!$C$2:$C$37=C41,'Recall Analysis'!$D$2:$H$37,""))))</f>
        <v>0.78436284603065676</v>
      </c>
      <c r="F41" s="11">
        <f t="array" ref="F41">IF(D41&lt;2,"",VAR(IF('Recall Analysis'!$A$2:$A$37=A41,IF('Recall Analysis'!$C$2:$C$37=C41,'Recall Analysis'!$D$2:$H$37,""))))</f>
        <v>3.2323276495495041E-3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IF(D42=0,"",AVERAGE(IF('Recall Analysis'!$A$2:$A$37=A42,IF('Recall Analysis'!$C$2:$C$37=C42,'Recall Analysis'!$D$2:$H$37,""))))</f>
        <v>0.86696408144589332</v>
      </c>
      <c r="F42" s="11">
        <f t="array" ref="F42">IF(D42&lt;2,"",VAR(IF('Recall Analysis'!$A$2:$A$37=A42,IF('Recall Analysis'!$C$2:$C$37=C42,'Recall Analysis'!$D$2:$H$37,""))))</f>
        <v>2.7482866331350908E-3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IF(D43=0,"",AVERAGE(IF('Recall Analysis'!$A$2:$A$37=A43,IF('Recall Analysis'!$C$2:$C$37=C43,'Recall Analysis'!$D$2:$H$37,""))))</f>
        <v>0.86699839853580407</v>
      </c>
      <c r="F43" s="11">
        <f t="array" ref="F43">IF(D43&lt;2,"",VAR(IF('Recall Analysis'!$A$2:$A$37=A43,IF('Recall Analysis'!$C$2:$C$37=C43,'Recall Analysis'!$D$2:$H$37,""))))</f>
        <v>1.7349095135480294E-3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IF(D44=0,"",AVERAGE(IF('Recall Analysis'!$A$2:$A$37=A44,IF('Recall Analysis'!$C$2:$C$37=C44,'Recall Analysis'!$D$2:$H$37,""))))</f>
        <v>0.84870738961336067</v>
      </c>
      <c r="F44" s="14">
        <f t="array" ref="F44">IF(D44&lt;2,"",VAR(IF('Recall Analysis'!$A$2:$A$37=A44,IF('Recall Analysis'!$C$2:$C$37=C44,'Recall Analysis'!$D$2:$H$37,""))))</f>
        <v>2.5220364091538307E-3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IF(D45=0,"",AVERAGE(IF('Recall Analysis'!$B$2:$B$37=B45,IF('Recall Analysis'!$C$2:$C$37=C45,'Recall Analysis'!$D$2:$H$37,""))))</f>
        <v>0.80367955464043306</v>
      </c>
      <c r="F45" s="9">
        <f t="array" ref="F45">IF(D45&lt;2,"",VAR(IF('Recall Analysis'!$B$2:$B$37=B45,IF('Recall Analysis'!$C$2:$C$37=C45,'Recall Analysis'!$D$2:$H$37,""))))</f>
        <v>7.2111557607999147E-3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IF(D46=0,"",AVERAGE(IF('Recall Analysis'!$B$2:$B$37=B46,IF('Recall Analysis'!$C$2:$C$37=C46,'Recall Analysis'!$D$2:$H$37,""))))</f>
        <v>0.8183405780523143</v>
      </c>
      <c r="F46" s="11">
        <f t="array" ref="F46">IF(D46&lt;2,"",VAR(IF('Recall Analysis'!$B$2:$B$37=B46,IF('Recall Analysis'!$C$2:$C$37=C46,'Recall Analysis'!$D$2:$H$37,""))))</f>
        <v>6.0323111516838298E-3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IF(D47=0,"",AVERAGE(IF('Recall Analysis'!$B$2:$B$37=B47,IF('Recall Analysis'!$C$2:$C$37=C47,'Recall Analysis'!$D$2:$H$37,""))))</f>
        <v>0.65097613055746195</v>
      </c>
      <c r="F47" s="11">
        <f t="array" ref="F47">IF(D47&lt;2,"",VAR(IF('Recall Analysis'!$B$2:$B$37=B47,IF('Recall Analysis'!$C$2:$C$37=C47,'Recall Analysis'!$D$2:$H$37,""))))</f>
        <v>9.2864892339400359E-2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IF(D48=0,"",AVERAGE(IF('Recall Analysis'!$B$2:$B$37=B48,IF('Recall Analysis'!$C$2:$C$37=C48,'Recall Analysis'!$D$2:$H$37,""))))</f>
        <v>0.83618546480591793</v>
      </c>
      <c r="F48" s="11">
        <f t="array" ref="F48">IF(D48&lt;2,"",VAR(IF('Recall Analysis'!$B$2:$B$37=B48,IF('Recall Analysis'!$C$2:$C$37=C48,'Recall Analysis'!$D$2:$H$37,""))))</f>
        <v>2.7621549169632707E-3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IF(D49=0,"",AVERAGE(IF('Recall Analysis'!$B$2:$B$37=B49,IF('Recall Analysis'!$C$2:$C$37=C49,'Recall Analysis'!$D$2:$H$37,""))))</f>
        <v>0.83336383741325393</v>
      </c>
      <c r="F49" s="11">
        <f t="array" ref="F49">IF(D49&lt;2,"",VAR(IF('Recall Analysis'!$B$2:$B$37=B49,IF('Recall Analysis'!$C$2:$C$37=C49,'Recall Analysis'!$D$2:$H$37,""))))</f>
        <v>2.9662018932391293E-3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IF(D50=0,"",AVERAGE(IF('Recall Analysis'!$B$2:$B$37=B50,IF('Recall Analysis'!$C$2:$C$37=C50,'Recall Analysis'!$D$2:$H$37,""))))</f>
        <v>0.69743765728666207</v>
      </c>
      <c r="F50" s="14">
        <f t="array" ref="F50">IF(D50&lt;2,"",VAR(IF('Recall Analysis'!$B$2:$B$37=B50,IF('Recall Analysis'!$C$2:$C$37=C50,'Recall Analysis'!$D$2:$H$37,""))))</f>
        <v>0.10322571296053878</v>
      </c>
    </row>
    <row r="51" spans="1:6" x14ac:dyDescent="0.25">
      <c r="A51" s="7" t="str">
        <f>'Recall Analysis'!A2</f>
        <v>kNN</v>
      </c>
      <c r="B51" s="8" t="str">
        <f>'Recall Analysis'!B2</f>
        <v>BoW</v>
      </c>
      <c r="C51" s="9" t="str">
        <f>'Recall Analysis'!C2</f>
        <v>/</v>
      </c>
      <c r="D51" s="7">
        <f>COUNT('Recall Analysis'!D2:H2)</f>
        <v>5</v>
      </c>
      <c r="E51" s="8">
        <f>AVERAGE('Recall Analysis'!D2:H2)</f>
        <v>0.65035460992907801</v>
      </c>
      <c r="F51" s="9">
        <f>_xlfn.VAR.S('Recall Analysis'!D2:H2)</f>
        <v>3.4115814277050419E-3</v>
      </c>
    </row>
    <row r="52" spans="1:6" x14ac:dyDescent="0.25">
      <c r="A52" s="10" t="str">
        <f>'Recall Analysis'!A3</f>
        <v>kNN</v>
      </c>
      <c r="B52" t="str">
        <f>'Recall Analysis'!B3</f>
        <v>BoW</v>
      </c>
      <c r="C52" s="11" t="str">
        <f>'Recall Analysis'!C3</f>
        <v>Chi^2</v>
      </c>
      <c r="D52" s="10">
        <f>COUNT('Recall Analysis'!D3:H3)</f>
        <v>5</v>
      </c>
      <c r="E52">
        <f>AVERAGE('Recall Analysis'!D3:H3)</f>
        <v>0.68027911233127436</v>
      </c>
      <c r="F52" s="11">
        <f>_xlfn.VAR.S('Recall Analysis'!D3:H3)</f>
        <v>2.1995467202592157E-3</v>
      </c>
    </row>
    <row r="53" spans="1:6" x14ac:dyDescent="0.25">
      <c r="A53" s="10" t="str">
        <f>'Recall Analysis'!A4</f>
        <v>kNN</v>
      </c>
      <c r="B53" t="str">
        <f>'Recall Analysis'!B4</f>
        <v>BoW</v>
      </c>
      <c r="C53" s="11" t="str">
        <f>'Recall Analysis'!C4</f>
        <v>Chi^2 + PCA</v>
      </c>
      <c r="D53" s="10">
        <f>COUNT('Recall Analysis'!D4:H4)</f>
        <v>5</v>
      </c>
      <c r="E53">
        <f>AVERAGE('Recall Analysis'!D4:H4)</f>
        <v>0.68034774651109586</v>
      </c>
      <c r="F53" s="11">
        <f>_xlfn.VAR.S('Recall Analysis'!D4:H4)</f>
        <v>4.7943798378709164E-3</v>
      </c>
    </row>
    <row r="54" spans="1:6" x14ac:dyDescent="0.25">
      <c r="A54" s="10" t="str">
        <f>'Recall Analysis'!A5</f>
        <v>kNN</v>
      </c>
      <c r="B54" t="str">
        <f>'Recall Analysis'!B5</f>
        <v>Tf-Idf</v>
      </c>
      <c r="C54" s="11" t="str">
        <f>'Recall Analysis'!C5</f>
        <v>/</v>
      </c>
      <c r="D54" s="10">
        <f>COUNT('Recall Analysis'!D5:H5)</f>
        <v>5</v>
      </c>
      <c r="E54">
        <f>AVERAGE('Recall Analysis'!D5:H5)</f>
        <v>0.78965911690688628</v>
      </c>
      <c r="F54" s="11">
        <f>_xlfn.VAR.S('Recall Analysis'!D5:H5)</f>
        <v>1.9031709012013774E-3</v>
      </c>
    </row>
    <row r="55" spans="1:6" x14ac:dyDescent="0.25">
      <c r="A55" s="10" t="str">
        <f>'Recall Analysis'!A6</f>
        <v>kNN</v>
      </c>
      <c r="B55" t="str">
        <f>'Recall Analysis'!B6</f>
        <v>Tf-Idf</v>
      </c>
      <c r="C55" s="11" t="str">
        <f>'Recall Analysis'!C6</f>
        <v>Chi^2</v>
      </c>
      <c r="D55" s="10">
        <f>COUNT('Recall Analysis'!D6:H6)</f>
        <v>5</v>
      </c>
      <c r="E55">
        <f>AVERAGE('Recall Analysis'!D6:H6)</f>
        <v>0.77046442461679254</v>
      </c>
      <c r="F55" s="11">
        <f>_xlfn.VAR.S('Recall Analysis'!D6:H6)</f>
        <v>4.8370243113015719E-3</v>
      </c>
    </row>
    <row r="56" spans="1:6" x14ac:dyDescent="0.25">
      <c r="A56" s="10" t="str">
        <f>'Recall Analysis'!A7</f>
        <v>kNN</v>
      </c>
      <c r="B56" t="str">
        <f>'Recall Analysis'!B7</f>
        <v>Tf-Idf</v>
      </c>
      <c r="C56" s="11" t="str">
        <f>'Recall Analysis'!C7</f>
        <v>Chi^2 + PCA</v>
      </c>
      <c r="D56" s="10">
        <f>COUNT('Recall Analysis'!D7:H7)</f>
        <v>5</v>
      </c>
      <c r="E56">
        <f>AVERAGE('Recall Analysis'!D7:H7)</f>
        <v>0.77682452528025636</v>
      </c>
      <c r="F56" s="11">
        <f>_xlfn.VAR.S('Recall Analysis'!D7:H7)</f>
        <v>3.0278230392793391E-3</v>
      </c>
    </row>
    <row r="57" spans="1:6" x14ac:dyDescent="0.25">
      <c r="A57" s="10" t="str">
        <f>'Recall Analysis'!A8</f>
        <v>SVM</v>
      </c>
      <c r="B57" t="str">
        <f>'Recall Analysis'!B8</f>
        <v>BoW</v>
      </c>
      <c r="C57" s="11" t="str">
        <f>'Recall Analysis'!C8</f>
        <v>/</v>
      </c>
      <c r="D57" s="10">
        <f>COUNT('Recall Analysis'!D8:H8)</f>
        <v>5</v>
      </c>
      <c r="E57">
        <f>AVERAGE('Recall Analysis'!D8:H8)</f>
        <v>0.81329215282544054</v>
      </c>
      <c r="F57" s="11">
        <f>_xlfn.VAR.S('Recall Analysis'!D8:H8)</f>
        <v>2.5832710873191851E-3</v>
      </c>
    </row>
    <row r="58" spans="1:6" x14ac:dyDescent="0.25">
      <c r="A58" s="10" t="str">
        <f>'Recall Analysis'!A9</f>
        <v>SVM</v>
      </c>
      <c r="B58" t="str">
        <f>'Recall Analysis'!B9</f>
        <v>BoW</v>
      </c>
      <c r="C58" s="11" t="str">
        <f>'Recall Analysis'!C9</f>
        <v>Chi^2</v>
      </c>
      <c r="D58" s="10">
        <f>COUNT('Recall Analysis'!D9:H9)</f>
        <v>5</v>
      </c>
      <c r="E58">
        <f>AVERAGE('Recall Analysis'!D9:H9)</f>
        <v>0.81548844657973008</v>
      </c>
      <c r="F58" s="11">
        <f>_xlfn.VAR.S('Recall Analysis'!D9:H9)</f>
        <v>1.8529605994376218E-3</v>
      </c>
    </row>
    <row r="59" spans="1:6" x14ac:dyDescent="0.25">
      <c r="A59" s="10" t="str">
        <f>'Recall Analysis'!A10</f>
        <v>SVM</v>
      </c>
      <c r="B59" t="str">
        <f>'Recall Analysis'!B10</f>
        <v>BoW</v>
      </c>
      <c r="C59" s="11" t="str">
        <f>'Recall Analysis'!C10</f>
        <v>Chi^2 + PCA</v>
      </c>
      <c r="D59" s="10">
        <f>COUNT('Recall Analysis'!D10:H10)</f>
        <v>5</v>
      </c>
      <c r="E59">
        <f>AVERAGE('Recall Analysis'!D10:H10)</f>
        <v>0.78766872569206137</v>
      </c>
      <c r="F59" s="11">
        <f>_xlfn.VAR.S('Recall Analysis'!D10:H10)</f>
        <v>3.7602794902301369E-3</v>
      </c>
    </row>
    <row r="60" spans="1:6" x14ac:dyDescent="0.25">
      <c r="A60" s="10" t="str">
        <f>'Recall Analysis'!A11</f>
        <v>SVM</v>
      </c>
      <c r="B60" t="str">
        <f>'Recall Analysis'!B11</f>
        <v>Tf-Idf</v>
      </c>
      <c r="C60" s="11" t="str">
        <f>'Recall Analysis'!C11</f>
        <v>/</v>
      </c>
      <c r="D60" s="10">
        <f>COUNT('Recall Analysis'!D11:H11)</f>
        <v>5</v>
      </c>
      <c r="E60">
        <f>AVERAGE('Recall Analysis'!D11:H11)</f>
        <v>0.86264012811713575</v>
      </c>
      <c r="F60" s="11">
        <f>_xlfn.VAR.S('Recall Analysis'!D11:H11)</f>
        <v>1.5902790175948533E-3</v>
      </c>
    </row>
    <row r="61" spans="1:6" x14ac:dyDescent="0.25">
      <c r="A61" s="10" t="str">
        <f>'Recall Analysis'!A12</f>
        <v>SVM</v>
      </c>
      <c r="B61" t="str">
        <f>'Recall Analysis'!B12</f>
        <v>Tf-Idf</v>
      </c>
      <c r="C61" s="11" t="str">
        <f>'Recall Analysis'!C12</f>
        <v>Chi^2</v>
      </c>
      <c r="D61" s="10">
        <f>COUNT('Recall Analysis'!D12:H12)</f>
        <v>5</v>
      </c>
      <c r="E61">
        <f>AVERAGE('Recall Analysis'!D12:H12)</f>
        <v>0.86696408144589332</v>
      </c>
      <c r="F61" s="11">
        <f>_xlfn.VAR.S('Recall Analysis'!D12:H12)</f>
        <v>1.3021546882410256E-3</v>
      </c>
    </row>
    <row r="62" spans="1:6" x14ac:dyDescent="0.25">
      <c r="A62" s="10" t="str">
        <f>'Recall Analysis'!A13</f>
        <v>SVM</v>
      </c>
      <c r="B62" t="str">
        <f>'Recall Analysis'!B13</f>
        <v>Tf-Idf</v>
      </c>
      <c r="C62" s="11" t="str">
        <f>'Recall Analysis'!C13</f>
        <v>Chi^2 + PCA</v>
      </c>
      <c r="D62" s="10">
        <f>COUNT('Recall Analysis'!D13:H13)</f>
        <v>5</v>
      </c>
      <c r="E62">
        <f>AVERAGE('Recall Analysis'!D13:H13)</f>
        <v>0.86266300617707614</v>
      </c>
      <c r="F62" s="11">
        <f>_xlfn.VAR.S('Recall Analysis'!D13:H13)</f>
        <v>1.120360211939498E-3</v>
      </c>
    </row>
    <row r="63" spans="1:6" x14ac:dyDescent="0.25">
      <c r="A63" s="10" t="str">
        <f>'Recall Analysis'!A14</f>
        <v>LR</v>
      </c>
      <c r="B63" t="str">
        <f>'Recall Analysis'!B14</f>
        <v>BoW</v>
      </c>
      <c r="C63" s="11" t="str">
        <f>'Recall Analysis'!C14</f>
        <v>/</v>
      </c>
      <c r="D63" s="10">
        <f>COUNT('Recall Analysis'!D14:H14)</f>
        <v>5</v>
      </c>
      <c r="E63">
        <f>AVERAGE('Recall Analysis'!D14:H14)</f>
        <v>0.84765499885609707</v>
      </c>
      <c r="F63" s="11">
        <f>_xlfn.VAR.S('Recall Analysis'!D14:H14)</f>
        <v>2.7334099913214113E-3</v>
      </c>
    </row>
    <row r="64" spans="1:6" x14ac:dyDescent="0.25">
      <c r="A64" s="10" t="str">
        <f>'Recall Analysis'!A15</f>
        <v>LR</v>
      </c>
      <c r="B64" t="str">
        <f>'Recall Analysis'!B15</f>
        <v>BoW</v>
      </c>
      <c r="C64" s="11" t="str">
        <f>'Recall Analysis'!C15</f>
        <v>Chi^2</v>
      </c>
      <c r="D64" s="10">
        <f>COUNT('Recall Analysis'!D15:H15)</f>
        <v>5</v>
      </c>
      <c r="E64">
        <f>AVERAGE('Recall Analysis'!D15:H15)</f>
        <v>0.8712651567147105</v>
      </c>
      <c r="F64" s="11">
        <f>_xlfn.VAR.S('Recall Analysis'!D15:H15)</f>
        <v>9.7521983167170203E-4</v>
      </c>
    </row>
    <row r="65" spans="1:6" x14ac:dyDescent="0.25">
      <c r="A65" s="10" t="str">
        <f>'Recall Analysis'!A16</f>
        <v>LR</v>
      </c>
      <c r="B65" t="str">
        <f>'Recall Analysis'!B16</f>
        <v>BoW</v>
      </c>
      <c r="C65" s="11" t="str">
        <f>'Recall Analysis'!C16</f>
        <v>Chi^2 + PCA</v>
      </c>
      <c r="D65" s="10">
        <f>COUNT('Recall Analysis'!D16:H16)</f>
        <v>5</v>
      </c>
      <c r="E65">
        <f>AVERAGE('Recall Analysis'!D16:H16)</f>
        <v>0.85410661175932279</v>
      </c>
      <c r="F65" s="11">
        <f>_xlfn.VAR.S('Recall Analysis'!D16:H16)</f>
        <v>1.4098035234724657E-3</v>
      </c>
    </row>
    <row r="66" spans="1:6" x14ac:dyDescent="0.25">
      <c r="A66" s="10" t="str">
        <f>'Recall Analysis'!A17</f>
        <v>LR</v>
      </c>
      <c r="B66" t="str">
        <f>'Recall Analysis'!B17</f>
        <v>Tf-Idf</v>
      </c>
      <c r="C66" s="11" t="str">
        <f>'Recall Analysis'!C17</f>
        <v>/</v>
      </c>
      <c r="D66" s="10">
        <f>COUNT('Recall Analysis'!D17:H17)</f>
        <v>5</v>
      </c>
      <c r="E66">
        <f>AVERAGE('Recall Analysis'!D17:H17)</f>
        <v>0.85843056508808058</v>
      </c>
      <c r="F66" s="11">
        <f>_xlfn.VAR.S('Recall Analysis'!D17:H17)</f>
        <v>1.4414957341656303E-3</v>
      </c>
    </row>
    <row r="67" spans="1:6" x14ac:dyDescent="0.25">
      <c r="A67" s="10" t="str">
        <f>'Recall Analysis'!A18</f>
        <v>LR</v>
      </c>
      <c r="B67" t="str">
        <f>'Recall Analysis'!B18</f>
        <v>Tf-Idf</v>
      </c>
      <c r="C67" s="11" t="str">
        <f>'Recall Analysis'!C18</f>
        <v>Chi^2</v>
      </c>
      <c r="D67" s="10">
        <f>COUNT('Recall Analysis'!D18:H18)</f>
        <v>5</v>
      </c>
      <c r="E67">
        <f>AVERAGE('Recall Analysis'!D18:H18)</f>
        <v>0.8648821779913064</v>
      </c>
      <c r="F67" s="11">
        <f>_xlfn.VAR.S('Recall Analysis'!D18:H18)</f>
        <v>1.331533446064436E-3</v>
      </c>
    </row>
    <row r="68" spans="1:6" x14ac:dyDescent="0.25">
      <c r="A68" s="10" t="str">
        <f>'Recall Analysis'!A19</f>
        <v>LR</v>
      </c>
      <c r="B68" t="str">
        <f>'Recall Analysis'!B19</f>
        <v>Tf-Idf</v>
      </c>
      <c r="C68" s="11" t="str">
        <f>'Recall Analysis'!C19</f>
        <v>Chi^2 + PCA</v>
      </c>
      <c r="D68" s="10">
        <f>COUNT('Recall Analysis'!D19:H19)</f>
        <v>5</v>
      </c>
      <c r="E68">
        <f>AVERAGE('Recall Analysis'!D19:H19)</f>
        <v>0.86273164035689776</v>
      </c>
      <c r="F68" s="11">
        <f>_xlfn.VAR.S('Recall Analysis'!D19:H19)</f>
        <v>1.2641292694654932E-3</v>
      </c>
    </row>
    <row r="69" spans="1:6" x14ac:dyDescent="0.25">
      <c r="A69" s="10" t="str">
        <f>'Recall Analysis'!A20</f>
        <v>MNB</v>
      </c>
      <c r="B69" t="str">
        <f>'Recall Analysis'!B20</f>
        <v>BoW</v>
      </c>
      <c r="C69" s="11" t="str">
        <f>'Recall Analysis'!C20</f>
        <v>/</v>
      </c>
      <c r="D69" s="10">
        <f>COUNT('Recall Analysis'!D20:H20)</f>
        <v>5</v>
      </c>
      <c r="E69">
        <f>AVERAGE('Recall Analysis'!D20:H20)</f>
        <v>0.84760924273621596</v>
      </c>
      <c r="F69" s="11">
        <f>_xlfn.VAR.S('Recall Analysis'!D20:H20)</f>
        <v>1.5362243015034152E-3</v>
      </c>
    </row>
    <row r="70" spans="1:6" x14ac:dyDescent="0.25">
      <c r="A70" s="10" t="str">
        <f>'Recall Analysis'!A21</f>
        <v>MNB</v>
      </c>
      <c r="B70" t="str">
        <f>'Recall Analysis'!B21</f>
        <v>BoW</v>
      </c>
      <c r="C70" s="11" t="str">
        <f>'Recall Analysis'!C21</f>
        <v>Chi^2</v>
      </c>
      <c r="D70" s="10">
        <f>COUNT('Recall Analysis'!D21:H21)</f>
        <v>5</v>
      </c>
      <c r="E70">
        <f>AVERAGE('Recall Analysis'!D21:H21)</f>
        <v>0.860489590482727</v>
      </c>
      <c r="F70" s="11">
        <f>_xlfn.VAR.S('Recall Analysis'!D21:H21)</f>
        <v>1.4530106579517549E-3</v>
      </c>
    </row>
    <row r="71" spans="1:6" x14ac:dyDescent="0.25">
      <c r="A71" s="10" t="str">
        <f>'Recall Analysis'!A22</f>
        <v>MNB</v>
      </c>
      <c r="B71" t="str">
        <f>'Recall Analysis'!B22</f>
        <v>BoW</v>
      </c>
      <c r="C71" s="11" t="str">
        <f>'Recall Analysis'!C22</f>
        <v>Chi^2 + PCA</v>
      </c>
      <c r="D71" s="10">
        <f>COUNT('Recall Analysis'!D22:H22)</f>
        <v>5</v>
      </c>
      <c r="E71">
        <f>AVERAGE('Recall Analysis'!D22:H22)</f>
        <v>0</v>
      </c>
      <c r="F71" s="11">
        <f>_xlfn.VAR.S('Recall Analysis'!D22:H22)</f>
        <v>0</v>
      </c>
    </row>
    <row r="72" spans="1:6" x14ac:dyDescent="0.25">
      <c r="A72" s="10" t="str">
        <f>'Recall Analysis'!A23</f>
        <v>MNB</v>
      </c>
      <c r="B72" t="str">
        <f>'Recall Analysis'!B23</f>
        <v>Tf-Idf</v>
      </c>
      <c r="C72" s="11" t="str">
        <f>'Recall Analysis'!C23</f>
        <v>/</v>
      </c>
      <c r="D72" s="10">
        <f>COUNT('Recall Analysis'!D23:H23)</f>
        <v>5</v>
      </c>
      <c r="E72">
        <f>AVERAGE('Recall Analysis'!D23:H23)</f>
        <v>0.82823152596659799</v>
      </c>
      <c r="F72" s="11">
        <f>_xlfn.VAR.S('Recall Analysis'!D23:H23)</f>
        <v>2.51573344228545E-3</v>
      </c>
    </row>
    <row r="73" spans="1:6" x14ac:dyDescent="0.25">
      <c r="A73" s="10" t="str">
        <f>'Recall Analysis'!A24</f>
        <v>MNB</v>
      </c>
      <c r="B73" t="str">
        <f>'Recall Analysis'!B24</f>
        <v>Tf-Idf</v>
      </c>
      <c r="C73" s="11" t="str">
        <f>'Recall Analysis'!C24</f>
        <v>Chi^2</v>
      </c>
      <c r="D73" s="10">
        <f>COUNT('Recall Analysis'!D24:H24)</f>
        <v>5</v>
      </c>
      <c r="E73">
        <f>AVERAGE('Recall Analysis'!D24:H24)</f>
        <v>0.83898421413864099</v>
      </c>
      <c r="F73" s="11">
        <f>_xlfn.VAR.S('Recall Analysis'!D24:H24)</f>
        <v>2.1036823627116202E-3</v>
      </c>
    </row>
    <row r="74" spans="1:6" x14ac:dyDescent="0.25">
      <c r="A74" s="10" t="str">
        <f>'Recall Analysis'!A25</f>
        <v>MNB</v>
      </c>
      <c r="B74" t="str">
        <f>'Recall Analysis'!B25</f>
        <v>Tf-Idf</v>
      </c>
      <c r="C74" s="11" t="str">
        <f>'Recall Analysis'!C25</f>
        <v>Chi^2 + PCA</v>
      </c>
      <c r="D74" s="10">
        <f>COUNT('Recall Analysis'!D25:H25)</f>
        <v>5</v>
      </c>
      <c r="E74">
        <f>AVERAGE('Recall Analysis'!D25:H25)</f>
        <v>0</v>
      </c>
      <c r="F74" s="11">
        <f>_xlfn.VAR.S('Recall Analysis'!D25:H25)</f>
        <v>0</v>
      </c>
    </row>
    <row r="75" spans="1:6" x14ac:dyDescent="0.25">
      <c r="A75" s="10" t="str">
        <f>'Recall Analysis'!A26</f>
        <v>RF</v>
      </c>
      <c r="B75" t="str">
        <f>'Recall Analysis'!B26</f>
        <v>BoW</v>
      </c>
      <c r="C75" s="11" t="str">
        <f>'Recall Analysis'!C26</f>
        <v>/</v>
      </c>
      <c r="D75" s="10">
        <f>COUNT('Recall Analysis'!D26:H26)</f>
        <v>5</v>
      </c>
      <c r="E75">
        <f>AVERAGE('Recall Analysis'!D26:H26)</f>
        <v>0.80905971173644475</v>
      </c>
      <c r="F75" s="11">
        <f>_xlfn.VAR.S('Recall Analysis'!D26:H26)</f>
        <v>2.2517067079822128E-3</v>
      </c>
    </row>
    <row r="76" spans="1:6" x14ac:dyDescent="0.25">
      <c r="A76" s="10" t="str">
        <f>'Recall Analysis'!A27</f>
        <v>RF</v>
      </c>
      <c r="B76" t="str">
        <f>'Recall Analysis'!B27</f>
        <v>BoW</v>
      </c>
      <c r="C76" s="11" t="str">
        <f>'Recall Analysis'!C27</f>
        <v>Chi^2</v>
      </c>
      <c r="D76" s="10">
        <f>COUNT('Recall Analysis'!D27:H27)</f>
        <v>5</v>
      </c>
      <c r="E76">
        <f>AVERAGE('Recall Analysis'!D27:H27)</f>
        <v>0.80910546785632587</v>
      </c>
      <c r="F76" s="11">
        <f>_xlfn.VAR.S('Recall Analysis'!D27:H27)</f>
        <v>1.2971980369567305E-3</v>
      </c>
    </row>
    <row r="77" spans="1:6" x14ac:dyDescent="0.25">
      <c r="A77" s="10" t="str">
        <f>'Recall Analysis'!A28</f>
        <v>RF</v>
      </c>
      <c r="B77" t="str">
        <f>'Recall Analysis'!B28</f>
        <v>BoW</v>
      </c>
      <c r="C77" s="11" t="str">
        <f>'Recall Analysis'!C28</f>
        <v>Chi^2 + PCA</v>
      </c>
      <c r="D77" s="10">
        <f>COUNT('Recall Analysis'!D28:H28)</f>
        <v>5</v>
      </c>
      <c r="E77">
        <f>AVERAGE('Recall Analysis'!D28:H28)</f>
        <v>0.75106382978723418</v>
      </c>
      <c r="F77" s="11">
        <f>_xlfn.VAR.S('Recall Analysis'!D28:H28)</f>
        <v>1.7038318682948113E-3</v>
      </c>
    </row>
    <row r="78" spans="1:6" x14ac:dyDescent="0.25">
      <c r="A78" s="10" t="str">
        <f>'Recall Analysis'!A29</f>
        <v>RF</v>
      </c>
      <c r="B78" t="str">
        <f>'Recall Analysis'!B29</f>
        <v>Tf-Idf</v>
      </c>
      <c r="C78" s="11" t="str">
        <f>'Recall Analysis'!C29</f>
        <v>/</v>
      </c>
      <c r="D78" s="10">
        <f>COUNT('Recall Analysis'!D29:H29)</f>
        <v>5</v>
      </c>
      <c r="E78">
        <f>AVERAGE('Recall Analysis'!D29:H29)</f>
        <v>0.79832990162434236</v>
      </c>
      <c r="F78" s="11">
        <f>_xlfn.VAR.S('Recall Analysis'!D29:H29)</f>
        <v>5.7396661017549886E-4</v>
      </c>
    </row>
    <row r="79" spans="1:6" x14ac:dyDescent="0.25">
      <c r="A79" s="10" t="str">
        <f>'Recall Analysis'!A30</f>
        <v>RF</v>
      </c>
      <c r="B79" t="str">
        <f>'Recall Analysis'!B30</f>
        <v>Tf-Idf</v>
      </c>
      <c r="C79" s="11" t="str">
        <f>'Recall Analysis'!C30</f>
        <v>Chi^2</v>
      </c>
      <c r="D79" s="10">
        <f>COUNT('Recall Analysis'!D30:H30)</f>
        <v>5</v>
      </c>
      <c r="E79">
        <f>AVERAGE('Recall Analysis'!D30:H30)</f>
        <v>0.79830702356440175</v>
      </c>
      <c r="F79" s="11">
        <f>_xlfn.VAR.S('Recall Analysis'!D30:H30)</f>
        <v>5.2970219633039406E-4</v>
      </c>
    </row>
    <row r="80" spans="1:6" x14ac:dyDescent="0.25">
      <c r="A80" s="10" t="str">
        <f>'Recall Analysis'!A31</f>
        <v>RF</v>
      </c>
      <c r="B80" t="str">
        <f>'Recall Analysis'!B31</f>
        <v>Tf-Idf</v>
      </c>
      <c r="C80" s="11" t="str">
        <f>'Recall Analysis'!C31</f>
        <v>Chi^2 + PCA</v>
      </c>
      <c r="D80" s="10">
        <f>COUNT('Recall Analysis'!D31:H31)</f>
        <v>5</v>
      </c>
      <c r="E80">
        <f>AVERAGE('Recall Analysis'!D31:H31)</f>
        <v>0.81766186227407922</v>
      </c>
      <c r="F80" s="11">
        <f>_xlfn.VAR.S('Recall Analysis'!D31:H31)</f>
        <v>2.7968441362422754E-3</v>
      </c>
    </row>
    <row r="81" spans="1:6" x14ac:dyDescent="0.25">
      <c r="A81" s="10" t="str">
        <f>'Recall Analysis'!A32</f>
        <v>Ensemble</v>
      </c>
      <c r="B81" t="str">
        <f>'Recall Analysis'!B32</f>
        <v>BoW</v>
      </c>
      <c r="C81" s="11" t="str">
        <f>'Recall Analysis'!C32</f>
        <v>/</v>
      </c>
      <c r="D81" s="10">
        <f>COUNT('Recall Analysis'!D32:H32)</f>
        <v>5</v>
      </c>
      <c r="E81">
        <f>AVERAGE('Recall Analysis'!D32:H32)</f>
        <v>0.85410661175932279</v>
      </c>
      <c r="F81" s="11">
        <f>_xlfn.VAR.S('Recall Analysis'!D32:H32)</f>
        <v>2.2191456439488201E-3</v>
      </c>
    </row>
    <row r="82" spans="1:6" x14ac:dyDescent="0.25">
      <c r="A82" s="10" t="str">
        <f>'Recall Analysis'!A33</f>
        <v>Ensemble</v>
      </c>
      <c r="B82" t="str">
        <f>'Recall Analysis'!B33</f>
        <v>BoW</v>
      </c>
      <c r="C82" s="11" t="str">
        <f>'Recall Analysis'!C33</f>
        <v>Chi^2</v>
      </c>
      <c r="D82" s="10">
        <f>COUNT('Recall Analysis'!D33:H33)</f>
        <v>5</v>
      </c>
      <c r="E82">
        <f>AVERAGE('Recall Analysis'!D33:H33)</f>
        <v>0.87341569434911914</v>
      </c>
      <c r="F82" s="11">
        <f>_xlfn.VAR.S('Recall Analysis'!D33:H33)</f>
        <v>2.4998088260948649E-3</v>
      </c>
    </row>
    <row r="83" spans="1:6" x14ac:dyDescent="0.25">
      <c r="A83" s="10" t="str">
        <f>'Recall Analysis'!A34</f>
        <v>Ensemble</v>
      </c>
      <c r="B83" t="str">
        <f>'Recall Analysis'!B34</f>
        <v>BoW</v>
      </c>
      <c r="C83" s="11" t="str">
        <f>'Recall Analysis'!C34</f>
        <v>Chi^2 + PCA</v>
      </c>
      <c r="D83" s="10">
        <f>COUNT('Recall Analysis'!D34:H34)</f>
        <v>5</v>
      </c>
      <c r="E83">
        <f>AVERAGE('Recall Analysis'!D34:H34)</f>
        <v>0.83266986959505829</v>
      </c>
      <c r="F83" s="11">
        <f>_xlfn.VAR.S('Recall Analysis'!D34:H34)</f>
        <v>2.0901313910378604E-3</v>
      </c>
    </row>
    <row r="84" spans="1:6" x14ac:dyDescent="0.25">
      <c r="A84" s="10" t="str">
        <f>'Recall Analysis'!A35</f>
        <v>Ensemble</v>
      </c>
      <c r="B84" t="str">
        <f>'Recall Analysis'!B35</f>
        <v>Tf-Idf</v>
      </c>
      <c r="C84" s="11" t="str">
        <f>'Recall Analysis'!C35</f>
        <v>/</v>
      </c>
      <c r="D84" s="10">
        <f>COUNT('Recall Analysis'!D35:H35)</f>
        <v>5</v>
      </c>
      <c r="E84">
        <f>AVERAGE('Recall Analysis'!D35:H35)</f>
        <v>0.87982155113246407</v>
      </c>
      <c r="F84" s="11">
        <f>_xlfn.VAR.S('Recall Analysis'!D35:H35)</f>
        <v>3.5512129637524322E-3</v>
      </c>
    </row>
    <row r="85" spans="1:6" x14ac:dyDescent="0.25">
      <c r="A85" s="10" t="str">
        <f>'Recall Analysis'!A36</f>
        <v>Ensemble</v>
      </c>
      <c r="B85" t="str">
        <f>'Recall Analysis'!B36</f>
        <v>Tf-Idf</v>
      </c>
      <c r="C85" s="11" t="str">
        <f>'Recall Analysis'!C36</f>
        <v>Chi^2</v>
      </c>
      <c r="D85" s="10">
        <f>COUNT('Recall Analysis'!D36:H36)</f>
        <v>5</v>
      </c>
      <c r="E85">
        <f>AVERAGE('Recall Analysis'!D36:H36)</f>
        <v>0.86058110272248922</v>
      </c>
      <c r="F85" s="11">
        <f>_xlfn.VAR.S('Recall Analysis'!D36:H36)</f>
        <v>1.3007833654992249E-3</v>
      </c>
    </row>
    <row r="86" spans="1:6" x14ac:dyDescent="0.25">
      <c r="A86" s="12" t="str">
        <f>'Recall Analysis'!A37</f>
        <v>Ensemble</v>
      </c>
      <c r="B86" s="13" t="str">
        <f>'Recall Analysis'!B37</f>
        <v>Tf-Idf</v>
      </c>
      <c r="C86" s="14" t="str">
        <f>'Recall Analysis'!C37</f>
        <v>Chi^2 + PCA</v>
      </c>
      <c r="D86" s="12">
        <f>COUNT('Recall Analysis'!D37:H37)</f>
        <v>5</v>
      </c>
      <c r="E86" s="13">
        <f>AVERAGE('Recall Analysis'!D37:H37)</f>
        <v>0.86474490963166328</v>
      </c>
      <c r="F86" s="14">
        <f>_xlfn.VAR.S('Recall Analysis'!D37:H37)</f>
        <v>2.9414454087146298E-3</v>
      </c>
    </row>
    <row r="87" spans="1:6" x14ac:dyDescent="0.25">
      <c r="D87">
        <f>SUM(D51:D86)</f>
        <v>180</v>
      </c>
      <c r="E87">
        <f>AVERAGE('Recall Analysis'!D2:H37)</f>
        <v>0.77333053712600663</v>
      </c>
      <c r="F87">
        <f>_xlfn.VAR.S('Recall Analysis'!D2:H37)</f>
        <v>4.0076935831994058E-2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37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719B-EBDE-43EB-B45F-5418D4EFE6FB}">
  <dimension ref="A1:J104"/>
  <sheetViews>
    <sheetView workbookViewId="0">
      <selection activeCell="J12" sqref="J12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7" ht="15.75" thickBot="1" x14ac:dyDescent="0.3">
      <c r="A1" t="s">
        <v>95</v>
      </c>
      <c r="E1" t="s">
        <v>19</v>
      </c>
      <c r="F1">
        <v>0.05</v>
      </c>
    </row>
    <row r="2" spans="1:7" ht="15.75" thickTop="1" x14ac:dyDescent="0.25">
      <c r="A2" s="15" t="s">
        <v>96</v>
      </c>
      <c r="B2" s="15" t="s">
        <v>97</v>
      </c>
      <c r="C2" s="15" t="s">
        <v>98</v>
      </c>
      <c r="D2" s="15" t="s">
        <v>99</v>
      </c>
      <c r="E2" s="15" t="s">
        <v>40</v>
      </c>
      <c r="F2" s="15" t="s">
        <v>94</v>
      </c>
      <c r="G2" s="15" t="s">
        <v>100</v>
      </c>
    </row>
    <row r="3" spans="1:7" x14ac:dyDescent="0.25">
      <c r="A3" s="17" t="str">
        <f>IF('Recall ANOVA'!A15="","",'Recall ANOVA'!A15)</f>
        <v>kNN</v>
      </c>
      <c r="B3" s="17" t="str">
        <f>IF('Recall ANOVA'!B15="","",'Recall ANOVA'!B15)</f>
        <v>BoW</v>
      </c>
      <c r="C3" s="17" t="str">
        <f>IF('Recall ANOVA'!C15="","",'Recall ANOVA'!C15)</f>
        <v/>
      </c>
      <c r="D3" s="18">
        <v>-1</v>
      </c>
      <c r="E3" s="17">
        <f>'Recall ANOVA'!E15</f>
        <v>0.67032715625714956</v>
      </c>
      <c r="F3" s="17">
        <f>'Recall ANOVA'!D15</f>
        <v>15</v>
      </c>
      <c r="G3" s="17"/>
    </row>
    <row r="4" spans="1:7" x14ac:dyDescent="0.25">
      <c r="A4" t="str">
        <f>IF('Recall ANOVA'!A16="","",'Recall ANOVA'!A16)</f>
        <v>kNN</v>
      </c>
      <c r="B4" t="str">
        <f>IF('Recall ANOVA'!B16="","",'Recall ANOVA'!B16)</f>
        <v>Tf-Idf</v>
      </c>
      <c r="C4" t="str">
        <f>IF('Recall ANOVA'!C16="","",'Recall ANOVA'!C16)</f>
        <v/>
      </c>
      <c r="D4" s="19">
        <v>1</v>
      </c>
      <c r="E4">
        <f>'Recall ANOVA'!E16</f>
        <v>0.77898268893464495</v>
      </c>
      <c r="F4">
        <f>'Recall ANOVA'!D16</f>
        <v>15</v>
      </c>
    </row>
    <row r="5" spans="1:7" x14ac:dyDescent="0.25">
      <c r="A5" t="str">
        <f>IF('Recall ANOVA'!A17="","",'Recall ANOVA'!A17)</f>
        <v>SVM</v>
      </c>
      <c r="B5" t="str">
        <f>IF('Recall ANOVA'!B17="","",'Recall ANOVA'!B17)</f>
        <v>BoW</v>
      </c>
      <c r="C5" t="str">
        <f>IF('Recall ANOVA'!C17="","",'Recall ANOVA'!C17)</f>
        <v/>
      </c>
      <c r="D5" s="19"/>
      <c r="E5">
        <f>'Recall ANOVA'!E17</f>
        <v>0.80548310836574377</v>
      </c>
      <c r="F5">
        <f>'Recall ANOVA'!D17</f>
        <v>15</v>
      </c>
    </row>
    <row r="6" spans="1:7" x14ac:dyDescent="0.25">
      <c r="A6" t="str">
        <f>IF('Recall ANOVA'!A18="","",'Recall ANOVA'!A18)</f>
        <v>SVM</v>
      </c>
      <c r="B6" t="str">
        <f>IF('Recall ANOVA'!B18="","",'Recall ANOVA'!B18)</f>
        <v>Tf-Idf</v>
      </c>
      <c r="C6" t="str">
        <f>IF('Recall ANOVA'!C18="","",'Recall ANOVA'!C18)</f>
        <v/>
      </c>
      <c r="D6" s="19"/>
      <c r="E6">
        <f>'Recall ANOVA'!E18</f>
        <v>0.86408907191336837</v>
      </c>
      <c r="F6">
        <f>'Recall ANOVA'!D18</f>
        <v>15</v>
      </c>
    </row>
    <row r="7" spans="1:7" x14ac:dyDescent="0.25">
      <c r="A7" t="str">
        <f>IF('Recall ANOVA'!A19="","",'Recall ANOVA'!A19)</f>
        <v>LR</v>
      </c>
      <c r="B7" t="str">
        <f>IF('Recall ANOVA'!B19="","",'Recall ANOVA'!B19)</f>
        <v>BoW</v>
      </c>
      <c r="C7" t="str">
        <f>IF('Recall ANOVA'!C19="","",'Recall ANOVA'!C19)</f>
        <v/>
      </c>
      <c r="D7" s="19"/>
      <c r="E7">
        <f>'Recall ANOVA'!E19</f>
        <v>0.85767558911004349</v>
      </c>
      <c r="F7">
        <f>'Recall ANOVA'!D19</f>
        <v>15</v>
      </c>
    </row>
    <row r="8" spans="1:7" x14ac:dyDescent="0.25">
      <c r="A8" t="str">
        <f>IF('Recall ANOVA'!A20="","",'Recall ANOVA'!A20)</f>
        <v>LR</v>
      </c>
      <c r="B8" t="str">
        <f>IF('Recall ANOVA'!B20="","",'Recall ANOVA'!B20)</f>
        <v>Tf-Idf</v>
      </c>
      <c r="C8" t="str">
        <f>IF('Recall ANOVA'!C20="","",'Recall ANOVA'!C20)</f>
        <v/>
      </c>
      <c r="D8" s="19"/>
      <c r="E8">
        <f>'Recall ANOVA'!E20</f>
        <v>0.86201479447876161</v>
      </c>
      <c r="F8">
        <f>'Recall ANOVA'!D20</f>
        <v>15</v>
      </c>
    </row>
    <row r="9" spans="1:7" x14ac:dyDescent="0.25">
      <c r="A9" t="str">
        <f>IF('Recall ANOVA'!A21="","",'Recall ANOVA'!A21)</f>
        <v>MNB</v>
      </c>
      <c r="B9" t="str">
        <f>IF('Recall ANOVA'!B21="","",'Recall ANOVA'!B21)</f>
        <v>BoW</v>
      </c>
      <c r="C9" t="str">
        <f>IF('Recall ANOVA'!C21="","",'Recall ANOVA'!C21)</f>
        <v/>
      </c>
      <c r="D9" s="19"/>
      <c r="E9">
        <f>'Recall ANOVA'!E21</f>
        <v>0.56936627773964765</v>
      </c>
      <c r="F9">
        <f>'Recall ANOVA'!D21</f>
        <v>15</v>
      </c>
    </row>
    <row r="10" spans="1:7" x14ac:dyDescent="0.25">
      <c r="A10" t="str">
        <f>IF('Recall ANOVA'!A22="","",'Recall ANOVA'!A22)</f>
        <v>MNB</v>
      </c>
      <c r="B10" t="str">
        <f>IF('Recall ANOVA'!B22="","",'Recall ANOVA'!B22)</f>
        <v>Tf-Idf</v>
      </c>
      <c r="C10" t="str">
        <f>IF('Recall ANOVA'!C22="","",'Recall ANOVA'!C22)</f>
        <v/>
      </c>
      <c r="D10" s="19"/>
      <c r="E10">
        <f>'Recall ANOVA'!E22</f>
        <v>0.5557385800350797</v>
      </c>
      <c r="F10">
        <f>'Recall ANOVA'!D22</f>
        <v>15</v>
      </c>
    </row>
    <row r="11" spans="1:7" x14ac:dyDescent="0.25">
      <c r="A11" t="str">
        <f>IF('Recall ANOVA'!A23="","",'Recall ANOVA'!A23)</f>
        <v>RF</v>
      </c>
      <c r="B11" t="str">
        <f>IF('Recall ANOVA'!B23="","",'Recall ANOVA'!B23)</f>
        <v>BoW</v>
      </c>
      <c r="C11" t="str">
        <f>IF('Recall ANOVA'!C23="","",'Recall ANOVA'!C23)</f>
        <v/>
      </c>
      <c r="D11" s="19"/>
      <c r="E11">
        <f>'Recall ANOVA'!E23</f>
        <v>0.78974300312666823</v>
      </c>
      <c r="F11">
        <f>'Recall ANOVA'!D23</f>
        <v>15</v>
      </c>
    </row>
    <row r="12" spans="1:7" x14ac:dyDescent="0.25">
      <c r="A12" t="str">
        <f>IF('Recall ANOVA'!A24="","",'Recall ANOVA'!A24)</f>
        <v>RF</v>
      </c>
      <c r="B12" t="str">
        <f>IF('Recall ANOVA'!B24="","",'Recall ANOVA'!B24)</f>
        <v>Tf-Idf</v>
      </c>
      <c r="C12" t="str">
        <f>IF('Recall ANOVA'!C24="","",'Recall ANOVA'!C24)</f>
        <v/>
      </c>
      <c r="D12" s="19"/>
      <c r="E12">
        <f>'Recall ANOVA'!E24</f>
        <v>0.80476626248760763</v>
      </c>
      <c r="F12">
        <f>'Recall ANOVA'!D24</f>
        <v>15</v>
      </c>
    </row>
    <row r="13" spans="1:7" x14ac:dyDescent="0.25">
      <c r="A13" t="str">
        <f>IF('Recall ANOVA'!A25="","",'Recall ANOVA'!A25)</f>
        <v>Ensemble</v>
      </c>
      <c r="B13" t="str">
        <f>IF('Recall ANOVA'!B25="","",'Recall ANOVA'!B25)</f>
        <v>BoW</v>
      </c>
      <c r="C13" t="str">
        <f>IF('Recall ANOVA'!C25="","",'Recall ANOVA'!C25)</f>
        <v/>
      </c>
      <c r="D13" s="19"/>
      <c r="E13">
        <f>'Recall ANOVA'!E25</f>
        <v>0.8533973919011667</v>
      </c>
      <c r="F13">
        <f>'Recall ANOVA'!D25</f>
        <v>15</v>
      </c>
    </row>
    <row r="14" spans="1:7" x14ac:dyDescent="0.25">
      <c r="A14" s="16" t="str">
        <f>IF('Recall ANOVA'!A26="","",'Recall ANOVA'!A26)</f>
        <v>Ensemble</v>
      </c>
      <c r="B14" s="16" t="str">
        <f>IF('Recall ANOVA'!B26="","",'Recall ANOVA'!B26)</f>
        <v>Tf-Idf</v>
      </c>
      <c r="C14" s="16" t="str">
        <f>IF('Recall ANOVA'!C26="","",'Recall ANOVA'!C26)</f>
        <v/>
      </c>
      <c r="D14" s="20"/>
      <c r="E14" s="16">
        <f>'Recall ANOVA'!E26</f>
        <v>0.86838252116220527</v>
      </c>
      <c r="F14" s="16">
        <f>'Recall ANOVA'!D26</f>
        <v>15</v>
      </c>
      <c r="G14" s="16"/>
    </row>
    <row r="15" spans="1:7" x14ac:dyDescent="0.25">
      <c r="D15">
        <f>SUM(D3:D14)</f>
        <v>0</v>
      </c>
      <c r="E15">
        <f>SUMPRODUCT(D3:D14,E3:E14)</f>
        <v>0.10865553267749539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5.75" thickBot="1" x14ac:dyDescent="0.3">
      <c r="A16" t="s">
        <v>44</v>
      </c>
    </row>
    <row r="17" spans="1:10" ht="15.75" thickTop="1" x14ac:dyDescent="0.2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101</v>
      </c>
    </row>
    <row r="18" spans="1:10" x14ac:dyDescent="0.25">
      <c r="A18" s="21">
        <f>SQRT('Recall ANOVA'!K12/F15)</f>
        <v>1.1619177239316224E-2</v>
      </c>
      <c r="B18" s="21">
        <f>E15/A18</f>
        <v>9.3513964405185064</v>
      </c>
      <c r="C18" s="21">
        <f>'Recall ANOVA'!J12</f>
        <v>144</v>
      </c>
      <c r="D18" s="21">
        <f>[2]!QCRIT(G15,C18,F1,2)</f>
        <v>4.4543333333333335</v>
      </c>
      <c r="E18" s="21">
        <f>A18*D18</f>
        <v>5.1755688482994236E-2</v>
      </c>
      <c r="F18" s="21">
        <f>E15-A18*D18</f>
        <v>5.6899844194501156E-2</v>
      </c>
      <c r="G18" s="21">
        <f>E15+A18*D18</f>
        <v>0.16041122116048961</v>
      </c>
      <c r="H18" s="21">
        <f>[2]!QDIST(ABS(B18),G15,C18)</f>
        <v>2.464050108397231E-8</v>
      </c>
      <c r="I18" s="21">
        <f>ABS(E15)/(A18*SQRT(F15))</f>
        <v>2.4145201785274328</v>
      </c>
      <c r="J18" s="21">
        <f>SQRT(B18^2/(B18^2+C18))</f>
        <v>0.61468013111765596</v>
      </c>
    </row>
    <row r="20" spans="1:10" ht="15.75" thickBot="1" x14ac:dyDescent="0.3">
      <c r="A20" t="s">
        <v>95</v>
      </c>
      <c r="E20" t="s">
        <v>19</v>
      </c>
      <c r="F20">
        <v>0.05</v>
      </c>
    </row>
    <row r="21" spans="1:10" ht="15.75" thickTop="1" x14ac:dyDescent="0.25">
      <c r="A21" s="15" t="s">
        <v>96</v>
      </c>
      <c r="B21" s="15" t="s">
        <v>97</v>
      </c>
      <c r="C21" s="15" t="s">
        <v>98</v>
      </c>
      <c r="D21" s="15" t="s">
        <v>99</v>
      </c>
      <c r="E21" s="15" t="s">
        <v>40</v>
      </c>
      <c r="F21" s="15" t="s">
        <v>94</v>
      </c>
      <c r="G21" s="15" t="s">
        <v>100</v>
      </c>
    </row>
    <row r="22" spans="1:10" x14ac:dyDescent="0.25">
      <c r="A22" s="17" t="str">
        <f>IF('Recall ANOVA'!A27="","",'Recall ANOVA'!A27)</f>
        <v>kNN</v>
      </c>
      <c r="B22" s="17" t="str">
        <f>IF('Recall ANOVA'!B27="","",'Recall ANOVA'!B27)</f>
        <v/>
      </c>
      <c r="C22" s="17" t="str">
        <f>IF('Recall ANOVA'!C27="","",'Recall ANOVA'!C27)</f>
        <v>/</v>
      </c>
      <c r="D22" s="18"/>
      <c r="E22" s="17">
        <f>'Recall ANOVA'!E27</f>
        <v>0.72000686341798226</v>
      </c>
      <c r="F22" s="17">
        <f>'Recall ANOVA'!D27</f>
        <v>10</v>
      </c>
      <c r="G22" s="17"/>
    </row>
    <row r="23" spans="1:10" x14ac:dyDescent="0.25">
      <c r="A23" t="str">
        <f>IF('Recall ANOVA'!A28="","",'Recall ANOVA'!A28)</f>
        <v>kNN</v>
      </c>
      <c r="B23" t="str">
        <f>IF('Recall ANOVA'!B28="","",'Recall ANOVA'!B28)</f>
        <v/>
      </c>
      <c r="C23" t="str">
        <f>IF('Recall ANOVA'!C28="","",'Recall ANOVA'!C28)</f>
        <v>Chi^2</v>
      </c>
      <c r="D23" s="19"/>
      <c r="E23">
        <f>'Recall ANOVA'!E28</f>
        <v>0.72537176847403351</v>
      </c>
      <c r="F23">
        <f>'Recall ANOVA'!D28</f>
        <v>10</v>
      </c>
    </row>
    <row r="24" spans="1:10" x14ac:dyDescent="0.25">
      <c r="A24" t="str">
        <f>IF('Recall ANOVA'!A29="","",'Recall ANOVA'!A29)</f>
        <v>kNN</v>
      </c>
      <c r="B24" t="str">
        <f>IF('Recall ANOVA'!B29="","",'Recall ANOVA'!B29)</f>
        <v/>
      </c>
      <c r="C24" t="str">
        <f>IF('Recall ANOVA'!C29="","",'Recall ANOVA'!C29)</f>
        <v>Chi^2 + PCA</v>
      </c>
      <c r="D24" s="19"/>
      <c r="E24">
        <f>'Recall ANOVA'!E29</f>
        <v>0.72858613589567611</v>
      </c>
      <c r="F24">
        <f>'Recall ANOVA'!D29</f>
        <v>10</v>
      </c>
    </row>
    <row r="25" spans="1:10" x14ac:dyDescent="0.25">
      <c r="A25" t="str">
        <f>IF('Recall ANOVA'!A30="","",'Recall ANOVA'!A30)</f>
        <v>SVM</v>
      </c>
      <c r="B25" t="str">
        <f>IF('Recall ANOVA'!B30="","",'Recall ANOVA'!B30)</f>
        <v/>
      </c>
      <c r="C25" t="str">
        <f>IF('Recall ANOVA'!C30="","",'Recall ANOVA'!C30)</f>
        <v>/</v>
      </c>
      <c r="D25" s="19"/>
      <c r="E25">
        <f>'Recall ANOVA'!E30</f>
        <v>0.83796614047128803</v>
      </c>
      <c r="F25">
        <f>'Recall ANOVA'!D30</f>
        <v>10</v>
      </c>
    </row>
    <row r="26" spans="1:10" x14ac:dyDescent="0.25">
      <c r="A26" t="str">
        <f>IF('Recall ANOVA'!A31="","",'Recall ANOVA'!A31)</f>
        <v>SVM</v>
      </c>
      <c r="B26" t="str">
        <f>IF('Recall ANOVA'!B31="","",'Recall ANOVA'!B31)</f>
        <v/>
      </c>
      <c r="C26" t="str">
        <f>IF('Recall ANOVA'!C31="","",'Recall ANOVA'!C31)</f>
        <v>Chi^2</v>
      </c>
      <c r="D26" s="19"/>
      <c r="E26">
        <f>'Recall ANOVA'!E31</f>
        <v>0.84122626401281175</v>
      </c>
      <c r="F26">
        <f>'Recall ANOVA'!D31</f>
        <v>10</v>
      </c>
    </row>
    <row r="27" spans="1:10" x14ac:dyDescent="0.25">
      <c r="A27" t="str">
        <f>IF('Recall ANOVA'!A32="","",'Recall ANOVA'!A32)</f>
        <v>SVM</v>
      </c>
      <c r="B27" t="str">
        <f>IF('Recall ANOVA'!B32="","",'Recall ANOVA'!B32)</f>
        <v/>
      </c>
      <c r="C27" t="str">
        <f>IF('Recall ANOVA'!C32="","",'Recall ANOVA'!C32)</f>
        <v>Chi^2 + PCA</v>
      </c>
      <c r="D27" s="19"/>
      <c r="E27">
        <f>'Recall ANOVA'!E32</f>
        <v>0.82516586593456887</v>
      </c>
      <c r="F27">
        <f>'Recall ANOVA'!D32</f>
        <v>10</v>
      </c>
    </row>
    <row r="28" spans="1:10" x14ac:dyDescent="0.25">
      <c r="A28" t="str">
        <f>IF('Recall ANOVA'!A33="","",'Recall ANOVA'!A33)</f>
        <v>LR</v>
      </c>
      <c r="B28" t="str">
        <f>IF('Recall ANOVA'!B33="","",'Recall ANOVA'!B33)</f>
        <v/>
      </c>
      <c r="C28" t="str">
        <f>IF('Recall ANOVA'!C33="","",'Recall ANOVA'!C33)</f>
        <v>/</v>
      </c>
      <c r="D28" s="19"/>
      <c r="E28">
        <f>'Recall ANOVA'!E33</f>
        <v>0.85304278197208883</v>
      </c>
      <c r="F28">
        <f>'Recall ANOVA'!D33</f>
        <v>10</v>
      </c>
    </row>
    <row r="29" spans="1:10" x14ac:dyDescent="0.25">
      <c r="A29" t="str">
        <f>IF('Recall ANOVA'!A34="","",'Recall ANOVA'!A34)</f>
        <v>LR</v>
      </c>
      <c r="B29" t="str">
        <f>IF('Recall ANOVA'!B34="","",'Recall ANOVA'!B34)</f>
        <v/>
      </c>
      <c r="C29" t="str">
        <f>IF('Recall ANOVA'!C34="","",'Recall ANOVA'!C34)</f>
        <v>Chi^2</v>
      </c>
      <c r="D29" s="19"/>
      <c r="E29">
        <f>'Recall ANOVA'!E34</f>
        <v>0.8680736673530085</v>
      </c>
      <c r="F29">
        <f>'Recall ANOVA'!D34</f>
        <v>10</v>
      </c>
    </row>
    <row r="30" spans="1:10" x14ac:dyDescent="0.25">
      <c r="A30" t="str">
        <f>IF('Recall ANOVA'!A35="","",'Recall ANOVA'!A35)</f>
        <v>LR</v>
      </c>
      <c r="B30" t="str">
        <f>IF('Recall ANOVA'!B35="","",'Recall ANOVA'!B35)</f>
        <v/>
      </c>
      <c r="C30" t="str">
        <f>IF('Recall ANOVA'!C35="","",'Recall ANOVA'!C35)</f>
        <v>Chi^2 + PCA</v>
      </c>
      <c r="D30" s="19"/>
      <c r="E30">
        <f>'Recall ANOVA'!E35</f>
        <v>0.85841912605811022</v>
      </c>
      <c r="F30">
        <f>'Recall ANOVA'!D35</f>
        <v>10</v>
      </c>
    </row>
    <row r="31" spans="1:10" x14ac:dyDescent="0.25">
      <c r="A31" t="str">
        <f>IF('Recall ANOVA'!A36="","",'Recall ANOVA'!A36)</f>
        <v>MNB</v>
      </c>
      <c r="B31" t="str">
        <f>IF('Recall ANOVA'!B36="","",'Recall ANOVA'!B36)</f>
        <v/>
      </c>
      <c r="C31" t="str">
        <f>IF('Recall ANOVA'!C36="","",'Recall ANOVA'!C36)</f>
        <v>/</v>
      </c>
      <c r="D31" s="19"/>
      <c r="E31">
        <f>'Recall ANOVA'!E36</f>
        <v>0.83792038435140692</v>
      </c>
      <c r="F31">
        <f>'Recall ANOVA'!D36</f>
        <v>10</v>
      </c>
    </row>
    <row r="32" spans="1:10" x14ac:dyDescent="0.25">
      <c r="A32" t="str">
        <f>IF('Recall ANOVA'!A37="","",'Recall ANOVA'!A37)</f>
        <v>MNB</v>
      </c>
      <c r="B32" t="str">
        <f>IF('Recall ANOVA'!B37="","",'Recall ANOVA'!B37)</f>
        <v/>
      </c>
      <c r="C32" t="str">
        <f>IF('Recall ANOVA'!C37="","",'Recall ANOVA'!C37)</f>
        <v>Chi^2</v>
      </c>
      <c r="D32" s="19">
        <v>-1</v>
      </c>
      <c r="E32">
        <f>'Recall ANOVA'!E37</f>
        <v>0.84973690231068399</v>
      </c>
      <c r="F32">
        <f>'Recall ANOVA'!D37</f>
        <v>10</v>
      </c>
    </row>
    <row r="33" spans="1:10" x14ac:dyDescent="0.25">
      <c r="A33" t="str">
        <f>IF('Recall ANOVA'!A38="","",'Recall ANOVA'!A38)</f>
        <v>MNB</v>
      </c>
      <c r="B33" t="str">
        <f>IF('Recall ANOVA'!B38="","",'Recall ANOVA'!B38)</f>
        <v/>
      </c>
      <c r="C33" t="str">
        <f>IF('Recall ANOVA'!C38="","",'Recall ANOVA'!C38)</f>
        <v>Chi^2 + PCA</v>
      </c>
      <c r="D33" s="19">
        <v>1</v>
      </c>
      <c r="E33">
        <f>'Recall ANOVA'!E38</f>
        <v>0</v>
      </c>
      <c r="F33">
        <f>'Recall ANOVA'!D38</f>
        <v>10</v>
      </c>
    </row>
    <row r="34" spans="1:10" x14ac:dyDescent="0.25">
      <c r="A34" t="str">
        <f>IF('Recall ANOVA'!A39="","",'Recall ANOVA'!A39)</f>
        <v>RF</v>
      </c>
      <c r="B34" t="str">
        <f>IF('Recall ANOVA'!B39="","",'Recall ANOVA'!B39)</f>
        <v/>
      </c>
      <c r="C34" t="str">
        <f>IF('Recall ANOVA'!C39="","",'Recall ANOVA'!C39)</f>
        <v>/</v>
      </c>
      <c r="D34" s="19"/>
      <c r="E34">
        <f>'Recall ANOVA'!E39</f>
        <v>0.8036948066803935</v>
      </c>
      <c r="F34">
        <f>'Recall ANOVA'!D39</f>
        <v>10</v>
      </c>
    </row>
    <row r="35" spans="1:10" x14ac:dyDescent="0.25">
      <c r="A35" t="str">
        <f>IF('Recall ANOVA'!A40="","",'Recall ANOVA'!A40)</f>
        <v>RF</v>
      </c>
      <c r="B35" t="str">
        <f>IF('Recall ANOVA'!B40="","",'Recall ANOVA'!B40)</f>
        <v/>
      </c>
      <c r="C35" t="str">
        <f>IF('Recall ANOVA'!C40="","",'Recall ANOVA'!C40)</f>
        <v>Chi^2</v>
      </c>
      <c r="D35" s="19"/>
      <c r="E35">
        <f>'Recall ANOVA'!E40</f>
        <v>0.80370624571036386</v>
      </c>
      <c r="F35">
        <f>'Recall ANOVA'!D40</f>
        <v>10</v>
      </c>
    </row>
    <row r="36" spans="1:10" x14ac:dyDescent="0.25">
      <c r="A36" t="str">
        <f>IF('Recall ANOVA'!A41="","",'Recall ANOVA'!A41)</f>
        <v>RF</v>
      </c>
      <c r="B36" t="str">
        <f>IF('Recall ANOVA'!B41="","",'Recall ANOVA'!B41)</f>
        <v/>
      </c>
      <c r="C36" t="str">
        <f>IF('Recall ANOVA'!C41="","",'Recall ANOVA'!C41)</f>
        <v>Chi^2 + PCA</v>
      </c>
      <c r="D36" s="19"/>
      <c r="E36">
        <f>'Recall ANOVA'!E41</f>
        <v>0.78436284603065676</v>
      </c>
      <c r="F36">
        <f>'Recall ANOVA'!D41</f>
        <v>10</v>
      </c>
    </row>
    <row r="37" spans="1:10" x14ac:dyDescent="0.25">
      <c r="A37" t="str">
        <f>IF('Recall ANOVA'!A42="","",'Recall ANOVA'!A42)</f>
        <v>Ensemble</v>
      </c>
      <c r="B37" t="str">
        <f>IF('Recall ANOVA'!B42="","",'Recall ANOVA'!B42)</f>
        <v/>
      </c>
      <c r="C37" t="str">
        <f>IF('Recall ANOVA'!C42="","",'Recall ANOVA'!C42)</f>
        <v>/</v>
      </c>
      <c r="D37" s="19"/>
      <c r="E37">
        <f>'Recall ANOVA'!E42</f>
        <v>0.86696408144589332</v>
      </c>
      <c r="F37">
        <f>'Recall ANOVA'!D42</f>
        <v>10</v>
      </c>
    </row>
    <row r="38" spans="1:10" x14ac:dyDescent="0.25">
      <c r="A38" t="str">
        <f>IF('Recall ANOVA'!A43="","",'Recall ANOVA'!A43)</f>
        <v>Ensemble</v>
      </c>
      <c r="B38" t="str">
        <f>IF('Recall ANOVA'!B43="","",'Recall ANOVA'!B43)</f>
        <v/>
      </c>
      <c r="C38" t="str">
        <f>IF('Recall ANOVA'!C43="","",'Recall ANOVA'!C43)</f>
        <v>Chi^2</v>
      </c>
      <c r="D38" s="19"/>
      <c r="E38">
        <f>'Recall ANOVA'!E43</f>
        <v>0.86699839853580407</v>
      </c>
      <c r="F38">
        <f>'Recall ANOVA'!D43</f>
        <v>10</v>
      </c>
    </row>
    <row r="39" spans="1:10" x14ac:dyDescent="0.25">
      <c r="A39" s="16" t="str">
        <f>IF('Recall ANOVA'!A44="","",'Recall ANOVA'!A44)</f>
        <v>Ensemble</v>
      </c>
      <c r="B39" s="16" t="str">
        <f>IF('Recall ANOVA'!B44="","",'Recall ANOVA'!B44)</f>
        <v/>
      </c>
      <c r="C39" s="16" t="str">
        <f>IF('Recall ANOVA'!C44="","",'Recall ANOVA'!C44)</f>
        <v>Chi^2 + PCA</v>
      </c>
      <c r="D39" s="20"/>
      <c r="E39" s="16">
        <f>'Recall ANOVA'!E44</f>
        <v>0.84870738961336067</v>
      </c>
      <c r="F39" s="16">
        <f>'Recall ANOVA'!D44</f>
        <v>10</v>
      </c>
      <c r="G39" s="16"/>
    </row>
    <row r="40" spans="1:10" x14ac:dyDescent="0.25">
      <c r="D40">
        <f>SUM(D22:D39)</f>
        <v>0</v>
      </c>
      <c r="E40">
        <f>SUMPRODUCT(D22:D39,E22:E39)</f>
        <v>-0.84973690231068399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5.75" thickBot="1" x14ac:dyDescent="0.3">
      <c r="A41" t="s">
        <v>44</v>
      </c>
    </row>
    <row r="42" spans="1:10" ht="15.75" thickTop="1" x14ac:dyDescent="0.2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101</v>
      </c>
    </row>
    <row r="43" spans="1:10" x14ac:dyDescent="0.25">
      <c r="A43" s="21">
        <f>SQRT('Recall ANOVA'!K12/F40)</f>
        <v>1.423052773364243E-2</v>
      </c>
      <c r="B43" s="21">
        <f>E40/A43</f>
        <v>-59.712255105045656</v>
      </c>
      <c r="C43" s="21">
        <f>'Recall ANOVA'!J12</f>
        <v>144</v>
      </c>
      <c r="D43" s="21">
        <f>[2]!QCRIT(G40,C43,F20,2)</f>
        <v>4.698666666666667</v>
      </c>
      <c r="E43" s="21">
        <f>A43*D43</f>
        <v>6.6864506311141228E-2</v>
      </c>
      <c r="F43" s="21">
        <f>E40-A43*D43</f>
        <v>-0.91660140862182526</v>
      </c>
      <c r="G43" s="21">
        <f>E40+A43*D43</f>
        <v>-0.78287239599954273</v>
      </c>
      <c r="H43" s="21">
        <f>[2]!QDIST(ABS(B43),G40,C43)</f>
        <v>1.4432899320127035E-15</v>
      </c>
      <c r="I43" s="21">
        <f>ABS(E40)/(A43*SQRT(F40))</f>
        <v>18.882673035696111</v>
      </c>
      <c r="J43" s="21">
        <f>SQRT(B43^2/(B43^2+C43))</f>
        <v>0.98039854703995966</v>
      </c>
    </row>
    <row r="45" spans="1:10" ht="15.75" thickBot="1" x14ac:dyDescent="0.3">
      <c r="A45" t="s">
        <v>95</v>
      </c>
      <c r="E45" t="s">
        <v>19</v>
      </c>
      <c r="F45">
        <v>0.05</v>
      </c>
    </row>
    <row r="46" spans="1:10" ht="15.75" thickTop="1" x14ac:dyDescent="0.25">
      <c r="A46" s="15" t="s">
        <v>96</v>
      </c>
      <c r="B46" s="15" t="s">
        <v>97</v>
      </c>
      <c r="C46" s="15" t="s">
        <v>98</v>
      </c>
      <c r="D46" s="15" t="s">
        <v>99</v>
      </c>
      <c r="E46" s="15" t="s">
        <v>40</v>
      </c>
      <c r="F46" s="15" t="s">
        <v>94</v>
      </c>
      <c r="G46" s="15" t="s">
        <v>100</v>
      </c>
    </row>
    <row r="47" spans="1:10" x14ac:dyDescent="0.25">
      <c r="A47" s="17" t="str">
        <f>IF('Recall ANOVA'!A4="","",'Recall ANOVA'!A4)</f>
        <v>kNN</v>
      </c>
      <c r="B47" s="17" t="str">
        <f>IF('Recall ANOVA'!B4="","",'Recall ANOVA'!B4)</f>
        <v/>
      </c>
      <c r="C47" s="17" t="str">
        <f>IF('Recall ANOVA'!C4="","",'Recall ANOVA'!C4)</f>
        <v/>
      </c>
      <c r="D47" s="18">
        <v>-1</v>
      </c>
      <c r="E47" s="17">
        <f>'Recall ANOVA'!E4</f>
        <v>0.72465492259589726</v>
      </c>
      <c r="F47" s="17">
        <f>'Recall ANOVA'!D4</f>
        <v>30</v>
      </c>
      <c r="G47" s="17"/>
    </row>
    <row r="48" spans="1:10" x14ac:dyDescent="0.25">
      <c r="A48" t="str">
        <f>IF('Recall ANOVA'!A5="","",'Recall ANOVA'!A5)</f>
        <v>SVM</v>
      </c>
      <c r="B48" t="str">
        <f>IF('Recall ANOVA'!B5="","",'Recall ANOVA'!B5)</f>
        <v/>
      </c>
      <c r="C48" t="str">
        <f>IF('Recall ANOVA'!C5="","",'Recall ANOVA'!C5)</f>
        <v/>
      </c>
      <c r="D48" s="19">
        <v>1</v>
      </c>
      <c r="E48">
        <f>'Recall ANOVA'!E5</f>
        <v>0.83478609013955596</v>
      </c>
      <c r="F48">
        <f>'Recall ANOVA'!D5</f>
        <v>30</v>
      </c>
    </row>
    <row r="49" spans="1:10" x14ac:dyDescent="0.25">
      <c r="A49" t="str">
        <f>IF('Recall ANOVA'!A6="","",'Recall ANOVA'!A6)</f>
        <v>LR</v>
      </c>
      <c r="B49" t="str">
        <f>IF('Recall ANOVA'!B6="","",'Recall ANOVA'!B6)</f>
        <v/>
      </c>
      <c r="C49" t="str">
        <f>IF('Recall ANOVA'!C6="","",'Recall ANOVA'!C6)</f>
        <v/>
      </c>
      <c r="D49" s="19"/>
      <c r="E49">
        <f>'Recall ANOVA'!E6</f>
        <v>0.85984519179440255</v>
      </c>
      <c r="F49">
        <f>'Recall ANOVA'!D6</f>
        <v>30</v>
      </c>
    </row>
    <row r="50" spans="1:10" x14ac:dyDescent="0.25">
      <c r="A50" t="str">
        <f>IF('Recall ANOVA'!A7="","",'Recall ANOVA'!A7)</f>
        <v>MNB</v>
      </c>
      <c r="B50" t="str">
        <f>IF('Recall ANOVA'!B7="","",'Recall ANOVA'!B7)</f>
        <v/>
      </c>
      <c r="C50" t="str">
        <f>IF('Recall ANOVA'!C7="","",'Recall ANOVA'!C7)</f>
        <v/>
      </c>
      <c r="D50" s="19"/>
      <c r="E50">
        <f>'Recall ANOVA'!E7</f>
        <v>0.56255242888736356</v>
      </c>
      <c r="F50">
        <f>'Recall ANOVA'!D7</f>
        <v>30</v>
      </c>
    </row>
    <row r="51" spans="1:10" x14ac:dyDescent="0.25">
      <c r="A51" t="str">
        <f>IF('Recall ANOVA'!A8="","",'Recall ANOVA'!A8)</f>
        <v>RF</v>
      </c>
      <c r="B51" t="str">
        <f>IF('Recall ANOVA'!B8="","",'Recall ANOVA'!B8)</f>
        <v/>
      </c>
      <c r="C51" t="str">
        <f>IF('Recall ANOVA'!C8="","",'Recall ANOVA'!C8)</f>
        <v/>
      </c>
      <c r="D51" s="19"/>
      <c r="E51">
        <f>'Recall ANOVA'!E8</f>
        <v>0.79725463280713782</v>
      </c>
      <c r="F51">
        <f>'Recall ANOVA'!D8</f>
        <v>30</v>
      </c>
    </row>
    <row r="52" spans="1:10" x14ac:dyDescent="0.25">
      <c r="A52" t="str">
        <f>IF('Recall ANOVA'!A9="","",'Recall ANOVA'!A9)</f>
        <v>Ensemble</v>
      </c>
      <c r="B52" t="str">
        <f>IF('Recall ANOVA'!B9="","",'Recall ANOVA'!B9)</f>
        <v/>
      </c>
      <c r="C52" t="str">
        <f>IF('Recall ANOVA'!C9="","",'Recall ANOVA'!C9)</f>
        <v/>
      </c>
      <c r="D52" s="19"/>
      <c r="E52">
        <f>'Recall ANOVA'!E9</f>
        <v>0.8608899565316861</v>
      </c>
      <c r="F52">
        <f>'Recall ANOVA'!D9</f>
        <v>30</v>
      </c>
    </row>
    <row r="53" spans="1:10" x14ac:dyDescent="0.25">
      <c r="A53" t="str">
        <f>IF('Recall ANOVA'!A10="","",'Recall ANOVA'!A10)</f>
        <v/>
      </c>
      <c r="B53" t="str">
        <f>IF('Recall ANOVA'!B10="","",'Recall ANOVA'!B10)</f>
        <v>BoW</v>
      </c>
      <c r="C53" t="str">
        <f>IF('Recall ANOVA'!C10="","",'Recall ANOVA'!C10)</f>
        <v/>
      </c>
      <c r="D53" s="19"/>
      <c r="E53">
        <f>'Recall ANOVA'!E10</f>
        <v>0.75766542108340318</v>
      </c>
      <c r="F53">
        <f>'Recall ANOVA'!D10</f>
        <v>90</v>
      </c>
    </row>
    <row r="54" spans="1:10" x14ac:dyDescent="0.25">
      <c r="A54" t="str">
        <f>IF('Recall ANOVA'!A11="","",'Recall ANOVA'!A11)</f>
        <v/>
      </c>
      <c r="B54" t="str">
        <f>IF('Recall ANOVA'!B11="","",'Recall ANOVA'!B11)</f>
        <v>Tf-Idf</v>
      </c>
      <c r="C54" t="str">
        <f>IF('Recall ANOVA'!C11="","",'Recall ANOVA'!C11)</f>
        <v/>
      </c>
      <c r="D54" s="19"/>
      <c r="E54">
        <f>'Recall ANOVA'!E11</f>
        <v>0.7889956531686112</v>
      </c>
      <c r="F54">
        <f>'Recall ANOVA'!D11</f>
        <v>90</v>
      </c>
    </row>
    <row r="55" spans="1:10" x14ac:dyDescent="0.25">
      <c r="A55" t="str">
        <f>IF('Recall ANOVA'!A12="","",'Recall ANOVA'!A12)</f>
        <v/>
      </c>
      <c r="B55" t="str">
        <f>IF('Recall ANOVA'!B12="","",'Recall ANOVA'!B12)</f>
        <v/>
      </c>
      <c r="C55" t="str">
        <f>IF('Recall ANOVA'!C12="","",'Recall ANOVA'!C12)</f>
        <v>/</v>
      </c>
      <c r="D55" s="19"/>
      <c r="E55">
        <f>'Recall ANOVA'!E12</f>
        <v>0.81993250972317522</v>
      </c>
      <c r="F55">
        <f>'Recall ANOVA'!D12</f>
        <v>60</v>
      </c>
    </row>
    <row r="56" spans="1:10" x14ac:dyDescent="0.25">
      <c r="A56" t="str">
        <f>IF('Recall ANOVA'!A13="","",'Recall ANOVA'!A13)</f>
        <v/>
      </c>
      <c r="B56" t="str">
        <f>IF('Recall ANOVA'!B13="","",'Recall ANOVA'!B13)</f>
        <v/>
      </c>
      <c r="C56" t="str">
        <f>IF('Recall ANOVA'!C13="","",'Recall ANOVA'!C13)</f>
        <v>Chi^2</v>
      </c>
      <c r="D56" s="19"/>
      <c r="E56">
        <f>'Recall ANOVA'!E13</f>
        <v>0.82585220773278445</v>
      </c>
      <c r="F56">
        <f>'Recall ANOVA'!D13</f>
        <v>60</v>
      </c>
    </row>
    <row r="57" spans="1:10" x14ac:dyDescent="0.25">
      <c r="A57" s="16" t="str">
        <f>IF('Recall ANOVA'!A14="","",'Recall ANOVA'!A14)</f>
        <v/>
      </c>
      <c r="B57" s="16" t="str">
        <f>IF('Recall ANOVA'!B14="","",'Recall ANOVA'!B14)</f>
        <v/>
      </c>
      <c r="C57" s="16" t="str">
        <f>IF('Recall ANOVA'!C14="","",'Recall ANOVA'!C14)</f>
        <v>Chi^2 + PCA</v>
      </c>
      <c r="D57" s="20"/>
      <c r="E57" s="16">
        <f>'Recall ANOVA'!E14</f>
        <v>0.67420689392206201</v>
      </c>
      <c r="F57" s="16">
        <f>'Recall ANOVA'!D14</f>
        <v>60</v>
      </c>
      <c r="G57" s="16"/>
    </row>
    <row r="58" spans="1:10" x14ac:dyDescent="0.25">
      <c r="D58">
        <f>SUM(D47:D57)</f>
        <v>0</v>
      </c>
      <c r="E58">
        <f>SUMPRODUCT(D47:D57,E47:E57)</f>
        <v>0.1101311675436587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5.75" thickBot="1" x14ac:dyDescent="0.3">
      <c r="A59" t="s">
        <v>44</v>
      </c>
    </row>
    <row r="60" spans="1:10" ht="15.75" thickTop="1" x14ac:dyDescent="0.2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101</v>
      </c>
    </row>
    <row r="61" spans="1:10" x14ac:dyDescent="0.25">
      <c r="A61" s="21">
        <f>SQRT('Recall ANOVA'!K12/F58)</f>
        <v>8.2159990177288911E-3</v>
      </c>
      <c r="B61" s="21">
        <f>E58/A61</f>
        <v>13.404476717440227</v>
      </c>
      <c r="C61" s="21">
        <f>'Recall ANOVA'!J12</f>
        <v>144</v>
      </c>
      <c r="D61" s="21">
        <f>[2]!QCRIT(G58,C61,F45,2)</f>
        <v>4.9800000000000004</v>
      </c>
      <c r="E61" s="21">
        <f>A61*D61</f>
        <v>4.0915675108289883E-2</v>
      </c>
      <c r="F61" s="21">
        <f>E58-A61*D61</f>
        <v>6.9215492435368814E-2</v>
      </c>
      <c r="G61" s="21">
        <f>E58+A61*D61</f>
        <v>0.15104684265194859</v>
      </c>
      <c r="H61" s="21">
        <f>[2]!QDIST(ABS(B61),G58,C61)</f>
        <v>1.7430501486614958E-14</v>
      </c>
      <c r="I61" s="21">
        <f>ABS(E58)/(A61*SQRT(F58))</f>
        <v>2.4473114232316049</v>
      </c>
      <c r="J61" s="21">
        <f>SQRT(B61^2/(B61^2+C61))</f>
        <v>0.74506117782963943</v>
      </c>
    </row>
    <row r="63" spans="1:10" ht="15.75" thickBot="1" x14ac:dyDescent="0.3">
      <c r="A63" t="s">
        <v>95</v>
      </c>
      <c r="E63" t="s">
        <v>19</v>
      </c>
      <c r="F63">
        <v>0.05</v>
      </c>
    </row>
    <row r="64" spans="1:10" ht="15.75" thickTop="1" x14ac:dyDescent="0.25">
      <c r="A64" s="15" t="s">
        <v>96</v>
      </c>
      <c r="B64" s="15" t="s">
        <v>97</v>
      </c>
      <c r="C64" s="15" t="s">
        <v>98</v>
      </c>
      <c r="D64" s="15" t="s">
        <v>99</v>
      </c>
      <c r="E64" s="15" t="s">
        <v>40</v>
      </c>
      <c r="F64" s="15" t="s">
        <v>94</v>
      </c>
      <c r="G64" s="15" t="s">
        <v>100</v>
      </c>
    </row>
    <row r="65" spans="1:7" x14ac:dyDescent="0.25">
      <c r="A65" s="17" t="str">
        <f>IF('Recall ANOVA'!A51="","",'Recall ANOVA'!A51)</f>
        <v>kNN</v>
      </c>
      <c r="B65" s="17" t="str">
        <f>IF('Recall ANOVA'!B51="","",'Recall ANOVA'!B51)</f>
        <v>BoW</v>
      </c>
      <c r="C65" s="17" t="str">
        <f>IF('Recall ANOVA'!C51="","",'Recall ANOVA'!C51)</f>
        <v>/</v>
      </c>
      <c r="D65" s="18">
        <v>-1</v>
      </c>
      <c r="E65" s="17">
        <f>'Recall ANOVA'!E51</f>
        <v>0.65035460992907801</v>
      </c>
      <c r="F65" s="17">
        <f>'Recall ANOVA'!D51</f>
        <v>5</v>
      </c>
      <c r="G65" s="17"/>
    </row>
    <row r="66" spans="1:7" x14ac:dyDescent="0.25">
      <c r="A66" t="str">
        <f>IF('Recall ANOVA'!A52="","",'Recall ANOVA'!A52)</f>
        <v>kNN</v>
      </c>
      <c r="B66" t="str">
        <f>IF('Recall ANOVA'!B52="","",'Recall ANOVA'!B52)</f>
        <v>BoW</v>
      </c>
      <c r="C66" t="str">
        <f>IF('Recall ANOVA'!C52="","",'Recall ANOVA'!C52)</f>
        <v>Chi^2</v>
      </c>
      <c r="D66" s="19"/>
      <c r="E66">
        <f>'Recall ANOVA'!E52</f>
        <v>0.68027911233127436</v>
      </c>
      <c r="F66">
        <f>'Recall ANOVA'!D52</f>
        <v>5</v>
      </c>
    </row>
    <row r="67" spans="1:7" x14ac:dyDescent="0.25">
      <c r="A67" t="str">
        <f>IF('Recall ANOVA'!A53="","",'Recall ANOVA'!A53)</f>
        <v>kNN</v>
      </c>
      <c r="B67" t="str">
        <f>IF('Recall ANOVA'!B53="","",'Recall ANOVA'!B53)</f>
        <v>BoW</v>
      </c>
      <c r="C67" t="str">
        <f>IF('Recall ANOVA'!C53="","",'Recall ANOVA'!C53)</f>
        <v>Chi^2 + PCA</v>
      </c>
      <c r="D67" s="19"/>
      <c r="E67">
        <f>'Recall ANOVA'!E53</f>
        <v>0.68034774651109586</v>
      </c>
      <c r="F67">
        <f>'Recall ANOVA'!D53</f>
        <v>5</v>
      </c>
    </row>
    <row r="68" spans="1:7" x14ac:dyDescent="0.25">
      <c r="A68" t="str">
        <f>IF('Recall ANOVA'!A54="","",'Recall ANOVA'!A54)</f>
        <v>kNN</v>
      </c>
      <c r="B68" t="str">
        <f>IF('Recall ANOVA'!B54="","",'Recall ANOVA'!B54)</f>
        <v>Tf-Idf</v>
      </c>
      <c r="C68" t="str">
        <f>IF('Recall ANOVA'!C54="","",'Recall ANOVA'!C54)</f>
        <v>/</v>
      </c>
      <c r="D68" s="19"/>
      <c r="E68">
        <f>'Recall ANOVA'!E54</f>
        <v>0.78965911690688628</v>
      </c>
      <c r="F68">
        <f>'Recall ANOVA'!D54</f>
        <v>5</v>
      </c>
    </row>
    <row r="69" spans="1:7" x14ac:dyDescent="0.25">
      <c r="A69" t="str">
        <f>IF('Recall ANOVA'!A55="","",'Recall ANOVA'!A55)</f>
        <v>kNN</v>
      </c>
      <c r="B69" t="str">
        <f>IF('Recall ANOVA'!B55="","",'Recall ANOVA'!B55)</f>
        <v>Tf-Idf</v>
      </c>
      <c r="C69" t="str">
        <f>IF('Recall ANOVA'!C55="","",'Recall ANOVA'!C55)</f>
        <v>Chi^2</v>
      </c>
      <c r="D69" s="19"/>
      <c r="E69">
        <f>'Recall ANOVA'!E55</f>
        <v>0.77046442461679254</v>
      </c>
      <c r="F69">
        <f>'Recall ANOVA'!D55</f>
        <v>5</v>
      </c>
    </row>
    <row r="70" spans="1:7" x14ac:dyDescent="0.25">
      <c r="A70" t="str">
        <f>IF('Recall ANOVA'!A56="","",'Recall ANOVA'!A56)</f>
        <v>kNN</v>
      </c>
      <c r="B70" t="str">
        <f>IF('Recall ANOVA'!B56="","",'Recall ANOVA'!B56)</f>
        <v>Tf-Idf</v>
      </c>
      <c r="C70" t="str">
        <f>IF('Recall ANOVA'!C56="","",'Recall ANOVA'!C56)</f>
        <v>Chi^2 + PCA</v>
      </c>
      <c r="D70" s="19"/>
      <c r="E70">
        <f>'Recall ANOVA'!E56</f>
        <v>0.77682452528025636</v>
      </c>
      <c r="F70">
        <f>'Recall ANOVA'!D56</f>
        <v>5</v>
      </c>
    </row>
    <row r="71" spans="1:7" x14ac:dyDescent="0.25">
      <c r="A71" t="str">
        <f>IF('Recall ANOVA'!A57="","",'Recall ANOVA'!A57)</f>
        <v>SVM</v>
      </c>
      <c r="B71" t="str">
        <f>IF('Recall ANOVA'!B57="","",'Recall ANOVA'!B57)</f>
        <v>BoW</v>
      </c>
      <c r="C71" t="str">
        <f>IF('Recall ANOVA'!C57="","",'Recall ANOVA'!C57)</f>
        <v>/</v>
      </c>
      <c r="D71" s="19"/>
      <c r="E71">
        <f>'Recall ANOVA'!E57</f>
        <v>0.81329215282544054</v>
      </c>
      <c r="F71">
        <f>'Recall ANOVA'!D57</f>
        <v>5</v>
      </c>
    </row>
    <row r="72" spans="1:7" x14ac:dyDescent="0.25">
      <c r="A72" t="str">
        <f>IF('Recall ANOVA'!A58="","",'Recall ANOVA'!A58)</f>
        <v>SVM</v>
      </c>
      <c r="B72" t="str">
        <f>IF('Recall ANOVA'!B58="","",'Recall ANOVA'!B58)</f>
        <v>BoW</v>
      </c>
      <c r="C72" t="str">
        <f>IF('Recall ANOVA'!C58="","",'Recall ANOVA'!C58)</f>
        <v>Chi^2</v>
      </c>
      <c r="D72" s="19"/>
      <c r="E72">
        <f>'Recall ANOVA'!E58</f>
        <v>0.81548844657973008</v>
      </c>
      <c r="F72">
        <f>'Recall ANOVA'!D58</f>
        <v>5</v>
      </c>
    </row>
    <row r="73" spans="1:7" x14ac:dyDescent="0.25">
      <c r="A73" t="str">
        <f>IF('Recall ANOVA'!A59="","",'Recall ANOVA'!A59)</f>
        <v>SVM</v>
      </c>
      <c r="B73" t="str">
        <f>IF('Recall ANOVA'!B59="","",'Recall ANOVA'!B59)</f>
        <v>BoW</v>
      </c>
      <c r="C73" t="str">
        <f>IF('Recall ANOVA'!C59="","",'Recall ANOVA'!C59)</f>
        <v>Chi^2 + PCA</v>
      </c>
      <c r="D73" s="19"/>
      <c r="E73">
        <f>'Recall ANOVA'!E59</f>
        <v>0.78766872569206137</v>
      </c>
      <c r="F73">
        <f>'Recall ANOVA'!D59</f>
        <v>5</v>
      </c>
    </row>
    <row r="74" spans="1:7" x14ac:dyDescent="0.25">
      <c r="A74" t="str">
        <f>IF('Recall ANOVA'!A60="","",'Recall ANOVA'!A60)</f>
        <v>SVM</v>
      </c>
      <c r="B74" t="str">
        <f>IF('Recall ANOVA'!B60="","",'Recall ANOVA'!B60)</f>
        <v>Tf-Idf</v>
      </c>
      <c r="C74" t="str">
        <f>IF('Recall ANOVA'!C60="","",'Recall ANOVA'!C60)</f>
        <v>/</v>
      </c>
      <c r="D74" s="19"/>
      <c r="E74">
        <f>'Recall ANOVA'!E60</f>
        <v>0.86264012811713575</v>
      </c>
      <c r="F74">
        <f>'Recall ANOVA'!D60</f>
        <v>5</v>
      </c>
    </row>
    <row r="75" spans="1:7" x14ac:dyDescent="0.25">
      <c r="A75" t="str">
        <f>IF('Recall ANOVA'!A61="","",'Recall ANOVA'!A61)</f>
        <v>SVM</v>
      </c>
      <c r="B75" t="str">
        <f>IF('Recall ANOVA'!B61="","",'Recall ANOVA'!B61)</f>
        <v>Tf-Idf</v>
      </c>
      <c r="C75" t="str">
        <f>IF('Recall ANOVA'!C61="","",'Recall ANOVA'!C61)</f>
        <v>Chi^2</v>
      </c>
      <c r="D75" s="19"/>
      <c r="E75">
        <f>'Recall ANOVA'!E61</f>
        <v>0.86696408144589332</v>
      </c>
      <c r="F75">
        <f>'Recall ANOVA'!D61</f>
        <v>5</v>
      </c>
    </row>
    <row r="76" spans="1:7" x14ac:dyDescent="0.25">
      <c r="A76" t="str">
        <f>IF('Recall ANOVA'!A62="","",'Recall ANOVA'!A62)</f>
        <v>SVM</v>
      </c>
      <c r="B76" t="str">
        <f>IF('Recall ANOVA'!B62="","",'Recall ANOVA'!B62)</f>
        <v>Tf-Idf</v>
      </c>
      <c r="C76" t="str">
        <f>IF('Recall ANOVA'!C62="","",'Recall ANOVA'!C62)</f>
        <v>Chi^2 + PCA</v>
      </c>
      <c r="D76" s="19">
        <v>1</v>
      </c>
      <c r="E76">
        <f>'Recall ANOVA'!E62</f>
        <v>0.86266300617707614</v>
      </c>
      <c r="F76">
        <f>'Recall ANOVA'!D62</f>
        <v>5</v>
      </c>
    </row>
    <row r="77" spans="1:7" x14ac:dyDescent="0.25">
      <c r="A77" t="str">
        <f>IF('Recall ANOVA'!A63="","",'Recall ANOVA'!A63)</f>
        <v>LR</v>
      </c>
      <c r="B77" t="str">
        <f>IF('Recall ANOVA'!B63="","",'Recall ANOVA'!B63)</f>
        <v>BoW</v>
      </c>
      <c r="C77" t="str">
        <f>IF('Recall ANOVA'!C63="","",'Recall ANOVA'!C63)</f>
        <v>/</v>
      </c>
      <c r="D77" s="19"/>
      <c r="E77">
        <f>'Recall ANOVA'!E63</f>
        <v>0.84765499885609707</v>
      </c>
      <c r="F77">
        <f>'Recall ANOVA'!D63</f>
        <v>5</v>
      </c>
    </row>
    <row r="78" spans="1:7" x14ac:dyDescent="0.25">
      <c r="A78" t="str">
        <f>IF('Recall ANOVA'!A64="","",'Recall ANOVA'!A64)</f>
        <v>LR</v>
      </c>
      <c r="B78" t="str">
        <f>IF('Recall ANOVA'!B64="","",'Recall ANOVA'!B64)</f>
        <v>BoW</v>
      </c>
      <c r="C78" t="str">
        <f>IF('Recall ANOVA'!C64="","",'Recall ANOVA'!C64)</f>
        <v>Chi^2</v>
      </c>
      <c r="D78" s="19"/>
      <c r="E78">
        <f>'Recall ANOVA'!E64</f>
        <v>0.8712651567147105</v>
      </c>
      <c r="F78">
        <f>'Recall ANOVA'!D64</f>
        <v>5</v>
      </c>
    </row>
    <row r="79" spans="1:7" x14ac:dyDescent="0.25">
      <c r="A79" t="str">
        <f>IF('Recall ANOVA'!A65="","",'Recall ANOVA'!A65)</f>
        <v>LR</v>
      </c>
      <c r="B79" t="str">
        <f>IF('Recall ANOVA'!B65="","",'Recall ANOVA'!B65)</f>
        <v>BoW</v>
      </c>
      <c r="C79" t="str">
        <f>IF('Recall ANOVA'!C65="","",'Recall ANOVA'!C65)</f>
        <v>Chi^2 + PCA</v>
      </c>
      <c r="D79" s="19"/>
      <c r="E79">
        <f>'Recall ANOVA'!E65</f>
        <v>0.85410661175932279</v>
      </c>
      <c r="F79">
        <f>'Recall ANOVA'!D65</f>
        <v>5</v>
      </c>
    </row>
    <row r="80" spans="1:7" x14ac:dyDescent="0.25">
      <c r="A80" t="str">
        <f>IF('Recall ANOVA'!A66="","",'Recall ANOVA'!A66)</f>
        <v>LR</v>
      </c>
      <c r="B80" t="str">
        <f>IF('Recall ANOVA'!B66="","",'Recall ANOVA'!B66)</f>
        <v>Tf-Idf</v>
      </c>
      <c r="C80" t="str">
        <f>IF('Recall ANOVA'!C66="","",'Recall ANOVA'!C66)</f>
        <v>/</v>
      </c>
      <c r="D80" s="19"/>
      <c r="E80">
        <f>'Recall ANOVA'!E66</f>
        <v>0.85843056508808058</v>
      </c>
      <c r="F80">
        <f>'Recall ANOVA'!D66</f>
        <v>5</v>
      </c>
    </row>
    <row r="81" spans="1:6" x14ac:dyDescent="0.25">
      <c r="A81" t="str">
        <f>IF('Recall ANOVA'!A67="","",'Recall ANOVA'!A67)</f>
        <v>LR</v>
      </c>
      <c r="B81" t="str">
        <f>IF('Recall ANOVA'!B67="","",'Recall ANOVA'!B67)</f>
        <v>Tf-Idf</v>
      </c>
      <c r="C81" t="str">
        <f>IF('Recall ANOVA'!C67="","",'Recall ANOVA'!C67)</f>
        <v>Chi^2</v>
      </c>
      <c r="D81" s="19"/>
      <c r="E81">
        <f>'Recall ANOVA'!E67</f>
        <v>0.8648821779913064</v>
      </c>
      <c r="F81">
        <f>'Recall ANOVA'!D67</f>
        <v>5</v>
      </c>
    </row>
    <row r="82" spans="1:6" x14ac:dyDescent="0.25">
      <c r="A82" t="str">
        <f>IF('Recall ANOVA'!A68="","",'Recall ANOVA'!A68)</f>
        <v>LR</v>
      </c>
      <c r="B82" t="str">
        <f>IF('Recall ANOVA'!B68="","",'Recall ANOVA'!B68)</f>
        <v>Tf-Idf</v>
      </c>
      <c r="C82" t="str">
        <f>IF('Recall ANOVA'!C68="","",'Recall ANOVA'!C68)</f>
        <v>Chi^2 + PCA</v>
      </c>
      <c r="D82" s="19"/>
      <c r="E82">
        <f>'Recall ANOVA'!E68</f>
        <v>0.86273164035689776</v>
      </c>
      <c r="F82">
        <f>'Recall ANOVA'!D68</f>
        <v>5</v>
      </c>
    </row>
    <row r="83" spans="1:6" x14ac:dyDescent="0.25">
      <c r="A83" t="str">
        <f>IF('Recall ANOVA'!A69="","",'Recall ANOVA'!A69)</f>
        <v>MNB</v>
      </c>
      <c r="B83" t="str">
        <f>IF('Recall ANOVA'!B69="","",'Recall ANOVA'!B69)</f>
        <v>BoW</v>
      </c>
      <c r="C83" t="str">
        <f>IF('Recall ANOVA'!C69="","",'Recall ANOVA'!C69)</f>
        <v>/</v>
      </c>
      <c r="D83" s="19"/>
      <c r="E83">
        <f>'Recall ANOVA'!E69</f>
        <v>0.84760924273621596</v>
      </c>
      <c r="F83">
        <f>'Recall ANOVA'!D69</f>
        <v>5</v>
      </c>
    </row>
    <row r="84" spans="1:6" x14ac:dyDescent="0.25">
      <c r="A84" t="str">
        <f>IF('Recall ANOVA'!A70="","",'Recall ANOVA'!A70)</f>
        <v>MNB</v>
      </c>
      <c r="B84" t="str">
        <f>IF('Recall ANOVA'!B70="","",'Recall ANOVA'!B70)</f>
        <v>BoW</v>
      </c>
      <c r="C84" t="str">
        <f>IF('Recall ANOVA'!C70="","",'Recall ANOVA'!C70)</f>
        <v>Chi^2</v>
      </c>
      <c r="D84" s="19"/>
      <c r="E84">
        <f>'Recall ANOVA'!E70</f>
        <v>0.860489590482727</v>
      </c>
      <c r="F84">
        <f>'Recall ANOVA'!D70</f>
        <v>5</v>
      </c>
    </row>
    <row r="85" spans="1:6" x14ac:dyDescent="0.25">
      <c r="A85" t="str">
        <f>IF('Recall ANOVA'!A71="","",'Recall ANOVA'!A71)</f>
        <v>MNB</v>
      </c>
      <c r="B85" t="str">
        <f>IF('Recall ANOVA'!B71="","",'Recall ANOVA'!B71)</f>
        <v>BoW</v>
      </c>
      <c r="C85" t="str">
        <f>IF('Recall ANOVA'!C71="","",'Recall ANOVA'!C71)</f>
        <v>Chi^2 + PCA</v>
      </c>
      <c r="D85" s="19"/>
      <c r="E85">
        <f>'Recall ANOVA'!E71</f>
        <v>0</v>
      </c>
      <c r="F85">
        <f>'Recall ANOVA'!D71</f>
        <v>5</v>
      </c>
    </row>
    <row r="86" spans="1:6" x14ac:dyDescent="0.25">
      <c r="A86" t="str">
        <f>IF('Recall ANOVA'!A72="","",'Recall ANOVA'!A72)</f>
        <v>MNB</v>
      </c>
      <c r="B86" t="str">
        <f>IF('Recall ANOVA'!B72="","",'Recall ANOVA'!B72)</f>
        <v>Tf-Idf</v>
      </c>
      <c r="C86" t="str">
        <f>IF('Recall ANOVA'!C72="","",'Recall ANOVA'!C72)</f>
        <v>/</v>
      </c>
      <c r="D86" s="19"/>
      <c r="E86">
        <f>'Recall ANOVA'!E72</f>
        <v>0.82823152596659799</v>
      </c>
      <c r="F86">
        <f>'Recall ANOVA'!D72</f>
        <v>5</v>
      </c>
    </row>
    <row r="87" spans="1:6" x14ac:dyDescent="0.25">
      <c r="A87" t="str">
        <f>IF('Recall ANOVA'!A73="","",'Recall ANOVA'!A73)</f>
        <v>MNB</v>
      </c>
      <c r="B87" t="str">
        <f>IF('Recall ANOVA'!B73="","",'Recall ANOVA'!B73)</f>
        <v>Tf-Idf</v>
      </c>
      <c r="C87" t="str">
        <f>IF('Recall ANOVA'!C73="","",'Recall ANOVA'!C73)</f>
        <v>Chi^2</v>
      </c>
      <c r="D87" s="19"/>
      <c r="E87">
        <f>'Recall ANOVA'!E73</f>
        <v>0.83898421413864099</v>
      </c>
      <c r="F87">
        <f>'Recall ANOVA'!D73</f>
        <v>5</v>
      </c>
    </row>
    <row r="88" spans="1:6" x14ac:dyDescent="0.25">
      <c r="A88" t="str">
        <f>IF('Recall ANOVA'!A74="","",'Recall ANOVA'!A74)</f>
        <v>MNB</v>
      </c>
      <c r="B88" t="str">
        <f>IF('Recall ANOVA'!B74="","",'Recall ANOVA'!B74)</f>
        <v>Tf-Idf</v>
      </c>
      <c r="C88" t="str">
        <f>IF('Recall ANOVA'!C74="","",'Recall ANOVA'!C74)</f>
        <v>Chi^2 + PCA</v>
      </c>
      <c r="D88" s="19"/>
      <c r="E88">
        <f>'Recall ANOVA'!E74</f>
        <v>0</v>
      </c>
      <c r="F88">
        <f>'Recall ANOVA'!D74</f>
        <v>5</v>
      </c>
    </row>
    <row r="89" spans="1:6" x14ac:dyDescent="0.25">
      <c r="A89" t="str">
        <f>IF('Recall ANOVA'!A75="","",'Recall ANOVA'!A75)</f>
        <v>RF</v>
      </c>
      <c r="B89" t="str">
        <f>IF('Recall ANOVA'!B75="","",'Recall ANOVA'!B75)</f>
        <v>BoW</v>
      </c>
      <c r="C89" t="str">
        <f>IF('Recall ANOVA'!C75="","",'Recall ANOVA'!C75)</f>
        <v>/</v>
      </c>
      <c r="D89" s="19"/>
      <c r="E89">
        <f>'Recall ANOVA'!E75</f>
        <v>0.80905971173644475</v>
      </c>
      <c r="F89">
        <f>'Recall ANOVA'!D75</f>
        <v>5</v>
      </c>
    </row>
    <row r="90" spans="1:6" x14ac:dyDescent="0.25">
      <c r="A90" t="str">
        <f>IF('Recall ANOVA'!A76="","",'Recall ANOVA'!A76)</f>
        <v>RF</v>
      </c>
      <c r="B90" t="str">
        <f>IF('Recall ANOVA'!B76="","",'Recall ANOVA'!B76)</f>
        <v>BoW</v>
      </c>
      <c r="C90" t="str">
        <f>IF('Recall ANOVA'!C76="","",'Recall ANOVA'!C76)</f>
        <v>Chi^2</v>
      </c>
      <c r="D90" s="19"/>
      <c r="E90">
        <f>'Recall ANOVA'!E76</f>
        <v>0.80910546785632587</v>
      </c>
      <c r="F90">
        <f>'Recall ANOVA'!D76</f>
        <v>5</v>
      </c>
    </row>
    <row r="91" spans="1:6" x14ac:dyDescent="0.25">
      <c r="A91" t="str">
        <f>IF('Recall ANOVA'!A77="","",'Recall ANOVA'!A77)</f>
        <v>RF</v>
      </c>
      <c r="B91" t="str">
        <f>IF('Recall ANOVA'!B77="","",'Recall ANOVA'!B77)</f>
        <v>BoW</v>
      </c>
      <c r="C91" t="str">
        <f>IF('Recall ANOVA'!C77="","",'Recall ANOVA'!C77)</f>
        <v>Chi^2 + PCA</v>
      </c>
      <c r="D91" s="19"/>
      <c r="E91">
        <f>'Recall ANOVA'!E77</f>
        <v>0.75106382978723418</v>
      </c>
      <c r="F91">
        <f>'Recall ANOVA'!D77</f>
        <v>5</v>
      </c>
    </row>
    <row r="92" spans="1:6" x14ac:dyDescent="0.25">
      <c r="A92" t="str">
        <f>IF('Recall ANOVA'!A78="","",'Recall ANOVA'!A78)</f>
        <v>RF</v>
      </c>
      <c r="B92" t="str">
        <f>IF('Recall ANOVA'!B78="","",'Recall ANOVA'!B78)</f>
        <v>Tf-Idf</v>
      </c>
      <c r="C92" t="str">
        <f>IF('Recall ANOVA'!C78="","",'Recall ANOVA'!C78)</f>
        <v>/</v>
      </c>
      <c r="D92" s="19"/>
      <c r="E92">
        <f>'Recall ANOVA'!E78</f>
        <v>0.79832990162434236</v>
      </c>
      <c r="F92">
        <f>'Recall ANOVA'!D78</f>
        <v>5</v>
      </c>
    </row>
    <row r="93" spans="1:6" x14ac:dyDescent="0.25">
      <c r="A93" t="str">
        <f>IF('Recall ANOVA'!A79="","",'Recall ANOVA'!A79)</f>
        <v>RF</v>
      </c>
      <c r="B93" t="str">
        <f>IF('Recall ANOVA'!B79="","",'Recall ANOVA'!B79)</f>
        <v>Tf-Idf</v>
      </c>
      <c r="C93" t="str">
        <f>IF('Recall ANOVA'!C79="","",'Recall ANOVA'!C79)</f>
        <v>Chi^2</v>
      </c>
      <c r="D93" s="19"/>
      <c r="E93">
        <f>'Recall ANOVA'!E79</f>
        <v>0.79830702356440175</v>
      </c>
      <c r="F93">
        <f>'Recall ANOVA'!D79</f>
        <v>5</v>
      </c>
    </row>
    <row r="94" spans="1:6" x14ac:dyDescent="0.25">
      <c r="A94" t="str">
        <f>IF('Recall ANOVA'!A80="","",'Recall ANOVA'!A80)</f>
        <v>RF</v>
      </c>
      <c r="B94" t="str">
        <f>IF('Recall ANOVA'!B80="","",'Recall ANOVA'!B80)</f>
        <v>Tf-Idf</v>
      </c>
      <c r="C94" t="str">
        <f>IF('Recall ANOVA'!C80="","",'Recall ANOVA'!C80)</f>
        <v>Chi^2 + PCA</v>
      </c>
      <c r="D94" s="19"/>
      <c r="E94">
        <f>'Recall ANOVA'!E80</f>
        <v>0.81766186227407922</v>
      </c>
      <c r="F94">
        <f>'Recall ANOVA'!D80</f>
        <v>5</v>
      </c>
    </row>
    <row r="95" spans="1:6" x14ac:dyDescent="0.25">
      <c r="A95" t="str">
        <f>IF('Recall ANOVA'!A81="","",'Recall ANOVA'!A81)</f>
        <v>Ensemble</v>
      </c>
      <c r="B95" t="str">
        <f>IF('Recall ANOVA'!B81="","",'Recall ANOVA'!B81)</f>
        <v>BoW</v>
      </c>
      <c r="C95" t="str">
        <f>IF('Recall ANOVA'!C81="","",'Recall ANOVA'!C81)</f>
        <v>/</v>
      </c>
      <c r="D95" s="19"/>
      <c r="E95">
        <f>'Recall ANOVA'!E81</f>
        <v>0.85410661175932279</v>
      </c>
      <c r="F95">
        <f>'Recall ANOVA'!D81</f>
        <v>5</v>
      </c>
    </row>
    <row r="96" spans="1:6" x14ac:dyDescent="0.25">
      <c r="A96" t="str">
        <f>IF('Recall ANOVA'!A82="","",'Recall ANOVA'!A82)</f>
        <v>Ensemble</v>
      </c>
      <c r="B96" t="str">
        <f>IF('Recall ANOVA'!B82="","",'Recall ANOVA'!B82)</f>
        <v>BoW</v>
      </c>
      <c r="C96" t="str">
        <f>IF('Recall ANOVA'!C82="","",'Recall ANOVA'!C82)</f>
        <v>Chi^2</v>
      </c>
      <c r="D96" s="19"/>
      <c r="E96">
        <f>'Recall ANOVA'!E82</f>
        <v>0.87341569434911914</v>
      </c>
      <c r="F96">
        <f>'Recall ANOVA'!D82</f>
        <v>5</v>
      </c>
    </row>
    <row r="97" spans="1:10" x14ac:dyDescent="0.25">
      <c r="A97" t="str">
        <f>IF('Recall ANOVA'!A83="","",'Recall ANOVA'!A83)</f>
        <v>Ensemble</v>
      </c>
      <c r="B97" t="str">
        <f>IF('Recall ANOVA'!B83="","",'Recall ANOVA'!B83)</f>
        <v>BoW</v>
      </c>
      <c r="C97" t="str">
        <f>IF('Recall ANOVA'!C83="","",'Recall ANOVA'!C83)</f>
        <v>Chi^2 + PCA</v>
      </c>
      <c r="D97" s="19"/>
      <c r="E97">
        <f>'Recall ANOVA'!E83</f>
        <v>0.83266986959505829</v>
      </c>
      <c r="F97">
        <f>'Recall ANOVA'!D83</f>
        <v>5</v>
      </c>
    </row>
    <row r="98" spans="1:10" x14ac:dyDescent="0.25">
      <c r="A98" t="str">
        <f>IF('Recall ANOVA'!A84="","",'Recall ANOVA'!A84)</f>
        <v>Ensemble</v>
      </c>
      <c r="B98" t="str">
        <f>IF('Recall ANOVA'!B84="","",'Recall ANOVA'!B84)</f>
        <v>Tf-Idf</v>
      </c>
      <c r="C98" t="str">
        <f>IF('Recall ANOVA'!C84="","",'Recall ANOVA'!C84)</f>
        <v>/</v>
      </c>
      <c r="D98" s="19"/>
      <c r="E98">
        <f>'Recall ANOVA'!E84</f>
        <v>0.87982155113246407</v>
      </c>
      <c r="F98">
        <f>'Recall ANOVA'!D84</f>
        <v>5</v>
      </c>
    </row>
    <row r="99" spans="1:10" x14ac:dyDescent="0.25">
      <c r="A99" t="str">
        <f>IF('Recall ANOVA'!A85="","",'Recall ANOVA'!A85)</f>
        <v>Ensemble</v>
      </c>
      <c r="B99" t="str">
        <f>IF('Recall ANOVA'!B85="","",'Recall ANOVA'!B85)</f>
        <v>Tf-Idf</v>
      </c>
      <c r="C99" t="str">
        <f>IF('Recall ANOVA'!C85="","",'Recall ANOVA'!C85)</f>
        <v>Chi^2</v>
      </c>
      <c r="D99" s="19"/>
      <c r="E99">
        <f>'Recall ANOVA'!E85</f>
        <v>0.86058110272248922</v>
      </c>
      <c r="F99">
        <f>'Recall ANOVA'!D85</f>
        <v>5</v>
      </c>
    </row>
    <row r="100" spans="1:10" x14ac:dyDescent="0.25">
      <c r="A100" s="16" t="str">
        <f>IF('Recall ANOVA'!A86="","",'Recall ANOVA'!A86)</f>
        <v>Ensemble</v>
      </c>
      <c r="B100" s="16" t="str">
        <f>IF('Recall ANOVA'!B86="","",'Recall ANOVA'!B86)</f>
        <v>Tf-Idf</v>
      </c>
      <c r="C100" s="16" t="str">
        <f>IF('Recall ANOVA'!C86="","",'Recall ANOVA'!C86)</f>
        <v>Chi^2 + PCA</v>
      </c>
      <c r="D100" s="20"/>
      <c r="E100" s="16">
        <f>'Recall ANOVA'!E86</f>
        <v>0.86474490963166328</v>
      </c>
      <c r="F100" s="16">
        <f>'Recall ANOVA'!D86</f>
        <v>5</v>
      </c>
      <c r="G100" s="16"/>
    </row>
    <row r="101" spans="1:10" x14ac:dyDescent="0.25">
      <c r="D101">
        <f>SUM(D65:D100)</f>
        <v>0</v>
      </c>
      <c r="E101">
        <f>SUMPRODUCT(D65:D100,E65:E100)</f>
        <v>0.21230839624799813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5.75" thickBot="1" x14ac:dyDescent="0.3">
      <c r="A102" t="s">
        <v>44</v>
      </c>
    </row>
    <row r="103" spans="1:10" ht="15.75" thickTop="1" x14ac:dyDescent="0.2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101</v>
      </c>
    </row>
    <row r="104" spans="1:10" x14ac:dyDescent="0.25">
      <c r="A104" s="21">
        <f>SQRT('Recall ANOVA'!K12/F101)</f>
        <v>2.0125005320643586E-2</v>
      </c>
      <c r="B104" s="21">
        <f>E101/A104</f>
        <v>10.549482738780645</v>
      </c>
      <c r="C104" s="21">
        <f>'Recall ANOVA'!J12</f>
        <v>144</v>
      </c>
      <c r="D104" s="21">
        <f>[2]!QCRIT(G101,C104,F63,2)</f>
        <v>4.9800000000000004</v>
      </c>
      <c r="E104" s="21">
        <f>A104*D104</f>
        <v>0.10022252649680506</v>
      </c>
      <c r="F104" s="21">
        <f>E101-A104*D104</f>
        <v>0.11208586975119307</v>
      </c>
      <c r="G104" s="21">
        <f>E101+A104*D104</f>
        <v>0.31253092274480321</v>
      </c>
      <c r="H104" s="21">
        <f>[2]!QDIST(ABS(B104),G101,C104)</f>
        <v>1.016783213181327E-9</v>
      </c>
      <c r="I104" s="21">
        <f>ABS(E101)/(A104*SQRT(F101))</f>
        <v>4.717872106274835</v>
      </c>
      <c r="J104" s="21">
        <f>SQRT(B104^2/(B104^2+C104))</f>
        <v>0.66025684928189299</v>
      </c>
    </row>
  </sheetData>
  <conditionalFormatting sqref="H18">
    <cfRule type="cellIs" dxfId="136" priority="4" operator="lessThan">
      <formula>0.05</formula>
    </cfRule>
  </conditionalFormatting>
  <conditionalFormatting sqref="H43">
    <cfRule type="cellIs" dxfId="135" priority="3" operator="lessThan">
      <formula>0.05</formula>
    </cfRule>
  </conditionalFormatting>
  <conditionalFormatting sqref="H61">
    <cfRule type="cellIs" dxfId="134" priority="2" operator="lessThan">
      <formula>0.05</formula>
    </cfRule>
  </conditionalFormatting>
  <conditionalFormatting sqref="H104">
    <cfRule type="cellIs" dxfId="133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A77E-A883-4BED-B909-9C14F9654B37}">
  <dimension ref="A1:O64"/>
  <sheetViews>
    <sheetView topLeftCell="D35" workbookViewId="0">
      <selection activeCell="M44" sqref="M44:M48"/>
    </sheetView>
  </sheetViews>
  <sheetFormatPr baseColWidth="10" defaultRowHeight="15" x14ac:dyDescent="0.25"/>
  <cols>
    <col min="14" max="14" width="11.7109375" bestFit="1" customWidth="1"/>
  </cols>
  <sheetData>
    <row r="1" spans="1:8" x14ac:dyDescent="0.25">
      <c r="C1" t="str">
        <f>[3]Sheet1!$C1</f>
        <v>bow_Recall</v>
      </c>
      <c r="D1" t="str">
        <f>[3]Sheet1!$F1</f>
        <v>bow_chi_Recall</v>
      </c>
      <c r="E1" t="str">
        <f>[3]Sheet1!$I1</f>
        <v>bow_pca_Recall</v>
      </c>
      <c r="F1" t="str">
        <f>[3]Sheet1!$L1</f>
        <v>tf-idf_Recall</v>
      </c>
      <c r="G1" t="str">
        <f>[3]Sheet1!$O1</f>
        <v>tf-idf_chi_Recall</v>
      </c>
      <c r="H1" t="str">
        <f>[3]Sheet1!$R1</f>
        <v>tf-idf_pca_Recall</v>
      </c>
    </row>
    <row r="2" spans="1:8" x14ac:dyDescent="0.25">
      <c r="A2" s="22" t="s">
        <v>23</v>
      </c>
      <c r="B2" s="22" t="s">
        <v>0</v>
      </c>
      <c r="C2" s="22">
        <f>[3]Sheet1!$C2</f>
        <v>0.75620915032679736</v>
      </c>
      <c r="D2" s="22">
        <f>[3]Sheet1!$F2</f>
        <v>0.76797385620915026</v>
      </c>
      <c r="E2" s="22">
        <f>[3]Sheet1!$I2</f>
        <v>0.72222222222222221</v>
      </c>
      <c r="F2" s="22">
        <f>[3]Sheet1!$L2</f>
        <v>0.8947712418300654</v>
      </c>
      <c r="G2" s="22">
        <f>[3]Sheet1!$O2</f>
        <v>0.83725490196078434</v>
      </c>
      <c r="H2" s="22">
        <f>[3]Sheet1!$R2</f>
        <v>0.88300653594771228</v>
      </c>
    </row>
    <row r="3" spans="1:8" x14ac:dyDescent="0.25">
      <c r="B3" t="s">
        <v>1</v>
      </c>
      <c r="C3">
        <f>[3]Sheet1!$C7</f>
        <v>0.87189542483660121</v>
      </c>
      <c r="D3">
        <f>[3]Sheet1!$F7</f>
        <v>0.83856209150326788</v>
      </c>
      <c r="E3">
        <f>[3]Sheet1!$I7</f>
        <v>0.83660130718954251</v>
      </c>
      <c r="F3">
        <f>[3]Sheet1!$L7</f>
        <v>0.89542483660130723</v>
      </c>
      <c r="G3">
        <f>[3]Sheet1!$O7</f>
        <v>0.89542483660130723</v>
      </c>
      <c r="H3">
        <f>[3]Sheet1!$R7</f>
        <v>0.8830065359477125</v>
      </c>
    </row>
    <row r="4" spans="1:8" x14ac:dyDescent="0.25">
      <c r="B4" t="s">
        <v>2</v>
      </c>
      <c r="C4">
        <f>[3]Sheet1!$C12</f>
        <v>0.87189542483660121</v>
      </c>
      <c r="D4">
        <f>[3]Sheet1!$F12</f>
        <v>0.9183006535947712</v>
      </c>
      <c r="E4">
        <f>[3]Sheet1!$I12</f>
        <v>0.8830065359477125</v>
      </c>
      <c r="F4">
        <f>[3]Sheet1!$L12</f>
        <v>0.9065359477124183</v>
      </c>
      <c r="G4">
        <f>[3]Sheet1!$O12</f>
        <v>0.9065359477124183</v>
      </c>
      <c r="H4">
        <f>[3]Sheet1!$R12</f>
        <v>0.9065359477124183</v>
      </c>
    </row>
    <row r="5" spans="1:8" x14ac:dyDescent="0.25">
      <c r="B5" t="s">
        <v>80</v>
      </c>
      <c r="C5">
        <f>[3]Sheet1!$C17</f>
        <v>0.9183006535947712</v>
      </c>
      <c r="D5">
        <f>[3]Sheet1!$F17</f>
        <v>0.9300653594771241</v>
      </c>
      <c r="E5" t="str">
        <f>IF([3]Sheet1!$I17=0,"",[3]Sheet1!$I17)</f>
        <v/>
      </c>
      <c r="F5">
        <f>[3]Sheet1!$L17</f>
        <v>0.9065359477124183</v>
      </c>
      <c r="G5">
        <f>[3]Sheet1!$O17</f>
        <v>0.9183006535947712</v>
      </c>
      <c r="H5" t="str">
        <f>IF([3]Sheet1!$R17=0,"",[3]Sheet1!$R17)</f>
        <v/>
      </c>
    </row>
    <row r="6" spans="1:8" x14ac:dyDescent="0.25">
      <c r="B6" t="s">
        <v>4</v>
      </c>
      <c r="C6">
        <f>[3]Sheet1!$C22</f>
        <v>0.80261437908496736</v>
      </c>
      <c r="D6">
        <f>[3]Sheet1!$F22</f>
        <v>0.77973856209150316</v>
      </c>
      <c r="E6">
        <f>[3]Sheet1!$I22</f>
        <v>0.81241830065359477</v>
      </c>
      <c r="F6">
        <f>[3]Sheet1!$L22</f>
        <v>0.79084967320261446</v>
      </c>
      <c r="G6">
        <f>[3]Sheet1!$O22</f>
        <v>0.81437908496732025</v>
      </c>
      <c r="H6">
        <f>[3]Sheet1!$R22</f>
        <v>0.9065359477124183</v>
      </c>
    </row>
    <row r="7" spans="1:8" x14ac:dyDescent="0.25">
      <c r="A7" s="16"/>
      <c r="B7" s="16" t="s">
        <v>5</v>
      </c>
      <c r="C7" s="16">
        <f>[3]Sheet1!$C27</f>
        <v>0.9183006535947712</v>
      </c>
      <c r="D7" s="16">
        <f>[3]Sheet1!$F27</f>
        <v>0.9183006535947712</v>
      </c>
      <c r="E7" s="16">
        <f>[3]Sheet1!$I27</f>
        <v>0.81241830065359477</v>
      </c>
      <c r="F7" s="16">
        <f>[3]Sheet1!$L27</f>
        <v>0.9065359477124183</v>
      </c>
      <c r="G7" s="16">
        <f>[3]Sheet1!$O27</f>
        <v>0.92941176470588227</v>
      </c>
      <c r="H7" s="16">
        <f>[3]Sheet1!$R27</f>
        <v>0.84771241830065347</v>
      </c>
    </row>
    <row r="8" spans="1:8" x14ac:dyDescent="0.25">
      <c r="A8" s="22" t="s">
        <v>103</v>
      </c>
      <c r="B8" s="22" t="s">
        <v>0</v>
      </c>
      <c r="C8" s="22">
        <f>[3]Sheet1!$C3</f>
        <v>0.67473684210526308</v>
      </c>
      <c r="D8" s="22">
        <f>[3]Sheet1!$F3</f>
        <v>0.72736842105263155</v>
      </c>
      <c r="E8" s="22">
        <f>[3]Sheet1!$I3</f>
        <v>0.6763157894736842</v>
      </c>
      <c r="F8" s="22">
        <f>[3]Sheet1!$L3</f>
        <v>0.66631578947368419</v>
      </c>
      <c r="G8" s="22">
        <f>[3]Sheet1!$O3</f>
        <v>0.73684210526315796</v>
      </c>
      <c r="H8" s="22">
        <f>[3]Sheet1!$R3</f>
        <v>0.63578947368421046</v>
      </c>
    </row>
    <row r="9" spans="1:8" x14ac:dyDescent="0.25">
      <c r="B9" t="s">
        <v>1</v>
      </c>
      <c r="C9">
        <f>[3]Sheet1!$C8</f>
        <v>0.82894736842105277</v>
      </c>
      <c r="D9">
        <f>[3]Sheet1!$F8</f>
        <v>0.83789473684210536</v>
      </c>
      <c r="E9">
        <f>[3]Sheet1!$I8</f>
        <v>0.80736842105263151</v>
      </c>
      <c r="F9">
        <f>[3]Sheet1!$L8</f>
        <v>0.86947368421052629</v>
      </c>
      <c r="G9">
        <f>[3]Sheet1!$O8</f>
        <v>0.86947368421052629</v>
      </c>
      <c r="H9">
        <f>[3]Sheet1!$R8</f>
        <v>0.86947368421052629</v>
      </c>
    </row>
    <row r="10" spans="1:8" x14ac:dyDescent="0.25">
      <c r="B10" t="s">
        <v>2</v>
      </c>
      <c r="C10">
        <f>[3]Sheet1!$C13</f>
        <v>0.84947368421052638</v>
      </c>
      <c r="D10">
        <f>[3]Sheet1!$F13</f>
        <v>0.87947368421052641</v>
      </c>
      <c r="E10">
        <f>[3]Sheet1!$I13</f>
        <v>0.8694736842105264</v>
      </c>
      <c r="F10">
        <f>[3]Sheet1!$L13</f>
        <v>0.87947368421052641</v>
      </c>
      <c r="G10">
        <f>[3]Sheet1!$O13</f>
        <v>0.86894736842105258</v>
      </c>
      <c r="H10">
        <f>[3]Sheet1!$R13</f>
        <v>0.86894736842105258</v>
      </c>
    </row>
    <row r="11" spans="1:8" x14ac:dyDescent="0.25">
      <c r="B11" t="s">
        <v>80</v>
      </c>
      <c r="C11">
        <f>[3]Sheet1!$C18</f>
        <v>0.80789473684210511</v>
      </c>
      <c r="D11">
        <f>[3]Sheet1!$F18</f>
        <v>0.80789473684210511</v>
      </c>
      <c r="E11" t="str">
        <f>IF([3]Sheet1!$I18=0,"",[3]Sheet1!$I18)</f>
        <v/>
      </c>
      <c r="F11">
        <f>[3]Sheet1!$L18</f>
        <v>0.79789473684210521</v>
      </c>
      <c r="G11">
        <f>[3]Sheet1!$O18</f>
        <v>0.79789473684210521</v>
      </c>
      <c r="H11" t="str">
        <f>IF([3]Sheet1!$R18=0,"",[3]Sheet1!$R18)</f>
        <v/>
      </c>
    </row>
    <row r="12" spans="1:8" x14ac:dyDescent="0.25">
      <c r="B12" t="s">
        <v>4</v>
      </c>
      <c r="C12">
        <f>[3]Sheet1!$C23</f>
        <v>0.83842105263157907</v>
      </c>
      <c r="D12">
        <f>[3]Sheet1!$F23</f>
        <v>0.82789473684210546</v>
      </c>
      <c r="E12">
        <f>[3]Sheet1!$I23</f>
        <v>0.81736842105263163</v>
      </c>
      <c r="F12">
        <f>[3]Sheet1!$L23</f>
        <v>0.83842105263157907</v>
      </c>
      <c r="G12">
        <f>[3]Sheet1!$O23</f>
        <v>0.84842105263157896</v>
      </c>
      <c r="H12">
        <f>[3]Sheet1!$R23</f>
        <v>0.82789473684210524</v>
      </c>
    </row>
    <row r="13" spans="1:8" x14ac:dyDescent="0.25">
      <c r="A13" s="16"/>
      <c r="B13" s="16" t="s">
        <v>5</v>
      </c>
      <c r="C13" s="16">
        <f>[3]Sheet1!$C28</f>
        <v>0.80789473684210511</v>
      </c>
      <c r="D13" s="16">
        <f>[3]Sheet1!$F28</f>
        <v>0.81789473684210523</v>
      </c>
      <c r="E13" s="16">
        <f>[3]Sheet1!$I28</f>
        <v>0.82631578947368423</v>
      </c>
      <c r="F13" s="16">
        <f>[3]Sheet1!$L28</f>
        <v>0.79789473684210521</v>
      </c>
      <c r="G13" s="16">
        <f>[3]Sheet1!$O28</f>
        <v>0.758421052631579</v>
      </c>
      <c r="H13" s="16">
        <f>[3]Sheet1!$R28</f>
        <v>0.79789473684210521</v>
      </c>
    </row>
    <row r="14" spans="1:8" x14ac:dyDescent="0.25">
      <c r="A14" s="22" t="s">
        <v>104</v>
      </c>
      <c r="B14" s="22" t="s">
        <v>0</v>
      </c>
      <c r="C14" s="22">
        <f>[3]Sheet1!$C4</f>
        <v>0.41052631578947357</v>
      </c>
      <c r="D14" s="22">
        <f>[3]Sheet1!$F4</f>
        <v>0.5368421052631579</v>
      </c>
      <c r="E14" s="22">
        <f>[3]Sheet1!$I4</f>
        <v>0.61052631578947358</v>
      </c>
      <c r="F14" s="22">
        <f>[3]Sheet1!$L4</f>
        <v>0.84210526315789469</v>
      </c>
      <c r="G14" s="22">
        <f>[3]Sheet1!$O4</f>
        <v>0.76842105263157889</v>
      </c>
      <c r="H14" s="22">
        <f>[3]Sheet1!$R4</f>
        <v>0.86315789473684212</v>
      </c>
    </row>
    <row r="15" spans="1:8" x14ac:dyDescent="0.25">
      <c r="B15" t="s">
        <v>1</v>
      </c>
      <c r="C15">
        <f>[3]Sheet1!$C9</f>
        <v>0.83157894736842108</v>
      </c>
      <c r="D15">
        <f>[3]Sheet1!$F9</f>
        <v>0.82105263157894748</v>
      </c>
      <c r="E15">
        <f>[3]Sheet1!$I9</f>
        <v>0.79999999999999993</v>
      </c>
      <c r="F15">
        <f>[3]Sheet1!$L9</f>
        <v>0.9263157894736842</v>
      </c>
      <c r="G15">
        <f>[3]Sheet1!$O9</f>
        <v>0.9263157894736842</v>
      </c>
      <c r="H15">
        <f>[3]Sheet1!$R9</f>
        <v>0.9263157894736842</v>
      </c>
    </row>
    <row r="16" spans="1:8" x14ac:dyDescent="0.25">
      <c r="B16" t="s">
        <v>2</v>
      </c>
      <c r="C16">
        <f>[3]Sheet1!$C14</f>
        <v>0.87368421052631573</v>
      </c>
      <c r="D16">
        <f>[3]Sheet1!$F14</f>
        <v>0.88421052631578934</v>
      </c>
      <c r="E16">
        <f>[3]Sheet1!$I14</f>
        <v>0.86315789473684212</v>
      </c>
      <c r="F16">
        <f>[3]Sheet1!$L14</f>
        <v>0.9157894736842106</v>
      </c>
      <c r="G16">
        <f>[3]Sheet1!$O14</f>
        <v>0.93684210526315792</v>
      </c>
      <c r="H16">
        <f>[3]Sheet1!$R14</f>
        <v>0.93684210526315792</v>
      </c>
    </row>
    <row r="17" spans="1:8" x14ac:dyDescent="0.25">
      <c r="B17" t="s">
        <v>80</v>
      </c>
      <c r="C17">
        <f>[3]Sheet1!$C19</f>
        <v>0.9263157894736842</v>
      </c>
      <c r="D17">
        <f>[3]Sheet1!$F19</f>
        <v>0.93684210526315792</v>
      </c>
      <c r="E17" t="str">
        <f>IF([3]Sheet1!$I19=0,"",[3]Sheet1!$I19)</f>
        <v/>
      </c>
      <c r="F17">
        <f>[3]Sheet1!$L19</f>
        <v>0.93684210526315792</v>
      </c>
      <c r="G17">
        <f>[3]Sheet1!$O19</f>
        <v>0.94736842105263153</v>
      </c>
      <c r="H17" t="str">
        <f>IF([3]Sheet1!$R19=0,"",[3]Sheet1!$R19)</f>
        <v/>
      </c>
    </row>
    <row r="18" spans="1:8" x14ac:dyDescent="0.25">
      <c r="B18" t="s">
        <v>4</v>
      </c>
      <c r="C18">
        <f>[3]Sheet1!$C24</f>
        <v>0.83157894736842108</v>
      </c>
      <c r="D18">
        <f>[3]Sheet1!$F24</f>
        <v>0.87368421052631573</v>
      </c>
      <c r="E18">
        <f>[3]Sheet1!$I24</f>
        <v>0.81052631578947365</v>
      </c>
      <c r="F18">
        <f>[3]Sheet1!$L24</f>
        <v>0.81052631578947365</v>
      </c>
      <c r="G18">
        <f>[3]Sheet1!$O24</f>
        <v>0.82105263157894748</v>
      </c>
      <c r="H18">
        <f>[3]Sheet1!$R24</f>
        <v>0.87368421052631573</v>
      </c>
    </row>
    <row r="19" spans="1:8" x14ac:dyDescent="0.25">
      <c r="A19" s="16"/>
      <c r="B19" s="16" t="s">
        <v>5</v>
      </c>
      <c r="C19" s="16">
        <f>[3]Sheet1!$C29</f>
        <v>0.9263157894736842</v>
      </c>
      <c r="D19" s="16">
        <f>[3]Sheet1!$F29</f>
        <v>0.88421052631578934</v>
      </c>
      <c r="E19" s="16">
        <f>[3]Sheet1!$I29</f>
        <v>0.85263157894736852</v>
      </c>
      <c r="F19" s="16">
        <f>[3]Sheet1!$L29</f>
        <v>0.93684210526315792</v>
      </c>
      <c r="G19" s="16">
        <f>[3]Sheet1!$O29</f>
        <v>0.94736842105263153</v>
      </c>
      <c r="H19" s="16">
        <f>[3]Sheet1!$R29</f>
        <v>0.86315789473684212</v>
      </c>
    </row>
    <row r="20" spans="1:8" x14ac:dyDescent="0.25">
      <c r="A20" s="22" t="s">
        <v>102</v>
      </c>
      <c r="B20" s="22" t="s">
        <v>0</v>
      </c>
      <c r="C20" s="22">
        <f>[3]Sheet1!$C5</f>
        <v>0.86911764705882355</v>
      </c>
      <c r="D20" s="22">
        <f>[3]Sheet1!$F5</f>
        <v>0.83455882352941158</v>
      </c>
      <c r="E20" s="22">
        <f>[3]Sheet1!$I5</f>
        <v>0.72720588235294115</v>
      </c>
      <c r="F20" s="22">
        <f>[3]Sheet1!$L5</f>
        <v>0.76102941176470584</v>
      </c>
      <c r="G20" s="22">
        <f>[3]Sheet1!$O5</f>
        <v>0.70220588235294124</v>
      </c>
      <c r="H20" s="22">
        <f>[3]Sheet1!$R5</f>
        <v>0.70220588235294112</v>
      </c>
    </row>
    <row r="21" spans="1:8" x14ac:dyDescent="0.25">
      <c r="B21" t="s">
        <v>1</v>
      </c>
      <c r="C21">
        <f>[3]Sheet1!$C10</f>
        <v>0.77279411764705874</v>
      </c>
      <c r="D21">
        <f>[3]Sheet1!$F10</f>
        <v>0.7735294117647058</v>
      </c>
      <c r="E21">
        <f>[3]Sheet1!$I10</f>
        <v>0.75073529411764706</v>
      </c>
      <c r="F21">
        <f>[3]Sheet1!$L10</f>
        <v>0.79632352941176465</v>
      </c>
      <c r="G21">
        <f>[3]Sheet1!$O10</f>
        <v>0.82058823529411762</v>
      </c>
      <c r="H21">
        <f>[3]Sheet1!$R10</f>
        <v>0.80882352941176472</v>
      </c>
    </row>
    <row r="22" spans="1:8" x14ac:dyDescent="0.25">
      <c r="B22" t="s">
        <v>2</v>
      </c>
      <c r="C22">
        <f>[3]Sheet1!$C15</f>
        <v>0.8330882352941178</v>
      </c>
      <c r="D22">
        <f>[3]Sheet1!$F15</f>
        <v>0.83382352941176485</v>
      </c>
      <c r="E22">
        <f>[3]Sheet1!$I15</f>
        <v>0.8330882352941178</v>
      </c>
      <c r="F22">
        <f>[3]Sheet1!$L15</f>
        <v>0.77352941176470591</v>
      </c>
      <c r="G22">
        <f>[3]Sheet1!$O15</f>
        <v>0.79705882352941171</v>
      </c>
      <c r="H22">
        <f>[3]Sheet1!$R15</f>
        <v>0.79705882352941171</v>
      </c>
    </row>
    <row r="23" spans="1:8" x14ac:dyDescent="0.25">
      <c r="B23" t="s">
        <v>80</v>
      </c>
      <c r="C23">
        <f>[3]Sheet1!$C20</f>
        <v>0.74852941176470589</v>
      </c>
      <c r="D23">
        <f>[3]Sheet1!$F20</f>
        <v>0.7838235294117647</v>
      </c>
      <c r="E23" t="str">
        <f>IF([3]Sheet1!$I20=0,"",[3]Sheet1!$I20)</f>
        <v/>
      </c>
      <c r="F23">
        <f>[3]Sheet1!$L20</f>
        <v>0.62941176470588223</v>
      </c>
      <c r="G23">
        <f>[3]Sheet1!$O20</f>
        <v>0.65294117647058814</v>
      </c>
      <c r="H23" t="str">
        <f>IF([3]Sheet1!$R20=0,"",[3]Sheet1!$R20)</f>
        <v/>
      </c>
    </row>
    <row r="24" spans="1:8" x14ac:dyDescent="0.25">
      <c r="B24" t="s">
        <v>4</v>
      </c>
      <c r="C24">
        <f>[3]Sheet1!$C25</f>
        <v>0.81029411764705883</v>
      </c>
      <c r="D24">
        <f>[3]Sheet1!$F25</f>
        <v>0.76249999999999984</v>
      </c>
      <c r="E24">
        <f>[3]Sheet1!$I25</f>
        <v>0.67867647058823521</v>
      </c>
      <c r="F24">
        <f>[3]Sheet1!$L25</f>
        <v>0.79779411764705888</v>
      </c>
      <c r="G24">
        <f>[3]Sheet1!$O25</f>
        <v>0.76249999999999996</v>
      </c>
      <c r="H24">
        <f>[3]Sheet1!$R25</f>
        <v>0.77279411764705874</v>
      </c>
    </row>
    <row r="25" spans="1:8" x14ac:dyDescent="0.25">
      <c r="A25" s="16"/>
      <c r="B25" s="16" t="s">
        <v>5</v>
      </c>
      <c r="C25" s="16">
        <f>[3]Sheet1!$C30</f>
        <v>0.74852941176470589</v>
      </c>
      <c r="D25" s="16">
        <f>[3]Sheet1!$F30</f>
        <v>0.79705882352941182</v>
      </c>
      <c r="E25" s="16">
        <f>[3]Sheet1!$I30</f>
        <v>0.69044117647058822</v>
      </c>
      <c r="F25" s="16">
        <f>[3]Sheet1!$L30</f>
        <v>0.62941176470588223</v>
      </c>
      <c r="G25" s="16">
        <f>[3]Sheet1!$O30</f>
        <v>0.71397058823529413</v>
      </c>
      <c r="H25" s="16">
        <f>[3]Sheet1!$R30</f>
        <v>0.71323529411764708</v>
      </c>
    </row>
    <row r="26" spans="1:8" x14ac:dyDescent="0.25">
      <c r="A26" s="22" t="s">
        <v>105</v>
      </c>
      <c r="B26" s="22" t="s">
        <v>0</v>
      </c>
      <c r="C26" s="22">
        <f>[3]Sheet1!$C6</f>
        <v>0.57952380952380944</v>
      </c>
      <c r="D26" s="22">
        <f>[3]Sheet1!$F6</f>
        <v>0.56857142857142851</v>
      </c>
      <c r="E26" s="22">
        <f>[3]Sheet1!$I6</f>
        <v>0.67761904761904757</v>
      </c>
      <c r="F26" s="22">
        <f>[3]Sheet1!$L6</f>
        <v>0.79476190476190467</v>
      </c>
      <c r="G26" s="22">
        <f>[3]Sheet1!$O6</f>
        <v>0.80571428571428572</v>
      </c>
      <c r="H26" s="22">
        <f>[3]Sheet1!$R6</f>
        <v>0.8052380952380952</v>
      </c>
    </row>
    <row r="27" spans="1:8" x14ac:dyDescent="0.25">
      <c r="B27" t="s">
        <v>1</v>
      </c>
      <c r="C27">
        <f>[3]Sheet1!$C11</f>
        <v>0.76523809523809527</v>
      </c>
      <c r="D27">
        <f>[3]Sheet1!$F11</f>
        <v>0.80380952380952375</v>
      </c>
      <c r="E27">
        <f>[3]Sheet1!$I11</f>
        <v>0.7466666666666667</v>
      </c>
      <c r="F27">
        <f>[3]Sheet1!$L11</f>
        <v>0.82523809523809533</v>
      </c>
      <c r="G27">
        <f>[3]Sheet1!$O11</f>
        <v>0.82523809523809533</v>
      </c>
      <c r="H27">
        <f>[3]Sheet1!$R11</f>
        <v>0.82523809523809533</v>
      </c>
    </row>
    <row r="28" spans="1:8" x14ac:dyDescent="0.25">
      <c r="B28" t="s">
        <v>2</v>
      </c>
      <c r="C28">
        <f>[3]Sheet1!$C16</f>
        <v>0.81476190476190469</v>
      </c>
      <c r="D28">
        <f>[3]Sheet1!$F16</f>
        <v>0.84428571428571431</v>
      </c>
      <c r="E28">
        <f>[3]Sheet1!$I16</f>
        <v>0.82476190476190481</v>
      </c>
      <c r="F28">
        <f>[3]Sheet1!$L16</f>
        <v>0.81476190476190491</v>
      </c>
      <c r="G28">
        <f>[3]Sheet1!$O16</f>
        <v>0.81476190476190491</v>
      </c>
      <c r="H28">
        <f>[3]Sheet1!$R16</f>
        <v>0.80476190476190479</v>
      </c>
    </row>
    <row r="29" spans="1:8" x14ac:dyDescent="0.25">
      <c r="B29" t="s">
        <v>80</v>
      </c>
      <c r="C29">
        <f>[3]Sheet1!$C21</f>
        <v>0.8342857142857143</v>
      </c>
      <c r="D29">
        <f>[3]Sheet1!$F21</f>
        <v>0.84380952380952379</v>
      </c>
      <c r="E29" t="str">
        <f>IF([3]Sheet1!$I21=0,"",[3]Sheet1!$I21)</f>
        <v/>
      </c>
      <c r="F29">
        <f>[3]Sheet1!$L21</f>
        <v>0.8538095238095238</v>
      </c>
      <c r="G29">
        <f>[3]Sheet1!$O21</f>
        <v>0.86333333333333329</v>
      </c>
      <c r="H29" t="str">
        <f>IF([3]Sheet1!$R21=0,"",[3]Sheet1!$R21)</f>
        <v/>
      </c>
    </row>
    <row r="30" spans="1:8" x14ac:dyDescent="0.25">
      <c r="B30" t="s">
        <v>4</v>
      </c>
      <c r="C30">
        <f>[3]Sheet1!$C26</f>
        <v>0.79476190476190467</v>
      </c>
      <c r="D30">
        <f>[3]Sheet1!$F26</f>
        <v>0.81476190476190469</v>
      </c>
      <c r="E30">
        <f>[3]Sheet1!$I26</f>
        <v>0.75571428571428567</v>
      </c>
      <c r="F30">
        <f>[3]Sheet1!$L26</f>
        <v>0.78428571428571436</v>
      </c>
      <c r="G30">
        <f>[3]Sheet1!$O26</f>
        <v>0.75476190476190474</v>
      </c>
      <c r="H30">
        <f>[3]Sheet1!$R26</f>
        <v>0.72714285714285709</v>
      </c>
    </row>
    <row r="31" spans="1:8" x14ac:dyDescent="0.25">
      <c r="A31" s="16"/>
      <c r="B31" s="16" t="s">
        <v>5</v>
      </c>
      <c r="C31" s="16">
        <f>[3]Sheet1!$C31</f>
        <v>0.8342857142857143</v>
      </c>
      <c r="D31" s="16">
        <f>[3]Sheet1!$F31</f>
        <v>0.8638095238095238</v>
      </c>
      <c r="E31" s="16">
        <f>[3]Sheet1!$I31</f>
        <v>0.74523809523809526</v>
      </c>
      <c r="F31" s="16">
        <f>[3]Sheet1!$L31</f>
        <v>0.8538095238095238</v>
      </c>
      <c r="G31" s="16">
        <f>[3]Sheet1!$O31</f>
        <v>0.90238095238095239</v>
      </c>
      <c r="H31" s="16">
        <f>[3]Sheet1!$R31</f>
        <v>0.84428571428571431</v>
      </c>
    </row>
    <row r="34" spans="1:15" x14ac:dyDescent="0.25">
      <c r="C34" t="s">
        <v>40</v>
      </c>
      <c r="D34" t="s">
        <v>90</v>
      </c>
      <c r="M34" t="s">
        <v>40</v>
      </c>
      <c r="N34" t="s">
        <v>110</v>
      </c>
      <c r="O34" t="s">
        <v>90</v>
      </c>
    </row>
    <row r="35" spans="1:15" x14ac:dyDescent="0.25">
      <c r="A35" t="s">
        <v>23</v>
      </c>
      <c r="B35" t="s">
        <v>0</v>
      </c>
      <c r="C35">
        <f>AVERAGE(C2:H2)</f>
        <v>0.81023965141612198</v>
      </c>
      <c r="D35">
        <f>_xlfn.STDEV.P(C2:H2)</f>
        <v>6.5349309303516109E-2</v>
      </c>
      <c r="M35" t="s">
        <v>23</v>
      </c>
      <c r="N35">
        <f>AVERAGE(C2:H7)</f>
        <v>0.86434063821607043</v>
      </c>
      <c r="O35">
        <f>_xlfn.STDEV.P(C2:H7)</f>
        <v>5.5754261910637884E-2</v>
      </c>
    </row>
    <row r="36" spans="1:15" x14ac:dyDescent="0.25">
      <c r="B36" t="s">
        <v>1</v>
      </c>
      <c r="C36">
        <f t="shared" ref="C36:C64" si="0">AVERAGE(C3:H3)</f>
        <v>0.87015250544662315</v>
      </c>
      <c r="D36">
        <f t="shared" ref="D36:D64" si="1">_xlfn.STDEV.P(C3:H3)</f>
        <v>2.4390170389268821E-2</v>
      </c>
      <c r="M36" t="s">
        <v>103</v>
      </c>
      <c r="N36">
        <f>AVERAGE(C8:H13)</f>
        <v>0.80682662538699701</v>
      </c>
      <c r="O36">
        <f>_xlfn.STDEV.P(C8:H13)</f>
        <v>6.41294576921035E-2</v>
      </c>
    </row>
    <row r="37" spans="1:15" x14ac:dyDescent="0.25">
      <c r="B37" t="s">
        <v>2</v>
      </c>
      <c r="C37">
        <f t="shared" si="0"/>
        <v>0.89880174291939008</v>
      </c>
      <c r="D37">
        <f t="shared" si="1"/>
        <v>1.5984887680339083E-2</v>
      </c>
      <c r="M37" t="s">
        <v>104</v>
      </c>
      <c r="N37">
        <f>AVERAGE(C14:H19)</f>
        <v>0.84860681114551062</v>
      </c>
      <c r="O37">
        <f>_xlfn.STDEV.P(C14:H19)</f>
        <v>0.11604291727649782</v>
      </c>
    </row>
    <row r="38" spans="1:15" x14ac:dyDescent="0.25">
      <c r="B38" t="s">
        <v>80</v>
      </c>
      <c r="C38">
        <f>AVERAGE(C5:D5,F5:G5)</f>
        <v>0.9183006535947712</v>
      </c>
      <c r="D38">
        <f>_xlfn.STDEV.P(C5:D5,F5:G5)</f>
        <v>8.3189033080770004E-3</v>
      </c>
      <c r="M38" t="s">
        <v>102</v>
      </c>
      <c r="N38">
        <f>AVERAGE(C20:H25)</f>
        <v>0.76113754325259519</v>
      </c>
      <c r="O38">
        <f>_xlfn.STDEV.P(C20:H25)</f>
        <v>5.9337646357251236E-2</v>
      </c>
    </row>
    <row r="39" spans="1:15" x14ac:dyDescent="0.25">
      <c r="B39" t="s">
        <v>4</v>
      </c>
      <c r="C39">
        <f t="shared" si="0"/>
        <v>0.81775599128540311</v>
      </c>
      <c r="D39">
        <f t="shared" si="1"/>
        <v>4.1473522469278518E-2</v>
      </c>
      <c r="M39" t="s">
        <v>105</v>
      </c>
      <c r="N39">
        <f>AVERAGE(C26:H31)</f>
        <v>0.79445378151260526</v>
      </c>
      <c r="O39">
        <f>_xlfn.STDEV.P(C26:H31)</f>
        <v>7.0462929552701753E-2</v>
      </c>
    </row>
    <row r="40" spans="1:15" x14ac:dyDescent="0.25">
      <c r="B40" t="s">
        <v>5</v>
      </c>
      <c r="C40">
        <f t="shared" si="0"/>
        <v>0.88877995642701524</v>
      </c>
      <c r="D40">
        <f t="shared" si="1"/>
        <v>4.3256612891936656E-2</v>
      </c>
    </row>
    <row r="41" spans="1:15" x14ac:dyDescent="0.25">
      <c r="A41" t="s">
        <v>103</v>
      </c>
      <c r="B41" t="s">
        <v>0</v>
      </c>
      <c r="C41">
        <f t="shared" si="0"/>
        <v>0.68622807017543863</v>
      </c>
      <c r="D41">
        <f t="shared" si="1"/>
        <v>3.5178500982325819E-2</v>
      </c>
    </row>
    <row r="42" spans="1:15" x14ac:dyDescent="0.25">
      <c r="B42" t="s">
        <v>1</v>
      </c>
      <c r="C42">
        <f t="shared" si="0"/>
        <v>0.84710526315789469</v>
      </c>
      <c r="D42">
        <f t="shared" si="1"/>
        <v>2.4133649875744494E-2</v>
      </c>
    </row>
    <row r="43" spans="1:15" x14ac:dyDescent="0.25">
      <c r="B43" t="s">
        <v>2</v>
      </c>
      <c r="C43">
        <f t="shared" si="0"/>
        <v>0.86929824561403501</v>
      </c>
      <c r="D43">
        <f t="shared" si="1"/>
        <v>1.0003077396595401E-2</v>
      </c>
      <c r="M43" t="s">
        <v>106</v>
      </c>
      <c r="N43" t="s">
        <v>110</v>
      </c>
    </row>
    <row r="44" spans="1:15" x14ac:dyDescent="0.25">
      <c r="B44" t="s">
        <v>80</v>
      </c>
      <c r="C44">
        <f>AVERAGE(C11:D11,F11:G11)</f>
        <v>0.80289473684210511</v>
      </c>
      <c r="D44">
        <f>_xlfn.STDEV.P(C11:D11,F11:G11)</f>
        <v>4.9999999999999489E-3</v>
      </c>
      <c r="M44" t="s">
        <v>23</v>
      </c>
      <c r="N44">
        <f>MAX(C2:H7)</f>
        <v>0.9300653594771241</v>
      </c>
    </row>
    <row r="45" spans="1:15" x14ac:dyDescent="0.25">
      <c r="B45" t="s">
        <v>4</v>
      </c>
      <c r="C45">
        <f t="shared" si="0"/>
        <v>0.83307017543859663</v>
      </c>
      <c r="D45">
        <f t="shared" si="1"/>
        <v>9.9417354637915106E-3</v>
      </c>
      <c r="M45" t="s">
        <v>103</v>
      </c>
      <c r="N45">
        <f>MAX(C8:H13)</f>
        <v>0.87947368421052641</v>
      </c>
    </row>
    <row r="46" spans="1:15" x14ac:dyDescent="0.25">
      <c r="B46" t="s">
        <v>5</v>
      </c>
      <c r="C46">
        <f t="shared" si="0"/>
        <v>0.80105263157894735</v>
      </c>
      <c r="D46">
        <f t="shared" si="1"/>
        <v>2.1625965037524831E-2</v>
      </c>
      <c r="M46" t="s">
        <v>104</v>
      </c>
      <c r="N46">
        <f>MAX(C14:H19)</f>
        <v>0.94736842105263153</v>
      </c>
    </row>
    <row r="47" spans="1:15" x14ac:dyDescent="0.25">
      <c r="A47" t="s">
        <v>104</v>
      </c>
      <c r="B47" t="s">
        <v>0</v>
      </c>
      <c r="C47">
        <f t="shared" si="0"/>
        <v>0.67192982456140349</v>
      </c>
      <c r="D47">
        <f t="shared" si="1"/>
        <v>0.16592633356000891</v>
      </c>
      <c r="M47" t="s">
        <v>102</v>
      </c>
      <c r="N47">
        <f>MAX(C20:H25)</f>
        <v>0.86911764705882355</v>
      </c>
    </row>
    <row r="48" spans="1:15" x14ac:dyDescent="0.25">
      <c r="B48" t="s">
        <v>1</v>
      </c>
      <c r="C48">
        <f t="shared" si="0"/>
        <v>0.87192982456140367</v>
      </c>
      <c r="D48">
        <f t="shared" si="1"/>
        <v>5.5172579626373279E-2</v>
      </c>
      <c r="M48" t="s">
        <v>105</v>
      </c>
      <c r="N48">
        <f>MAX(C26:H31)</f>
        <v>0.90238095238095239</v>
      </c>
    </row>
    <row r="49" spans="1:4" x14ac:dyDescent="0.25">
      <c r="B49" t="s">
        <v>2</v>
      </c>
      <c r="C49">
        <f t="shared" si="0"/>
        <v>0.90175438596491231</v>
      </c>
      <c r="D49">
        <f t="shared" si="1"/>
        <v>2.9565437800618839E-2</v>
      </c>
    </row>
    <row r="50" spans="1:4" x14ac:dyDescent="0.25">
      <c r="B50" t="s">
        <v>80</v>
      </c>
      <c r="C50">
        <f>AVERAGE(C17:D17,F17:G17)</f>
        <v>0.93684210526315781</v>
      </c>
      <c r="D50">
        <f>_xlfn.STDEV.P(C17:D17,F17:G17)</f>
        <v>7.4432292756478526E-3</v>
      </c>
    </row>
    <row r="51" spans="1:4" x14ac:dyDescent="0.25">
      <c r="B51" t="s">
        <v>4</v>
      </c>
      <c r="C51">
        <f t="shared" si="0"/>
        <v>0.83684210526315772</v>
      </c>
      <c r="D51">
        <f t="shared" si="1"/>
        <v>2.7008428628667782E-2</v>
      </c>
    </row>
    <row r="52" spans="1:4" x14ac:dyDescent="0.25">
      <c r="B52" t="s">
        <v>5</v>
      </c>
      <c r="C52">
        <f t="shared" si="0"/>
        <v>0.90175438596491231</v>
      </c>
      <c r="D52">
        <f t="shared" si="1"/>
        <v>3.6800310462110561E-2</v>
      </c>
    </row>
    <row r="53" spans="1:4" x14ac:dyDescent="0.25">
      <c r="A53" t="s">
        <v>102</v>
      </c>
      <c r="B53" t="s">
        <v>0</v>
      </c>
      <c r="C53">
        <f t="shared" si="0"/>
        <v>0.76605392156862739</v>
      </c>
      <c r="D53">
        <f t="shared" si="1"/>
        <v>6.4553095946442901E-2</v>
      </c>
    </row>
    <row r="54" spans="1:4" x14ac:dyDescent="0.25">
      <c r="B54" t="s">
        <v>1</v>
      </c>
      <c r="C54">
        <f t="shared" si="0"/>
        <v>0.78713235294117645</v>
      </c>
      <c r="D54">
        <f t="shared" si="1"/>
        <v>2.3768507934551406E-2</v>
      </c>
    </row>
    <row r="55" spans="1:4" x14ac:dyDescent="0.25">
      <c r="B55" t="s">
        <v>2</v>
      </c>
      <c r="C55">
        <f t="shared" si="0"/>
        <v>0.81127450980392168</v>
      </c>
      <c r="D55">
        <f t="shared" si="1"/>
        <v>2.3412957321743703E-2</v>
      </c>
    </row>
    <row r="56" spans="1:4" x14ac:dyDescent="0.25">
      <c r="B56" t="s">
        <v>80</v>
      </c>
      <c r="C56">
        <f>AVERAGE(C23:D23,F23:G23)</f>
        <v>0.70367647058823524</v>
      </c>
      <c r="D56">
        <f>_xlfn.STDEV.P(C23:D23,F23:G23)</f>
        <v>6.4274127725000643E-2</v>
      </c>
    </row>
    <row r="57" spans="1:4" x14ac:dyDescent="0.25">
      <c r="B57" t="s">
        <v>4</v>
      </c>
      <c r="C57">
        <f t="shared" si="0"/>
        <v>0.76409313725490191</v>
      </c>
      <c r="D57">
        <f t="shared" si="1"/>
        <v>4.2124966558728716E-2</v>
      </c>
    </row>
    <row r="58" spans="1:4" x14ac:dyDescent="0.25">
      <c r="B58" t="s">
        <v>5</v>
      </c>
      <c r="C58">
        <f t="shared" si="0"/>
        <v>0.71544117647058825</v>
      </c>
      <c r="D58">
        <f t="shared" si="1"/>
        <v>5.1298732702981603E-2</v>
      </c>
    </row>
    <row r="59" spans="1:4" x14ac:dyDescent="0.25">
      <c r="A59" t="s">
        <v>105</v>
      </c>
      <c r="B59" t="s">
        <v>0</v>
      </c>
      <c r="C59">
        <f t="shared" si="0"/>
        <v>0.70523809523809511</v>
      </c>
      <c r="D59">
        <f t="shared" si="1"/>
        <v>0.10275752083268506</v>
      </c>
    </row>
    <row r="60" spans="1:4" x14ac:dyDescent="0.25">
      <c r="B60" t="s">
        <v>1</v>
      </c>
      <c r="C60">
        <f t="shared" si="0"/>
        <v>0.7985714285714286</v>
      </c>
      <c r="D60">
        <f t="shared" si="1"/>
        <v>3.153301548789203E-2</v>
      </c>
    </row>
    <row r="61" spans="1:4" x14ac:dyDescent="0.25">
      <c r="B61" t="s">
        <v>2</v>
      </c>
      <c r="C61">
        <f t="shared" si="0"/>
        <v>0.81968253968253968</v>
      </c>
      <c r="D61">
        <f t="shared" si="1"/>
        <v>1.2425641771924387E-2</v>
      </c>
    </row>
    <row r="62" spans="1:4" x14ac:dyDescent="0.25">
      <c r="B62" t="s">
        <v>80</v>
      </c>
      <c r="C62">
        <f>AVERAGE(C29:D29,F29:G29)</f>
        <v>0.84880952380952379</v>
      </c>
      <c r="D62">
        <f>_xlfn.STDEV.P(C29:D29,F29:G29)</f>
        <v>1.086142355043526E-2</v>
      </c>
    </row>
    <row r="63" spans="1:4" x14ac:dyDescent="0.25">
      <c r="B63" t="s">
        <v>4</v>
      </c>
      <c r="C63">
        <f t="shared" si="0"/>
        <v>0.77190476190476176</v>
      </c>
      <c r="D63">
        <f t="shared" si="1"/>
        <v>2.9074928614235704E-2</v>
      </c>
    </row>
    <row r="64" spans="1:4" x14ac:dyDescent="0.25">
      <c r="B64" t="s">
        <v>5</v>
      </c>
      <c r="C64">
        <f t="shared" si="0"/>
        <v>0.84063492063492073</v>
      </c>
      <c r="D64">
        <f t="shared" si="1"/>
        <v>4.7744807481771276E-2</v>
      </c>
    </row>
  </sheetData>
  <conditionalFormatting sqref="C2:H7">
    <cfRule type="top10" dxfId="132" priority="5" rank="1"/>
  </conditionalFormatting>
  <conditionalFormatting sqref="C8:H13">
    <cfRule type="top10" dxfId="131" priority="4" rank="1"/>
  </conditionalFormatting>
  <conditionalFormatting sqref="C14:H19">
    <cfRule type="top10" dxfId="130" priority="3" rank="1"/>
  </conditionalFormatting>
  <conditionalFormatting sqref="C20:H25">
    <cfRule type="top10" dxfId="129" priority="2" rank="1"/>
  </conditionalFormatting>
  <conditionalFormatting sqref="C26:H31">
    <cfRule type="top10" dxfId="128" priority="1" rank="1"/>
  </conditionalFormatting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FF14-B3C9-491A-A20D-3D997FF076EE}">
  <dimension ref="A1:V66"/>
  <sheetViews>
    <sheetView topLeftCell="A47" workbookViewId="0">
      <selection activeCell="O64" sqref="O64"/>
    </sheetView>
  </sheetViews>
  <sheetFormatPr baseColWidth="10" defaultRowHeight="15" x14ac:dyDescent="0.25"/>
  <cols>
    <col min="2" max="2" width="15.7109375" bestFit="1" customWidth="1"/>
    <col min="3" max="3" width="9.7109375" bestFit="1" customWidth="1"/>
    <col min="4" max="4" width="5.85546875" bestFit="1" customWidth="1"/>
  </cols>
  <sheetData>
    <row r="1" spans="1:22" x14ac:dyDescent="0.25">
      <c r="A1" s="3"/>
      <c r="B1" s="3"/>
      <c r="C1" s="3"/>
      <c r="D1" s="3"/>
      <c r="E1" s="33" t="s">
        <v>92</v>
      </c>
      <c r="F1" s="33"/>
      <c r="G1" s="33"/>
      <c r="H1" s="33" t="s">
        <v>91</v>
      </c>
      <c r="I1" s="33"/>
      <c r="J1" s="33"/>
      <c r="M1" s="3"/>
      <c r="N1" s="3"/>
      <c r="O1" s="3"/>
      <c r="P1" s="3"/>
      <c r="Q1" s="33" t="s">
        <v>92</v>
      </c>
      <c r="R1" s="33"/>
      <c r="S1" s="33"/>
      <c r="T1" s="33" t="s">
        <v>91</v>
      </c>
      <c r="U1" s="33"/>
      <c r="V1" s="33"/>
    </row>
    <row r="2" spans="1:22" x14ac:dyDescent="0.25">
      <c r="A2" s="3" t="s">
        <v>93</v>
      </c>
      <c r="B2" s="3" t="s">
        <v>89</v>
      </c>
      <c r="C2" s="3" t="s">
        <v>88</v>
      </c>
      <c r="D2" s="3" t="s">
        <v>49</v>
      </c>
      <c r="E2" s="3" t="s">
        <v>40</v>
      </c>
      <c r="F2" s="3" t="s">
        <v>90</v>
      </c>
      <c r="G2" s="3" t="s">
        <v>94</v>
      </c>
      <c r="H2" s="3" t="s">
        <v>40</v>
      </c>
      <c r="I2" s="3" t="s">
        <v>90</v>
      </c>
      <c r="J2" s="3" t="s">
        <v>94</v>
      </c>
      <c r="K2" s="3"/>
      <c r="L2" s="33" t="s">
        <v>93</v>
      </c>
      <c r="M2" s="33"/>
      <c r="N2" s="3" t="s">
        <v>89</v>
      </c>
      <c r="O2" s="3" t="s">
        <v>88</v>
      </c>
      <c r="P2" s="3" t="s">
        <v>49</v>
      </c>
      <c r="Q2" s="3" t="s">
        <v>40</v>
      </c>
      <c r="R2" s="3" t="s">
        <v>90</v>
      </c>
      <c r="S2" s="3" t="s">
        <v>94</v>
      </c>
      <c r="T2" s="3" t="s">
        <v>40</v>
      </c>
      <c r="U2" s="3" t="s">
        <v>90</v>
      </c>
      <c r="V2" s="3" t="s">
        <v>94</v>
      </c>
    </row>
    <row r="3" spans="1:22" x14ac:dyDescent="0.25">
      <c r="A3" t="str">
        <f>'Recall Analysis'!AE2</f>
        <v>kNN</v>
      </c>
      <c r="B3">
        <f>E3-H3</f>
        <v>3.2544040265385488E-2</v>
      </c>
      <c r="C3" t="str">
        <f>IF(D3&lt;(0.05/COUNT($D$3:$D$8)),ABS(B3/(SQRT(((G3-1)*F3^2+(J3-1)*I3^2)/(G3+J3-2)))),"")</f>
        <v/>
      </c>
      <c r="D3">
        <f>IFERROR(_xlfn.T.TEST('[8]Recall Analysis'!D2:H7,'Recall Analysis'!D2:H7,2,IF(IF(F3^2&gt;I3^2,(F3^2)/(I3^2),(I3^2)/(F3^2))&lt;IF(F3^2&gt;I3^2,_xlfn.F.INV(0.95,G3-1,J3-1),_xlfn.F.INV(0.95,J3-1,G3-1)),2,3)),1)</f>
        <v>9.4886160860548921E-2</v>
      </c>
      <c r="E3">
        <f>'Recall Analysis'!AF2</f>
        <v>0.72465492259589726</v>
      </c>
      <c r="F3">
        <f>'Recall Analysis'!AG2</f>
        <v>7.5979623408076513E-2</v>
      </c>
      <c r="G3">
        <f>'Recall Analysis'!V2</f>
        <v>30</v>
      </c>
      <c r="H3">
        <f>'[8]Recall Analysis'!$AF$2</f>
        <v>0.69211088233051177</v>
      </c>
      <c r="I3">
        <f>'[8]Recall Analysis'!$AG$2</f>
        <v>6.986544409369122E-2</v>
      </c>
      <c r="J3">
        <f>'[8]Recall Analysis'!$V$2</f>
        <v>30</v>
      </c>
      <c r="L3" t="str">
        <f>'Recall Analysis'!AJ3</f>
        <v>kNN</v>
      </c>
      <c r="M3" t="str">
        <f>'Recall Analysis'!$AK$2</f>
        <v>BoW</v>
      </c>
      <c r="N3">
        <f>Q3-T3</f>
        <v>1.5076641500800902E-2</v>
      </c>
      <c r="O3" t="str">
        <f>IF(P3&lt;(0.05/COUNT($P$3:$P$14)),ABS(N3/(SQRT(((S3-1)*R3^2+(V3-1)*U3^2)/(S3+V3-2)))),"")</f>
        <v/>
      </c>
      <c r="P3">
        <f>IFERROR(_xlfn.T.TEST('[8]Recall Analysis'!D2:H4,'Recall Analysis'!D2:H4,2,IF(IF(R3^2&gt;U3^2,(R3^2)/(U3^2),(U3^2)/(R3^2))&lt;IF(R3^2&gt;U3^2,_xlfn.F.INV(0.95,S3-1,V3-1),_xlfn.F.INV(0.95,V3-1,S3-1)),2,3)),1)</f>
        <v>0.47607489257434388</v>
      </c>
      <c r="Q3">
        <f>'Recall Analysis'!AK3</f>
        <v>0.67032715625714956</v>
      </c>
      <c r="R3">
        <f>'Recall Analysis'!AN3</f>
        <v>5.4536723573001399E-2</v>
      </c>
      <c r="S3">
        <f>'Recall Analysis'!R2</f>
        <v>15</v>
      </c>
      <c r="T3">
        <f>'[8]Recall Analysis'!AK3</f>
        <v>0.65525051475634866</v>
      </c>
      <c r="U3">
        <f>'[8]Recall Analysis'!AN3</f>
        <v>5.589864634498265E-2</v>
      </c>
      <c r="V3">
        <f>'[8]Recall Analysis'!$R$2</f>
        <v>15</v>
      </c>
    </row>
    <row r="4" spans="1:22" x14ac:dyDescent="0.25">
      <c r="A4" t="str">
        <f>'Recall Analysis'!AE3</f>
        <v>RF</v>
      </c>
      <c r="B4">
        <f t="shared" ref="B4:B8" si="0">E4-H4</f>
        <v>0.10514375047662605</v>
      </c>
      <c r="C4" t="str">
        <f t="shared" ref="C4:C8" si="1">IF(D4&lt;(0.05/COUNT($D$3:$D$8)),ABS(B4/(SQRT(((G4-1)*F4^2+(J4-1)*I4^2)/(G4+J4-2)))),"")</f>
        <v/>
      </c>
      <c r="D4">
        <f>IFERROR(_xlfn.T.TEST('[8]Recall Analysis'!D26:H31,'Recall Analysis'!D26:H31,2,IF(IF(F4^2&gt;I4^2,(F4^2)/(I4^2),(I4^2)/(F4^2))&lt;IF(F4^2&gt;I4^2,_xlfn.F.INV(0.95,G4-1,J4-1),_xlfn.F.INV(0.95,J4-1,G4-1)),2,3)),1)</f>
        <v>0.95373714572165114</v>
      </c>
      <c r="E4">
        <f>'Recall Analysis'!AF3</f>
        <v>0.79725463280713782</v>
      </c>
      <c r="F4">
        <f>'Recall Analysis'!AG3</f>
        <v>4.1139419158415742E-2</v>
      </c>
      <c r="G4">
        <f>'Recall Analysis'!V26</f>
        <v>30</v>
      </c>
      <c r="H4">
        <f>'[8]Recall Analysis'!$AF$2</f>
        <v>0.69211088233051177</v>
      </c>
      <c r="I4">
        <f>'[8]Recall Analysis'!$AG$2</f>
        <v>6.986544409369122E-2</v>
      </c>
      <c r="J4">
        <f>'[8]Recall Analysis'!$V$26</f>
        <v>30</v>
      </c>
      <c r="M4" t="str">
        <f>'Recall Analysis'!$AL$2</f>
        <v>Tf-Idf</v>
      </c>
      <c r="N4">
        <f t="shared" ref="N4:N14" si="2">Q4-T4</f>
        <v>5.0011439029970184E-2</v>
      </c>
      <c r="O4" t="str">
        <f t="shared" ref="O4:O14" si="3">IF(P4&lt;(0.05/COUNT($P$3:$P$14)),ABS(N4/(SQRT(((S4-1)*R4^2+(V4-1)*U4^2)/(S4+V4-2)))),"")</f>
        <v/>
      </c>
      <c r="P4">
        <f>IFERROR(_xlfn.T.TEST('[8]Recall Analysis'!D5:H7,'Recall Analysis'!D5:H7,2,IF(IF(R4^2&gt;U4^2,(R4^2)/(U4^2),(U4^2)/(R4^2))&lt;IF(R4^2&gt;U4^2,_xlfn.F.INV(0.95,S4-1,V4-1),_xlfn.F.INV(0.95,V4-1,S4-1)),2,3)),1)</f>
        <v>2.8772784598295829E-2</v>
      </c>
      <c r="Q4">
        <f>'Recall Analysis'!AL3</f>
        <v>0.77898268893464495</v>
      </c>
      <c r="R4">
        <f>'Recall Analysis'!AO3</f>
        <v>5.1657910697911542E-2</v>
      </c>
      <c r="S4">
        <f>'Recall Analysis'!R5</f>
        <v>15</v>
      </c>
      <c r="T4">
        <f>'[8]Recall Analysis'!AL3</f>
        <v>0.72897124990467477</v>
      </c>
      <c r="U4">
        <f>'[8]Recall Analysis'!AO3</f>
        <v>6.2612526687644707E-2</v>
      </c>
      <c r="V4">
        <f>'[8]Recall Analysis'!$R$5</f>
        <v>15</v>
      </c>
    </row>
    <row r="5" spans="1:22" x14ac:dyDescent="0.25">
      <c r="A5" t="str">
        <f>'Recall Analysis'!AE4</f>
        <v>SVM</v>
      </c>
      <c r="B5">
        <f t="shared" si="0"/>
        <v>0.14267520780904419</v>
      </c>
      <c r="C5" t="str">
        <f t="shared" si="1"/>
        <v/>
      </c>
      <c r="D5">
        <f>IFERROR(_xlfn.T.TEST('[8]Recall Analysis'!D8:H13,'Recall Analysis'!D8:H13,2,IF(IF(F5^2&gt;I5^2,(F5^2)/(I5^2),(I5^2)/(F5^2))&lt;IF(F5^2&gt;I5^2,_xlfn.F.INV(0.95,G5-1,J5-1),_xlfn.F.INV(0.95,J5-1,G5-1)),2,3)),1)</f>
        <v>0.31201466618933044</v>
      </c>
      <c r="E5">
        <f>'Recall Analysis'!AF4</f>
        <v>0.83478609013955596</v>
      </c>
      <c r="F5">
        <f>'Recall Analysis'!AG4</f>
        <v>5.0679173073435266E-2</v>
      </c>
      <c r="G5">
        <f>'Recall Analysis'!V8</f>
        <v>30</v>
      </c>
      <c r="H5">
        <f>'[8]Recall Analysis'!$AF$2</f>
        <v>0.69211088233051177</v>
      </c>
      <c r="I5">
        <f>'[8]Recall Analysis'!$AG$2</f>
        <v>6.986544409369122E-2</v>
      </c>
      <c r="J5">
        <f>'[8]Recall Analysis'!$V$8</f>
        <v>30</v>
      </c>
      <c r="L5" t="str">
        <f>'Recall Analysis'!AJ4</f>
        <v>RF</v>
      </c>
      <c r="M5" t="str">
        <f>'Recall Analysis'!$AK$2</f>
        <v>BoW</v>
      </c>
      <c r="N5">
        <f t="shared" si="2"/>
        <v>6.7871577823552798E-4</v>
      </c>
      <c r="O5" t="str">
        <f t="shared" si="3"/>
        <v/>
      </c>
      <c r="P5">
        <f>IFERROR(_xlfn.T.TEST('[8]Recall Analysis'!D26:H28,'Recall Analysis'!D26:H28,2,IF(IF(R5^2&gt;U5^2,(R5^2)/(U5^2),(U5^2)/(R5^2))&lt;IF(R5^2&gt;U5^2,_xlfn.F.INV(0.95,S5-1,V5-1),_xlfn.F.INV(0.95,V5-1,S5-1)),2,3)),1)</f>
        <v>0.9725499853355859</v>
      </c>
      <c r="Q5">
        <f>'Recall Analysis'!AK4</f>
        <v>0.78974300312666823</v>
      </c>
      <c r="R5">
        <f>'Recall Analysis'!AN4</f>
        <v>4.6354820003717871E-2</v>
      </c>
      <c r="S5">
        <f>'Recall Analysis'!R26</f>
        <v>15</v>
      </c>
      <c r="T5">
        <f>'[8]Recall Analysis'!AK4</f>
        <v>0.7890642873484327</v>
      </c>
      <c r="U5">
        <f>'[8]Recall Analysis'!AN4</f>
        <v>5.6580592157105661E-2</v>
      </c>
      <c r="V5">
        <f>'[8]Recall Analysis'!$R$26</f>
        <v>15</v>
      </c>
    </row>
    <row r="6" spans="1:22" x14ac:dyDescent="0.25">
      <c r="A6" t="str">
        <f>'Recall Analysis'!AE5</f>
        <v>MNB</v>
      </c>
      <c r="B6">
        <f t="shared" si="0"/>
        <v>0.15171776100053358</v>
      </c>
      <c r="C6" t="str">
        <f t="shared" si="1"/>
        <v/>
      </c>
      <c r="D6">
        <f>IFERROR(_xlfn.T.TEST('[8]Recall Analysis'!X2:AB5,'Recall Analysis'!X2:AB5,2,IF(IF(F6^2&gt;I6^2,(F6^2)/(I6^2),(I6^2)/(F6^2))&lt;IF(F6^2&gt;I6^2,_xlfn.F.INV(0.95,G6-1,J6-1),_xlfn.F.INV(0.95,J6-1,G6-1)),2,3)),1)</f>
        <v>0.4920105843852034</v>
      </c>
      <c r="E6">
        <f>'Recall Analysis'!AF5</f>
        <v>0.84382864333104535</v>
      </c>
      <c r="F6">
        <f>'Recall Analysis'!AG5</f>
        <v>4.0760088529393133E-2</v>
      </c>
      <c r="G6">
        <f>'Recall Analysis'!V20</f>
        <v>20</v>
      </c>
      <c r="H6">
        <f>'[8]Recall Analysis'!$AF$2</f>
        <v>0.69211088233051177</v>
      </c>
      <c r="I6">
        <f>'[8]Recall Analysis'!$AG$2</f>
        <v>6.986544409369122E-2</v>
      </c>
      <c r="J6">
        <f>'[8]Recall Analysis'!$V$20</f>
        <v>20</v>
      </c>
      <c r="M6" t="str">
        <f>'Recall Analysis'!$AL$2</f>
        <v>Tf-Idf</v>
      </c>
      <c r="N6">
        <f t="shared" si="2"/>
        <v>6.9396781819552888E-4</v>
      </c>
      <c r="O6" t="str">
        <f t="shared" si="3"/>
        <v/>
      </c>
      <c r="P6">
        <f>IFERROR(_xlfn.T.TEST('[8]Recall Analysis'!D29:H31,'Recall Analysis'!D29:H31,2,IF(IF(R6^2&gt;U6^2,(R6^2)/(U6^2),(U6^2)/(R6^2))&lt;IF(R6^2&gt;U6^2,_xlfn.F.INV(0.95,S6-1,V6-1),_xlfn.F.INV(0.95,V6-1,S6-1)),2,3)),1)</f>
        <v>0.958707736259374</v>
      </c>
      <c r="Q6">
        <f>'Recall Analysis'!AL4</f>
        <v>0.80476626248760763</v>
      </c>
      <c r="R6">
        <f>'Recall Analysis'!AO4</f>
        <v>3.3515445974856686E-2</v>
      </c>
      <c r="S6">
        <f>'Recall Analysis'!R29</f>
        <v>15</v>
      </c>
      <c r="T6">
        <f>'[8]Recall Analysis'!AL4</f>
        <v>0.8040722946694121</v>
      </c>
      <c r="U6">
        <f>'[8]Recall Analysis'!AO4</f>
        <v>3.6704570501345547E-2</v>
      </c>
      <c r="V6">
        <f>'[8]Recall Analysis'!$R$29</f>
        <v>15</v>
      </c>
    </row>
    <row r="7" spans="1:22" x14ac:dyDescent="0.25">
      <c r="A7" t="str">
        <f>'Recall Analysis'!AE6</f>
        <v>LR</v>
      </c>
      <c r="B7">
        <f t="shared" si="0"/>
        <v>0.16773430946389078</v>
      </c>
      <c r="C7" t="str">
        <f t="shared" si="1"/>
        <v/>
      </c>
      <c r="D7">
        <f>IFERROR(_xlfn.T.TEST('[8]Recall Analysis'!D14:H19,'Recall Analysis'!D14:H19,2,IF(IF(F7^2&gt;I7^2,(F7^2)/(I7^2),(I7^2)/(F7^2))&lt;IF(F7^2&gt;I7^2,_xlfn.F.INV(0.95,G7-1,J7-1),_xlfn.F.INV(0.95,J7-1,G7-1)),2,3)),1)</f>
        <v>4.3729732898313507E-2</v>
      </c>
      <c r="E7">
        <f>'Recall Analysis'!AF6</f>
        <v>0.85984519179440255</v>
      </c>
      <c r="F7">
        <f>'Recall Analysis'!AG6</f>
        <v>3.575874048017743E-2</v>
      </c>
      <c r="G7">
        <f>'Recall Analysis'!V14</f>
        <v>30</v>
      </c>
      <c r="H7">
        <f>'[8]Recall Analysis'!$AF$2</f>
        <v>0.69211088233051177</v>
      </c>
      <c r="I7">
        <f>'[8]Recall Analysis'!$AG$2</f>
        <v>6.986544409369122E-2</v>
      </c>
      <c r="J7">
        <f>'[8]Recall Analysis'!$V$14</f>
        <v>30</v>
      </c>
      <c r="L7" t="str">
        <f>'Recall Analysis'!AJ5</f>
        <v>SVM</v>
      </c>
      <c r="M7" t="str">
        <f>'Recall Analysis'!$AK$2</f>
        <v>BoW</v>
      </c>
      <c r="N7">
        <f t="shared" si="2"/>
        <v>3.5689773507205924E-3</v>
      </c>
      <c r="O7" t="str">
        <f t="shared" si="3"/>
        <v/>
      </c>
      <c r="P7">
        <f>IFERROR(_xlfn.T.TEST('[8]Recall Analysis'!D8:H10,'Recall Analysis'!D8:H10,2,IF(IF(R7^2&gt;U7^2,(R7^2)/(U7^2),(U7^2)/(R7^2))&lt;IF(R7^2&gt;U7^2,_xlfn.F.INV(0.95,S7-1,V7-1),_xlfn.F.INV(0.95,V7-1,S7-1)),2,3)),1)</f>
        <v>0.84239281193661542</v>
      </c>
      <c r="Q7">
        <f>'Recall Analysis'!AK5</f>
        <v>0.80548310836574377</v>
      </c>
      <c r="R7">
        <f>'Recall Analysis'!AN5</f>
        <v>4.8427434166264771E-2</v>
      </c>
      <c r="S7">
        <f>'Recall Analysis'!R8</f>
        <v>15</v>
      </c>
      <c r="T7">
        <f>'[8]Recall Analysis'!AK5</f>
        <v>0.80191413101502318</v>
      </c>
      <c r="U7">
        <f>'[8]Recall Analysis'!AN5</f>
        <v>4.5633398811750173E-2</v>
      </c>
      <c r="V7">
        <f>'[8]Recall Analysis'!$R$8</f>
        <v>15</v>
      </c>
    </row>
    <row r="8" spans="1:22" x14ac:dyDescent="0.25">
      <c r="A8" t="str">
        <f>'Recall Analysis'!AE7</f>
        <v>Ensemble</v>
      </c>
      <c r="B8">
        <f t="shared" si="0"/>
        <v>0.16877907420117433</v>
      </c>
      <c r="C8" t="str">
        <f t="shared" si="1"/>
        <v/>
      </c>
      <c r="D8">
        <f>IFERROR(_xlfn.T.TEST('[8]Recall Analysis'!D32:H37,'Recall Analysis'!D32:H37,2,IF(IF(F8^2&gt;I8^2,(F8^2)/(I8^2),(I8^2)/(F8^2))&lt;IF(F8^2&gt;I8^2,_xlfn.F.INV(0.95,G8-1,J8-1),_xlfn.F.INV(0.95,J8-1,G8-1)),2,3)),1)</f>
        <v>0.16060832378642315</v>
      </c>
      <c r="E8">
        <f>'Recall Analysis'!AF7</f>
        <v>0.8608899565316861</v>
      </c>
      <c r="F8">
        <f>'Recall Analysis'!AG7</f>
        <v>4.6645229460127349E-2</v>
      </c>
      <c r="G8">
        <f>'Recall Analysis'!V32</f>
        <v>30</v>
      </c>
      <c r="H8">
        <f>'[8]Recall Analysis'!$AF$2</f>
        <v>0.69211088233051177</v>
      </c>
      <c r="I8">
        <f>'[8]Recall Analysis'!$AG$2</f>
        <v>6.986544409369122E-2</v>
      </c>
      <c r="J8">
        <f>'[8]Recall Analysis'!$V$32</f>
        <v>30</v>
      </c>
      <c r="M8" t="str">
        <f>'Recall Analysis'!$AL$2</f>
        <v>Tf-Idf</v>
      </c>
      <c r="N8">
        <f t="shared" si="2"/>
        <v>2.2191718142301475E-2</v>
      </c>
      <c r="O8" t="str">
        <f t="shared" si="3"/>
        <v/>
      </c>
      <c r="P8">
        <f>IFERROR(_xlfn.T.TEST('[8]Recall Analysis'!D11:H13,'Recall Analysis'!D11:H13,2,IF(IF(R8^2&gt;U8^2,(R8^2)/(U8^2),(U8^2)/(R8^2))&lt;IF(R8^2&gt;U8^2,_xlfn.F.INV(0.95,S8-1,V8-1),_xlfn.F.INV(0.95,V8-1,S8-1)),2,3)),1)</f>
        <v>9.4691661052743306E-2</v>
      </c>
      <c r="Q8">
        <f>'Recall Analysis'!AL5</f>
        <v>0.86408907191336837</v>
      </c>
      <c r="R8">
        <f>'Recall Analysis'!AO5</f>
        <v>3.2775162931917817E-2</v>
      </c>
      <c r="S8">
        <f>'Recall Analysis'!R11</f>
        <v>15</v>
      </c>
      <c r="T8">
        <f>'[8]Recall Analysis'!AL5</f>
        <v>0.84189735377106689</v>
      </c>
      <c r="U8">
        <f>'[8]Recall Analysis'!AO5</f>
        <v>3.5074159292356216E-2</v>
      </c>
      <c r="V8">
        <f>'[8]Recall Analysis'!$R$11</f>
        <v>15</v>
      </c>
    </row>
    <row r="9" spans="1:22" x14ac:dyDescent="0.25">
      <c r="L9" t="str">
        <f>'Recall Analysis'!AJ6</f>
        <v>MNB</v>
      </c>
      <c r="M9" t="str">
        <f>'Recall Analysis'!$AK$2</f>
        <v>BoW</v>
      </c>
      <c r="N9">
        <f t="shared" si="2"/>
        <v>2.4696865705788107E-2</v>
      </c>
      <c r="O9" t="str">
        <f t="shared" si="3"/>
        <v/>
      </c>
      <c r="P9">
        <f>IFERROR(_xlfn.T.TEST('[8]Recall Analysis'!D20:H21,'Recall Analysis'!D20:H21,2,IF(IF(R9^2&gt;U9^2,(R9^2)/(U9^2),(U9^2)/(R9^2))&lt;IF(R9^2&gt;U9^2,_xlfn.F.INV(0.95,S9-1,V9-1),_xlfn.F.INV(0.95,V9-1,S9-1)),2,3)),1)</f>
        <v>0.17062368647985923</v>
      </c>
      <c r="Q9">
        <f>'Recall Analysis'!AK6</f>
        <v>0.85404941660947153</v>
      </c>
      <c r="R9">
        <f>'Recall Analysis'!AN6</f>
        <v>3.5173424958337952E-2</v>
      </c>
      <c r="S9">
        <f>'Recall Analysis'!R20</f>
        <v>10</v>
      </c>
      <c r="T9">
        <f>'[8]Recall Analysis'!AK6</f>
        <v>0.82935255090368343</v>
      </c>
      <c r="U9">
        <f>'[8]Recall Analysis'!AN6</f>
        <v>3.8178464712917817E-2</v>
      </c>
      <c r="V9">
        <f>'[8]Recall Analysis'!$R$20</f>
        <v>10</v>
      </c>
    </row>
    <row r="10" spans="1:22" x14ac:dyDescent="0.25">
      <c r="M10" t="str">
        <f>'Recall Analysis'!$AL$2</f>
        <v>Tf-Idf</v>
      </c>
      <c r="N10">
        <f t="shared" si="2"/>
        <v>-7.5383207504003957E-3</v>
      </c>
      <c r="O10" t="str">
        <f t="shared" si="3"/>
        <v/>
      </c>
      <c r="P10">
        <f>IFERROR(_xlfn.T.TEST('[8]Recall Analysis'!D23:H24,'Recall Analysis'!D23:H24,2,IF(IF(R10^2&gt;U10^2,(R10^2)/(U10^2),(U10^2)/(R10^2))&lt;IF(R10^2&gt;U10^2,_xlfn.F.INV(0.95,S10-1,V10-1),_xlfn.F.INV(0.95,V10-1,S10-1)),2,3)),1)</f>
        <v>0.6760349278092681</v>
      </c>
      <c r="Q10">
        <f>'Recall Analysis'!AL6</f>
        <v>0.8336078700526196</v>
      </c>
      <c r="R10">
        <f>'Recall Analysis'!AO6</f>
        <v>4.3320565528743124E-2</v>
      </c>
      <c r="S10">
        <f>'Recall Analysis'!R23</f>
        <v>10</v>
      </c>
      <c r="T10">
        <f>'[8]Recall Analysis'!AL6</f>
        <v>0.84114619080302</v>
      </c>
      <c r="U10">
        <f>'[8]Recall Analysis'!AO6</f>
        <v>3.0948529712750514E-2</v>
      </c>
      <c r="V10">
        <f>'[8]Recall Analysis'!$R$23</f>
        <v>10</v>
      </c>
    </row>
    <row r="11" spans="1:22" x14ac:dyDescent="0.25">
      <c r="L11" t="str">
        <f>'Recall Analysis'!AJ7</f>
        <v>LR</v>
      </c>
      <c r="M11" t="str">
        <f>'Recall Analysis'!$AK$2</f>
        <v>BoW</v>
      </c>
      <c r="N11">
        <f t="shared" si="2"/>
        <v>1.5069015480820735E-2</v>
      </c>
      <c r="O11" t="str">
        <f t="shared" si="3"/>
        <v/>
      </c>
      <c r="P11">
        <f>IFERROR(_xlfn.T.TEST('[8]Recall Analysis'!D14:H16,'Recall Analysis'!D14:H16,2,IF(IF(R11^2&gt;U11^2,(R11^2)/(U11^2),(U11^2)/(R11^2))&lt;IF(R11^2&gt;U11^2,_xlfn.F.INV(0.95,S11-1,V11-1),_xlfn.F.INV(0.95,V11-1,S11-1)),2,3)),1)</f>
        <v>0.30144105267937715</v>
      </c>
      <c r="Q11">
        <f>'Recall Analysis'!AK7</f>
        <v>0.85767558911004349</v>
      </c>
      <c r="R11">
        <f>'Recall Analysis'!AN7</f>
        <v>3.826474815118882E-2</v>
      </c>
      <c r="S11">
        <f>'Recall Analysis'!R14</f>
        <v>15</v>
      </c>
      <c r="T11">
        <f>'[8]Recall Analysis'!AK7</f>
        <v>0.84260657362922275</v>
      </c>
      <c r="U11">
        <f>'[8]Recall Analysis'!AN7</f>
        <v>3.7470985985595437E-2</v>
      </c>
      <c r="V11">
        <f>'[8]Recall Analysis'!$R$14</f>
        <v>15</v>
      </c>
    </row>
    <row r="12" spans="1:22" x14ac:dyDescent="0.25">
      <c r="M12" t="str">
        <f>'Recall Analysis'!$AL$2</f>
        <v>Tf-Idf</v>
      </c>
      <c r="N12">
        <f t="shared" si="2"/>
        <v>2.6469915351178375E-2</v>
      </c>
      <c r="O12" t="str">
        <f t="shared" si="3"/>
        <v/>
      </c>
      <c r="P12">
        <f>IFERROR(_xlfn.T.TEST('[8]Recall Analysis'!D17:H19,'Recall Analysis'!D17:H19,2,IF(IF(R12^2&gt;U12^2,(R12^2)/(U12^2),(U12^2)/(R12^2))&lt;IF(R12^2&gt;U12^2,_xlfn.F.INV(0.95,S12-1,V12-1),_xlfn.F.INV(0.95,V12-1,S12-1)),2,3)),1)</f>
        <v>8.032159441727281E-2</v>
      </c>
      <c r="Q12">
        <f>'Recall Analysis'!AL7</f>
        <v>0.86201479447876161</v>
      </c>
      <c r="R12">
        <f>'Recall Analysis'!AO7</f>
        <v>3.2920658237153982E-2</v>
      </c>
      <c r="S12">
        <f>'Recall Analysis'!R17</f>
        <v>15</v>
      </c>
      <c r="T12">
        <f>'[8]Recall Analysis'!AL7</f>
        <v>0.83554487912758324</v>
      </c>
      <c r="U12">
        <f>'[8]Recall Analysis'!AO7</f>
        <v>4.3536206029634504E-2</v>
      </c>
      <c r="V12">
        <f>'[8]Recall Analysis'!$R$17</f>
        <v>15</v>
      </c>
    </row>
    <row r="13" spans="1:22" x14ac:dyDescent="0.25">
      <c r="L13" t="str">
        <f>'Recall Analysis'!AJ8</f>
        <v>Ensemble</v>
      </c>
      <c r="M13" t="str">
        <f>'Recall Analysis'!$AK$2</f>
        <v>BoW</v>
      </c>
      <c r="N13">
        <f t="shared" si="2"/>
        <v>1.0012964233966359E-2</v>
      </c>
      <c r="O13" t="str">
        <f t="shared" si="3"/>
        <v/>
      </c>
      <c r="P13">
        <f>IFERROR(_xlfn.T.TEST('[8]Recall Analysis'!D32:H34,'Recall Analysis'!D32:H34,2,IF(IF(R13^2&gt;U13^2,(R13^2)/(U13^2),(U13^2)/(R13^2))&lt;IF(R13^2&gt;U13^2,_xlfn.F.INV(0.95,S13-1,V13-1),_xlfn.F.INV(0.95,V13-1,S13-1)),2,3)),1)</f>
        <v>0.563654141260161</v>
      </c>
      <c r="Q13">
        <f>'Recall Analysis'!AK8</f>
        <v>0.8533973919011667</v>
      </c>
      <c r="R13">
        <f>'Recall Analysis'!AN8</f>
        <v>4.5746163028609517E-2</v>
      </c>
      <c r="S13">
        <f>'Recall Analysis'!R32</f>
        <v>15</v>
      </c>
      <c r="T13">
        <f>'[8]Recall Analysis'!AK8</f>
        <v>0.84338442766720034</v>
      </c>
      <c r="U13">
        <f>'[8]Recall Analysis'!AN8</f>
        <v>4.491884112261172E-2</v>
      </c>
      <c r="V13">
        <f>'[8]Recall Analysis'!$R$32</f>
        <v>15</v>
      </c>
    </row>
    <row r="14" spans="1:22" x14ac:dyDescent="0.25">
      <c r="M14" t="str">
        <f>'Recall Analysis'!$AL$2</f>
        <v>Tf-Idf</v>
      </c>
      <c r="N14">
        <f t="shared" si="2"/>
        <v>2.2168840082360863E-2</v>
      </c>
      <c r="O14" t="str">
        <f t="shared" si="3"/>
        <v/>
      </c>
      <c r="P14">
        <f>IFERROR(_xlfn.T.TEST('[8]Recall Analysis'!D35:H37,'Recall Analysis'!D35:H37,2,IF(IF(R14^2&gt;U14^2,(R14^2)/(U14^2),(U14^2)/(R14^2))&lt;IF(R14^2&gt;U14^2,_xlfn.F.INV(0.95,S14-1,V14-1),_xlfn.F.INV(0.95,V14-1,S14-1)),2,3)),1)</f>
        <v>0.15384981300380954</v>
      </c>
      <c r="Q14">
        <f>'Recall Analysis'!AL8</f>
        <v>0.86838252116220527</v>
      </c>
      <c r="R14">
        <f>'Recall Analysis'!AO8</f>
        <v>4.6331052021843046E-2</v>
      </c>
      <c r="S14">
        <f>'Recall Analysis'!R35</f>
        <v>15</v>
      </c>
      <c r="T14">
        <f>'[8]Recall Analysis'!AL8</f>
        <v>0.8462136810798444</v>
      </c>
      <c r="U14">
        <f>'[8]Recall Analysis'!AO8</f>
        <v>3.2493874256607581E-2</v>
      </c>
      <c r="V14">
        <f>'[8]Recall Analysis'!$R$35</f>
        <v>15</v>
      </c>
    </row>
    <row r="27" spans="1:1" x14ac:dyDescent="0.25">
      <c r="A27" s="3"/>
    </row>
    <row r="33" spans="1:16" x14ac:dyDescent="0.25">
      <c r="B33" s="27" t="s">
        <v>107</v>
      </c>
      <c r="C33" s="27"/>
      <c r="D33" s="27"/>
      <c r="E33" s="27"/>
      <c r="F33" s="27"/>
      <c r="G33" s="27"/>
      <c r="K33" s="27" t="s">
        <v>49</v>
      </c>
      <c r="L33" s="27"/>
      <c r="M33" s="27"/>
      <c r="N33" s="27"/>
      <c r="O33" s="27"/>
      <c r="P33" s="27"/>
    </row>
    <row r="34" spans="1:16" x14ac:dyDescent="0.25">
      <c r="B34" s="24" t="s">
        <v>36</v>
      </c>
      <c r="C34" s="25"/>
      <c r="D34" s="26"/>
      <c r="E34" s="24" t="s">
        <v>37</v>
      </c>
      <c r="F34" s="25"/>
      <c r="G34" s="26"/>
      <c r="K34" s="24" t="s">
        <v>36</v>
      </c>
      <c r="L34" s="25"/>
      <c r="M34" s="26"/>
      <c r="N34" s="24" t="s">
        <v>37</v>
      </c>
      <c r="O34" s="25"/>
      <c r="P34" s="26"/>
    </row>
    <row r="35" spans="1:16" x14ac:dyDescent="0.25">
      <c r="B35" s="5" t="s">
        <v>38</v>
      </c>
      <c r="C35" s="5" t="s">
        <v>7</v>
      </c>
      <c r="D35" s="1" t="s">
        <v>39</v>
      </c>
      <c r="E35" s="5" t="s">
        <v>38</v>
      </c>
      <c r="F35" s="5" t="s">
        <v>7</v>
      </c>
      <c r="G35" s="1" t="s">
        <v>39</v>
      </c>
      <c r="K35" s="5" t="s">
        <v>38</v>
      </c>
      <c r="L35" s="5" t="s">
        <v>7</v>
      </c>
      <c r="M35" s="1" t="s">
        <v>39</v>
      </c>
      <c r="N35" s="5" t="s">
        <v>38</v>
      </c>
      <c r="O35" s="5" t="s">
        <v>7</v>
      </c>
      <c r="P35" s="1" t="s">
        <v>39</v>
      </c>
    </row>
    <row r="36" spans="1:16" x14ac:dyDescent="0.25">
      <c r="A36" s="1" t="s">
        <v>0</v>
      </c>
      <c r="B36">
        <f>Recall!J4-[8]Recall!J4</f>
        <v>3.6536261725005681E-2</v>
      </c>
      <c r="C36">
        <f>Recall!K4-[8]Recall!K4</f>
        <v>4.2781972088767883E-3</v>
      </c>
      <c r="D36">
        <f>Recall!L4-[8]Recall!L4</f>
        <v>4.4154655685197941E-3</v>
      </c>
      <c r="E36">
        <f>Recall!M4-[8]Recall!M4</f>
        <v>-2.1276595744682547E-3</v>
      </c>
      <c r="F36">
        <f>Recall!N4-[8]Recall!N4</f>
        <v>6.4310226492793277E-2</v>
      </c>
      <c r="G36">
        <f>Recall!O4-[8]Recall!O4</f>
        <v>8.785175017158553E-2</v>
      </c>
      <c r="J36" s="1" t="s">
        <v>0</v>
      </c>
      <c r="K36">
        <f>IFERROR(_xlfn.T.TEST([8]Recall!B$4:B$8,Recall!B$4:B$8,2,IF(IF(Recall!J15^2&gt;[8]Recall!J15^2,(Recall!J15^2)/([8]Recall!J15^2),([8]Recall!J15^2)/(Recall!J15^2))&lt;IF(Recall!J15^2&gt;[8]Recall!J15^2,_xlfn.F.INV(0.95,5-1,5-1),_xlfn.F.INV(0.95,5-1,5-1)),2,3)),1)</f>
        <v>0.35985479696561112</v>
      </c>
      <c r="L36">
        <f>IFERROR(_xlfn.T.TEST([8]Recall!C$4:C$8,Recall!C$4:C$8,2,IF(IF(Recall!K15^2&gt;[8]Recall!K15^2,(Recall!K15^2)/([8]Recall!K15^2),([8]Recall!K15^2)/(Recall!K15^2))&lt;IF(Recall!K15^2&gt;[8]Recall!K15^2,_xlfn.F.INV(0.95,5-1,5-1),_xlfn.F.INV(0.95,5-1,5-1)),2,3)),1)</f>
        <v>0.88408858042459904</v>
      </c>
      <c r="M36">
        <f>IFERROR(_xlfn.T.TEST([8]Recall!D$4:D$8,Recall!D$4:D$8,2,IF(IF(Recall!L15^2&gt;[8]Recall!L15^2,(Recall!L15^2)/([8]Recall!L15^2),([8]Recall!L15^2)/(Recall!L15^2))&lt;IF(Recall!L15^2&gt;[8]Recall!L15^2,_xlfn.F.INV(0.95,5-1,5-1),_xlfn.F.INV(0.95,5-1,5-1)),2,3)),1)</f>
        <v>0.91368341523497498</v>
      </c>
      <c r="N36">
        <f>IFERROR(_xlfn.T.TEST([8]Recall!E$4:E$8,Recall!E$4:E$8,2,IF(IF(Recall!M15^2&gt;[8]Recall!M15^2,(Recall!M15^2)/([8]Recall!M15^2),([8]Recall!M15^2)/(Recall!M15^2))&lt;IF(Recall!M15^2&gt;[8]Recall!M15^2,_xlfn.F.INV(0.95,5-1,5-1),_xlfn.F.INV(0.95,5-1,5-1)),2,3)),1)</f>
        <v>0.94136369804980036</v>
      </c>
      <c r="O36">
        <f>IFERROR(_xlfn.T.TEST([8]Recall!F$4:F$8,Recall!F$4:F$8,2,IF(IF(Recall!N15^2&gt;[8]Recall!N15^2,(Recall!N15^2)/([8]Recall!N15^2),([8]Recall!N15^2)/(Recall!N15^2))&lt;IF(Recall!N15^2&gt;[8]Recall!N15^2,_xlfn.F.INV(0.95,5-1,5-1),_xlfn.F.INV(0.95,5-1,5-1)),2,3)),1)</f>
        <v>0.12377767988987697</v>
      </c>
      <c r="P36">
        <f>IFERROR(_xlfn.T.TEST([8]Recall!G$4:G$8,Recall!G$4:G$8,2,IF(IF(Recall!O15^2&gt;[8]Recall!O15^2,(Recall!O15^2)/([8]Recall!O15^2),([8]Recall!O15^2)/(Recall!O15^2))&lt;IF(Recall!O15^2&gt;[8]Recall!O15^2,_xlfn.F.INV(0.95,5-1,5-1),_xlfn.F.INV(0.95,5-1,5-1)),2,3)),1)</f>
        <v>3.4532015524660439E-2</v>
      </c>
    </row>
    <row r="37" spans="1:16" x14ac:dyDescent="0.25">
      <c r="A37" s="1" t="s">
        <v>1</v>
      </c>
      <c r="B37">
        <f>Recall!J5-[8]Recall!J5</f>
        <v>1.2857469686570755E-2</v>
      </c>
      <c r="C37">
        <f>Recall!K5-[8]Recall!K5</f>
        <v>8.4877602379318517E-3</v>
      </c>
      <c r="D37">
        <f>Recall!L5-[8]Recall!L5</f>
        <v>-1.0638297872340385E-2</v>
      </c>
      <c r="E37">
        <f>Recall!M5-[8]Recall!M5</f>
        <v>3.2235186456188614E-2</v>
      </c>
      <c r="F37">
        <f>Recall!N5-[8]Recall!N5</f>
        <v>1.9331960649736857E-2</v>
      </c>
      <c r="G37">
        <f>Recall!O5-[8]Recall!O5</f>
        <v>1.5008007320979067E-2</v>
      </c>
      <c r="J37" s="1" t="s">
        <v>1</v>
      </c>
      <c r="K37">
        <f>IFERROR(_xlfn.T.TEST([8]Recall!B$9:B$13,Recall!B$9:B$13,2,IF(IF(Recall!J16^2&gt;[8]Recall!J16^2,(Recall!J16^2)/([8]Recall!J16^2),([8]Recall!J16^2)/(Recall!J16^2))&lt;IF(Recall!J16^2&gt;[8]Recall!J16^2,_xlfn.F.INV(0.95,5-1,5-1),_xlfn.F.INV(0.95,5-1,5-1)),2,3)),1)</f>
        <v>0.64185384105285648</v>
      </c>
      <c r="L37">
        <f>IFERROR(_xlfn.T.TEST([8]Recall!C$9:C$13,Recall!C$9:C$13,2,IF(IF(Recall!K16^2&gt;[8]Recall!K16^2,(Recall!K16^2)/([8]Recall!K16^2),([8]Recall!K16^2)/(Recall!K16^2))&lt;IF(Recall!K16^2&gt;[8]Recall!K16^2,_xlfn.F.INV(0.95,5-1,5-1),_xlfn.F.INV(0.95,5-1,5-1)),2,3)),1)</f>
        <v>0.79969936014679832</v>
      </c>
      <c r="M37">
        <f>IFERROR(_xlfn.T.TEST([8]Recall!D$9:D$13,Recall!D$9:D$13,2,IF(IF(Recall!L16^2&gt;[8]Recall!L16^2,(Recall!L16^2)/([8]Recall!L16^2),([8]Recall!L16^2)/(Recall!L16^2))&lt;IF(Recall!L16^2&gt;[8]Recall!L16^2,_xlfn.F.INV(0.95,5-1,5-1),_xlfn.F.INV(0.95,5-1,5-1)),2,3)),1)</f>
        <v>0.78604503173450935</v>
      </c>
      <c r="N37">
        <f>IFERROR(_xlfn.T.TEST([8]Recall!E$9:E$13,Recall!E$9:E$13,2,IF(IF(Recall!M16^2&gt;[8]Recall!M16^2,(Recall!M16^2)/([8]Recall!M16^2),([8]Recall!M16^2)/(Recall!M16^2))&lt;IF(Recall!M16^2&gt;[8]Recall!M16^2,_xlfn.F.INV(0.95,5-1,5-1),_xlfn.F.INV(0.95,5-1,5-1)),2,3)),1)</f>
        <v>0.2744882736423126</v>
      </c>
      <c r="O37">
        <f>IFERROR(_xlfn.T.TEST([8]Recall!F$9:F$13,Recall!F$9:F$13,2,IF(IF(Recall!N16^2&gt;[8]Recall!N16^2,(Recall!N16^2)/([8]Recall!N16^2),([8]Recall!N16^2)/(Recall!N16^2))&lt;IF(Recall!N16^2&gt;[8]Recall!N16^2,_xlfn.F.INV(0.95,5-1,5-1),_xlfn.F.INV(0.95,5-1,5-1)),2,3)),1)</f>
        <v>0.4308110579288702</v>
      </c>
      <c r="P37">
        <f>IFERROR(_xlfn.T.TEST([8]Recall!G$9:G$13,Recall!G$9:G$13,2,IF(IF(Recall!O16^2&gt;[8]Recall!O16^2,(Recall!O16^2)/([8]Recall!O16^2),([8]Recall!O16^2)/(Recall!O16^2))&lt;IF(Recall!O16^2&gt;[8]Recall!O16^2,_xlfn.F.INV(0.95,5-1,5-1),_xlfn.F.INV(0.95,5-1,5-1)),2,3)),1)</f>
        <v>0.46214487519919345</v>
      </c>
    </row>
    <row r="38" spans="1:16" x14ac:dyDescent="0.25">
      <c r="A38" s="1" t="s">
        <v>2</v>
      </c>
      <c r="B38">
        <f>Recall!J6-[8]Recall!J6</f>
        <v>6.4516129032258229E-3</v>
      </c>
      <c r="C38">
        <f>Recall!K6-[8]Recall!K6</f>
        <v>2.5829329672843682E-2</v>
      </c>
      <c r="D38">
        <f>Recall!L6-[8]Recall!L6</f>
        <v>1.2926103866392147E-2</v>
      </c>
      <c r="E38">
        <f>Recall!M6-[8]Recall!M6</f>
        <v>2.7911233127430934E-2</v>
      </c>
      <c r="F38">
        <f>Recall!N6-[8]Recall!N6</f>
        <v>2.7911233127430934E-2</v>
      </c>
      <c r="G38">
        <f>Recall!O6-[8]Recall!O6</f>
        <v>2.3587279798673144E-2</v>
      </c>
      <c r="J38" s="1" t="s">
        <v>2</v>
      </c>
      <c r="K38">
        <f>IFERROR(_xlfn.T.TEST([8]Recall!B$14:B$18,Recall!B$14:B$18,2,IF(IF(Recall!J17^2&gt;[8]Recall!J17^2,(Recall!J17^2)/([8]Recall!J17^2),([8]Recall!J17^2)/(Recall!J17^2))&lt;IF(Recall!J17^2&gt;[8]Recall!J17^2,_xlfn.F.INV(0.95,5-1,5-1),_xlfn.F.INV(0.95,5-1,5-1)),2,3)),1)</f>
        <v>0.85177924253522574</v>
      </c>
      <c r="L38">
        <f>IFERROR(_xlfn.T.TEST([8]Recall!C$14:C$18,Recall!C$14:C$18,2,IF(IF(Recall!K17^2&gt;[8]Recall!K17^2,(Recall!K17^2)/([8]Recall!K17^2),([8]Recall!K17^2)/(Recall!K17^2))&lt;IF(Recall!K17^2&gt;[8]Recall!K17^2,_xlfn.F.INV(0.95,5-1,5-1),_xlfn.F.INV(0.95,5-1,5-1)),2,3)),1)</f>
        <v>0.20141954403300219</v>
      </c>
      <c r="M38">
        <f>IFERROR(_xlfn.T.TEST([8]Recall!D$14:D$18,Recall!D$14:D$18,2,IF(IF(Recall!L17^2&gt;[8]Recall!L17^2,(Recall!L17^2)/([8]Recall!L17^2),([8]Recall!L17^2)/(Recall!L17^2))&lt;IF(Recall!L17^2&gt;[8]Recall!L17^2,_xlfn.F.INV(0.95,5-1,5-1),_xlfn.F.INV(0.95,5-1,5-1)),2,3)),1)</f>
        <v>0.61541816868378874</v>
      </c>
      <c r="N38">
        <f>IFERROR(_xlfn.T.TEST([8]Recall!E$14:E$18,Recall!E$14:E$18,2,IF(IF(Recall!M17^2&gt;[8]Recall!M17^2,(Recall!M17^2)/([8]Recall!M17^2),([8]Recall!M17^2)/(Recall!M17^2))&lt;IF(Recall!M17^2&gt;[8]Recall!M17^2,_xlfn.F.INV(0.95,5-1,5-1),_xlfn.F.INV(0.95,5-1,5-1)),2,3)),1)</f>
        <v>0.31225626068090284</v>
      </c>
      <c r="O38">
        <f>IFERROR(_xlfn.T.TEST([8]Recall!F$14:F$18,Recall!F$14:F$18,2,IF(IF(Recall!N17^2&gt;[8]Recall!N17^2,(Recall!N17^2)/([8]Recall!N17^2),([8]Recall!N17^2)/(Recall!N17^2))&lt;IF(Recall!N17^2&gt;[8]Recall!N17^2,_xlfn.F.INV(0.95,5-1,5-1),_xlfn.F.INV(0.95,5-1,5-1)),2,3)),1)</f>
        <v>0.31988533289366544</v>
      </c>
      <c r="P38">
        <f>IFERROR(_xlfn.T.TEST([8]Recall!G$14:G$18,Recall!G$14:G$18,2,IF(IF(Recall!O17^2&gt;[8]Recall!O17^2,(Recall!O17^2)/([8]Recall!O17^2),([8]Recall!O17^2)/(Recall!O17^2))&lt;IF(Recall!O17^2&gt;[8]Recall!O17^2,_xlfn.F.INV(0.95,5-1,5-1),_xlfn.F.INV(0.95,5-1,5-1)),2,3)),1)</f>
        <v>0.44354887167562873</v>
      </c>
    </row>
    <row r="39" spans="1:16" x14ac:dyDescent="0.25">
      <c r="A39" s="1" t="s">
        <v>80</v>
      </c>
      <c r="B39">
        <f>Recall!J7-[8]Recall!J7</f>
        <v>3.4385724090597036E-2</v>
      </c>
      <c r="C39">
        <f>Recall!K7-[8]Recall!K7</f>
        <v>1.5008007320979067E-2</v>
      </c>
      <c r="D39">
        <f>IFERROR(Recall!L7-[8]Recall!L7,0)</f>
        <v>0</v>
      </c>
      <c r="E39">
        <f>Recall!M7-[8]Recall!M7</f>
        <v>-6.4516129032258229E-3</v>
      </c>
      <c r="F39">
        <f>Recall!N7-[8]Recall!N7</f>
        <v>-8.6250285975749685E-3</v>
      </c>
      <c r="G39">
        <f>IFERROR(Recall!O7-[8]Recall!O7,0)</f>
        <v>0</v>
      </c>
      <c r="J39" s="1" t="s">
        <v>80</v>
      </c>
      <c r="K39">
        <f>IFERROR(_xlfn.T.TEST([8]Recall!B$19:B$23,Recall!B$19:B$23,2,IF(IF(Recall!J18^2&gt;[8]Recall!J18^2,(Recall!J18^2)/([8]Recall!J18^2),([8]Recall!J18^2)/(Recall!J18^2))&lt;IF(Recall!J18^2&gt;[8]Recall!J18^2,_xlfn.F.INV(0.95,5-1,5-1),_xlfn.F.INV(0.95,5-1,5-1)),2,3)),1)</f>
        <v>0.18124971901941628</v>
      </c>
      <c r="L39">
        <f>IFERROR(_xlfn.T.TEST([8]Recall!C$19:C$23,Recall!C$19:C$23,2,IF(IF(Recall!K18^2&gt;[8]Recall!K18^2,(Recall!K18^2)/([8]Recall!K18^2),([8]Recall!K18^2)/(Recall!K18^2))&lt;IF(Recall!K18^2&gt;[8]Recall!K18^2,_xlfn.F.INV(0.95,5-1,5-1),_xlfn.F.INV(0.95,5-1,5-1)),2,3)),1)</f>
        <v>0.57093091095178383</v>
      </c>
      <c r="M39">
        <f>IFERROR(_xlfn.T.TEST([8]Recall!D$19:D$23,Recall!D$19:D$23,2,IF(IF(Recall!L18^2&gt;[8]Recall!L18^2,(Recall!L18^2)/([8]Recall!L18^2),([8]Recall!L18^2)/(Recall!L18^2))&lt;IF(Recall!L18^2&gt;[8]Recall!L18^2,_xlfn.F.INV(0.95,5-1,5-1),_xlfn.F.INV(0.95,5-1,5-1)),2,3)),1)</f>
        <v>1</v>
      </c>
      <c r="N39">
        <f>IFERROR(_xlfn.T.TEST([8]Recall!E$19:E$23,Recall!E$19:E$23,2,IF(IF(Recall!M18^2&gt;[8]Recall!M18^2,(Recall!M18^2)/([8]Recall!M18^2),([8]Recall!M18^2)/(Recall!M18^2))&lt;IF(Recall!M18^2&gt;[8]Recall!M18^2,_xlfn.F.INV(0.95,5-1,5-1),_xlfn.F.INV(0.95,5-1,5-1)),2,3)),1)</f>
        <v>0.82323207998068393</v>
      </c>
      <c r="O39">
        <f>IFERROR(_xlfn.T.TEST([8]Recall!F$19:F$23,Recall!F$19:F$23,2,IF(IF(Recall!N18^2&gt;[8]Recall!N18^2,(Recall!N18^2)/([8]Recall!N18^2),([8]Recall!N18^2)/(Recall!N18^2))&lt;IF(Recall!N18^2&gt;[8]Recall!N18^2,_xlfn.F.INV(0.95,5-1,5-1),_xlfn.F.INV(0.95,5-1,5-1)),2,3)),1)</f>
        <v>0.73401645354382028</v>
      </c>
      <c r="P39">
        <f>IFERROR(_xlfn.T.TEST([8]Recall!G$19:G$23,Recall!G$19:G$23,2,IF(IF(Recall!O18^2&gt;[8]Recall!O18^2,(Recall!O18^2)/([8]Recall!O18^2),([8]Recall!O18^2)/(Recall!O18^2))&lt;IF(Recall!O18^2&gt;[8]Recall!O18^2,_xlfn.F.INV(0.95,5-1,5-1),_xlfn.F.INV(0.95,5-1,5-1)),2,3)),1)</f>
        <v>1</v>
      </c>
    </row>
    <row r="40" spans="1:16" x14ac:dyDescent="0.25">
      <c r="A40" s="1" t="s">
        <v>4</v>
      </c>
      <c r="B40">
        <f>Recall!J8-[8]Recall!J8</f>
        <v>-2.1528254404026614E-2</v>
      </c>
      <c r="C40">
        <f>Recall!K8-[8]Recall!K8</f>
        <v>-2.1276595744680327E-3</v>
      </c>
      <c r="D40">
        <f>Recall!L8-[8]Recall!L8</f>
        <v>2.5692061313200676E-2</v>
      </c>
      <c r="E40">
        <f>Recall!M8-[8]Recall!M8</f>
        <v>2.1047815145275317E-3</v>
      </c>
      <c r="F40">
        <f>Recall!N8-[8]Recall!N8</f>
        <v>4.2781972088766773E-3</v>
      </c>
      <c r="G40">
        <f>Recall!O8-[8]Recall!O8</f>
        <v>-4.3010752688171783E-3</v>
      </c>
      <c r="J40" s="1" t="s">
        <v>4</v>
      </c>
      <c r="K40">
        <f>IFERROR(_xlfn.T.TEST([8]Recall!B$24:B$28,Recall!B$24:B$28,2,IF(IF(Recall!J19^2&gt;[8]Recall!J19^2,(Recall!J19^2)/([8]Recall!J19^2),([8]Recall!J19^2)/(Recall!J19^2))&lt;IF(Recall!J19^2&gt;[8]Recall!J19^2,_xlfn.F.INV(0.95,5-1,5-1),_xlfn.F.INV(0.95,5-1,5-1)),2,3)),1)</f>
        <v>0.4621456674156158</v>
      </c>
      <c r="L40">
        <f>IFERROR(_xlfn.T.TEST([8]Recall!C$24:C$28,Recall!C$24:C$28,2,IF(IF(Recall!K19^2&gt;[8]Recall!K19^2,(Recall!K19^2)/([8]Recall!K19^2),([8]Recall!K19^2)/(Recall!K19^2))&lt;IF(Recall!K19^2&gt;[8]Recall!K19^2,_xlfn.F.INV(0.95,5-1,5-1),_xlfn.F.INV(0.95,5-1,5-1)),2,3)),1)</f>
        <v>0.93252989602173941</v>
      </c>
      <c r="M40">
        <f>IFERROR(_xlfn.T.TEST([8]Recall!D$24:D$28,Recall!D$24:D$28,2,IF(IF(Recall!L19^2&gt;[8]Recall!L19^2,(Recall!L19^2)/([8]Recall!L19^2),([8]Recall!L19^2)/(Recall!L19^2))&lt;IF(Recall!L19^2&gt;[8]Recall!L19^2,_xlfn.F.INV(0.95,5-1,5-1),_xlfn.F.INV(0.95,5-1,5-1)),2,3)),1)</f>
        <v>0.28962052068974037</v>
      </c>
      <c r="N40">
        <f>IFERROR(_xlfn.T.TEST([8]Recall!E$24:E$28,Recall!E$24:E$28,2,IF(IF(Recall!M19^2&gt;[8]Recall!M19^2,(Recall!M19^2)/([8]Recall!M19^2),([8]Recall!M19^2)/(Recall!M19^2))&lt;IF(Recall!M19^2&gt;[8]Recall!M19^2,_xlfn.F.INV(0.95,5-1,5-1),_xlfn.F.INV(0.95,5-1,5-1)),2,3)),1)</f>
        <v>0.90251755918450072</v>
      </c>
      <c r="O40">
        <f>IFERROR(_xlfn.T.TEST([8]Recall!F$24:F$28,Recall!F$24:F$28,2,IF(IF(Recall!N19^2&gt;[8]Recall!N19^2,(Recall!N19^2)/([8]Recall!N19^2),([8]Recall!N19^2)/(Recall!N19^2))&lt;IF(Recall!N19^2&gt;[8]Recall!N19^2,_xlfn.F.INV(0.95,5-1,5-1),_xlfn.F.INV(0.95,5-1,5-1)),2,3)),1)</f>
        <v>0.79148267890514878</v>
      </c>
      <c r="P40">
        <f>IFERROR(_xlfn.T.TEST([8]Recall!G$24:G$28,Recall!G$24:G$28,2,IF(IF(Recall!O19^2&gt;[8]Recall!O19^2,(Recall!O19^2)/([8]Recall!O19^2),([8]Recall!O19^2)/(Recall!O19^2))&lt;IF(Recall!O19^2&gt;[8]Recall!O19^2,_xlfn.F.INV(0.95,5-1,5-1),_xlfn.F.INV(0.95,5-1,5-1)),2,3)),1)</f>
        <v>0.90211094261228641</v>
      </c>
    </row>
    <row r="41" spans="1:16" x14ac:dyDescent="0.25">
      <c r="A41" s="1" t="s">
        <v>5</v>
      </c>
      <c r="B41">
        <f>Recall!J9-[8]Recall!J9</f>
        <v>1.0752688172043001E-2</v>
      </c>
      <c r="C41">
        <f>Recall!K9-[8]Recall!K9</f>
        <v>1.4985129261038566E-2</v>
      </c>
      <c r="D41">
        <f>Recall!L9-[8]Recall!L9</f>
        <v>4.3010752688171783E-3</v>
      </c>
      <c r="E41">
        <f>Recall!M9-[8]Recall!M9</f>
        <v>3.4317089910775644E-2</v>
      </c>
      <c r="F41">
        <f>Recall!N9-[8]Recall!N9</f>
        <v>4.3697094486389032E-3</v>
      </c>
      <c r="G41">
        <f>Recall!O9-[8]Recall!O9</f>
        <v>2.7819720887668709E-2</v>
      </c>
      <c r="J41" s="1" t="s">
        <v>5</v>
      </c>
      <c r="K41">
        <f>IFERROR(_xlfn.T.TEST([8]Recall!B$29:B$33,Recall!B$29:B$33,2,IF(IF(Recall!J20^2&gt;[8]Recall!J20^2,(Recall!J20^2)/([8]Recall!J20^2),([8]Recall!J20^2)/(Recall!J20^2))&lt;IF(Recall!J20^2&gt;[8]Recall!J20^2,_xlfn.F.INV(0.95,5-1,5-1),_xlfn.F.INV(0.95,5-1,5-1)),2,3)),1)</f>
        <v>0.75001351478140277</v>
      </c>
      <c r="L41">
        <f>IFERROR(_xlfn.T.TEST([8]Recall!C$29:C$33,Recall!C$29:C$33,2,IF(IF(Recall!K20^2&gt;[8]Recall!K20^2,(Recall!K20^2)/([8]Recall!K20^2),([8]Recall!K20^2)/(Recall!K20^2))&lt;IF(Recall!K20^2&gt;[8]Recall!K20^2,_xlfn.F.INV(0.95,5-1,5-1),_xlfn.F.INV(0.95,5-1,5-1)),2,3)),1)</f>
        <v>0.59725933831023226</v>
      </c>
      <c r="M41">
        <f>IFERROR(_xlfn.T.TEST([8]Recall!D$29:D$33,Recall!D$29:D$33,2,IF(IF(Recall!L20^2&gt;[8]Recall!L20^2,(Recall!L20^2)/([8]Recall!L20^2),([8]Recall!L20^2)/(Recall!L20^2))&lt;IF(Recall!L20^2&gt;[8]Recall!L20^2,_xlfn.F.INV(0.95,5-1,5-1),_xlfn.F.INV(0.95,5-1,5-1)),2,3)),1)</f>
        <v>0.89286973166156725</v>
      </c>
      <c r="N41">
        <f>IFERROR(_xlfn.T.TEST([8]Recall!E$29:E$33,Recall!E$29:E$33,2,IF(IF(Recall!M20^2&gt;[8]Recall!M20^2,(Recall!M20^2)/([8]Recall!M20^2),([8]Recall!M20^2)/(Recall!M20^2))&lt;IF(Recall!M20^2&gt;[8]Recall!M20^2,_xlfn.F.INV(0.95,5-1,5-1),_xlfn.F.INV(0.95,5-1,5-1)),2,3)),1)</f>
        <v>0.30801450594258095</v>
      </c>
      <c r="O41">
        <f>IFERROR(_xlfn.T.TEST([8]Recall!F$29:F$33,Recall!F$29:F$33,2,IF(IF(Recall!N20^2&gt;[8]Recall!N20^2,(Recall!N20^2)/([8]Recall!N20^2),([8]Recall!N20^2)/(Recall!N20^2))&lt;IF(Recall!N20^2&gt;[8]Recall!N20^2,_xlfn.F.INV(0.95,5-1,5-1),_xlfn.F.INV(0.95,5-1,5-1)),2,3)),1)</f>
        <v>0.85913915506780769</v>
      </c>
      <c r="P41">
        <f>IFERROR(_xlfn.T.TEST([8]Recall!G$29:G$33,Recall!G$29:G$33,2,IF(IF(Recall!O20^2&gt;[8]Recall!O20^2,(Recall!O20^2)/([8]Recall!O20^2),([8]Recall!O20^2)/(Recall!O20^2))&lt;IF(Recall!O20^2&gt;[8]Recall!O20^2,_xlfn.F.INV(0.95,5-1,5-1),_xlfn.F.INV(0.95,5-1,5-1)),2,3)),1)</f>
        <v>0.33693564758287153</v>
      </c>
    </row>
    <row r="61" spans="1:3" x14ac:dyDescent="0.25">
      <c r="B61" t="s">
        <v>106</v>
      </c>
      <c r="C61" t="s">
        <v>109</v>
      </c>
    </row>
    <row r="62" spans="1:3" x14ac:dyDescent="0.25">
      <c r="A62" t="s">
        <v>23</v>
      </c>
      <c r="B62">
        <f>'Recall Label'!N44-'[8]Recall Label'!N44</f>
        <v>0</v>
      </c>
      <c r="C62">
        <f>'Recall Label'!N35-'[8]Recall Label'!N35</f>
        <v>9.9961553248728574E-4</v>
      </c>
    </row>
    <row r="63" spans="1:3" x14ac:dyDescent="0.25">
      <c r="A63" t="s">
        <v>103</v>
      </c>
      <c r="B63">
        <f>'Recall Label'!N45-'[8]Recall Label'!N45</f>
        <v>0</v>
      </c>
      <c r="C63">
        <f>'Recall Label'!N36-'[8]Recall Label'!N36</f>
        <v>9.1640866873066162E-3</v>
      </c>
    </row>
    <row r="64" spans="1:3" x14ac:dyDescent="0.25">
      <c r="A64" t="s">
        <v>104</v>
      </c>
      <c r="B64">
        <f>'Recall Label'!N46-'[8]Recall Label'!N46</f>
        <v>1.0526315789473606E-2</v>
      </c>
      <c r="C64">
        <f>'Recall Label'!N37-'[8]Recall Label'!N37</f>
        <v>4.9845201238390091E-2</v>
      </c>
    </row>
    <row r="65" spans="1:3" x14ac:dyDescent="0.25">
      <c r="A65" t="s">
        <v>102</v>
      </c>
      <c r="B65">
        <f>'Recall Label'!N47-'[8]Recall Label'!N47</f>
        <v>2.2058823529412797E-3</v>
      </c>
      <c r="C65">
        <f>'Recall Label'!N38-'[8]Recall Label'!N38</f>
        <v>2.2296712802768126E-2</v>
      </c>
    </row>
    <row r="66" spans="1:3" x14ac:dyDescent="0.25">
      <c r="A66" t="s">
        <v>105</v>
      </c>
      <c r="B66">
        <f>'Recall Label'!N48-'[8]Recall Label'!N48</f>
        <v>-9.5238095238070475E-4</v>
      </c>
      <c r="C66">
        <f>'Recall Label'!N39-'[8]Recall Label'!N39</f>
        <v>3.1512605042017805E-3</v>
      </c>
    </row>
  </sheetData>
  <mergeCells count="11">
    <mergeCell ref="B33:G33"/>
    <mergeCell ref="K33:P33"/>
    <mergeCell ref="B34:D34"/>
    <mergeCell ref="E34:G34"/>
    <mergeCell ref="K34:M34"/>
    <mergeCell ref="N34:P34"/>
    <mergeCell ref="E1:G1"/>
    <mergeCell ref="H1:J1"/>
    <mergeCell ref="Q1:S1"/>
    <mergeCell ref="T1:V1"/>
    <mergeCell ref="L2:M2"/>
  </mergeCells>
  <conditionalFormatting sqref="B36:G41">
    <cfRule type="colorScale" priority="2">
      <colorScale>
        <cfvo type="min"/>
        <cfvo type="max"/>
        <color rgb="FFFCFCFF"/>
        <color rgb="FF63BE7B"/>
      </colorScale>
    </cfRule>
  </conditionalFormatting>
  <conditionalFormatting sqref="D3:D8">
    <cfRule type="cellIs" dxfId="127" priority="6" operator="lessThan">
      <formula>0.05/COUNT($D$3:$D$8)</formula>
    </cfRule>
  </conditionalFormatting>
  <conditionalFormatting sqref="K36:P41">
    <cfRule type="cellIs" dxfId="126" priority="1" operator="lessThan">
      <formula>0.05/COUNT($D$3:$D$8)</formula>
    </cfRule>
  </conditionalFormatting>
  <conditionalFormatting sqref="P3:P14">
    <cfRule type="cellIs" dxfId="125" priority="5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9295-2F80-4977-9E54-71D38D1D65E0}">
  <dimension ref="A1:O33"/>
  <sheetViews>
    <sheetView workbookViewId="0">
      <selection activeCell="J59" sqref="J59"/>
    </sheetView>
  </sheetViews>
  <sheetFormatPr baseColWidth="10" defaultRowHeight="15" x14ac:dyDescent="0.25"/>
  <sheetData>
    <row r="1" spans="1:15" x14ac:dyDescent="0.25">
      <c r="B1" s="27" t="s">
        <v>87</v>
      </c>
      <c r="C1" s="27"/>
      <c r="D1" s="27"/>
      <c r="E1" s="27"/>
      <c r="F1" s="27"/>
      <c r="G1" s="27"/>
      <c r="J1" s="27" t="s">
        <v>13</v>
      </c>
      <c r="K1" s="27"/>
      <c r="L1" s="27"/>
      <c r="M1" s="27"/>
      <c r="N1" s="27"/>
      <c r="O1" s="27"/>
    </row>
    <row r="2" spans="1:15" x14ac:dyDescent="0.25">
      <c r="B2" s="28" t="s">
        <v>6</v>
      </c>
      <c r="C2" s="25"/>
      <c r="D2" s="26"/>
      <c r="E2" s="28" t="s">
        <v>8</v>
      </c>
      <c r="F2" s="25"/>
      <c r="G2" s="26"/>
      <c r="J2" s="24" t="s">
        <v>36</v>
      </c>
      <c r="K2" s="25"/>
      <c r="L2" s="26"/>
      <c r="M2" s="24" t="s">
        <v>37</v>
      </c>
      <c r="N2" s="25"/>
      <c r="O2" s="26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9" t="s">
        <v>0</v>
      </c>
      <c r="B4">
        <f>[7]Sheet1!D2</f>
        <v>0.66676695831231103</v>
      </c>
      <c r="C4">
        <f>[7]Sheet1!K2</f>
        <v>0.7303211189913319</v>
      </c>
      <c r="D4">
        <f>[7]Sheet1!R2</f>
        <v>0.69130209287664168</v>
      </c>
      <c r="E4">
        <f>[7]Sheet1!Y2</f>
        <v>0.82226833450237702</v>
      </c>
      <c r="F4">
        <f>[7]Sheet1!AF2</f>
        <v>0.75070142623334102</v>
      </c>
      <c r="G4">
        <f>[7]Sheet1!AM2</f>
        <v>0.79533349073399129</v>
      </c>
      <c r="I4" s="1" t="s">
        <v>0</v>
      </c>
      <c r="J4">
        <f t="shared" ref="J4:O4" si="0">AVERAGE(B4:B8)</f>
        <v>0.71959495114021355</v>
      </c>
      <c r="K4">
        <f t="shared" si="0"/>
        <v>0.73373933819388948</v>
      </c>
      <c r="L4">
        <f t="shared" si="0"/>
        <v>0.72281108662013871</v>
      </c>
      <c r="M4">
        <f t="shared" si="0"/>
        <v>0.8032963687462733</v>
      </c>
      <c r="N4">
        <f t="shared" si="0"/>
        <v>0.78139410497785877</v>
      </c>
      <c r="O4">
        <f t="shared" si="0"/>
        <v>0.79619892915340562</v>
      </c>
    </row>
    <row r="5" spans="1:15" x14ac:dyDescent="0.25">
      <c r="A5" s="30"/>
      <c r="B5">
        <f>[7]Sheet1!E2</f>
        <v>0.7173998044965787</v>
      </c>
      <c r="C5">
        <f>[7]Sheet1!L2</f>
        <v>0.76617808329566917</v>
      </c>
      <c r="D5">
        <f>[7]Sheet1!S2</f>
        <v>0.76262746056389319</v>
      </c>
      <c r="E5">
        <f>[7]Sheet1!Z2</f>
        <v>0.7432844932844932</v>
      </c>
      <c r="F5">
        <f>[7]Sheet1!AG2</f>
        <v>0.67384566729917783</v>
      </c>
      <c r="G5">
        <f>[7]Sheet1!AN2</f>
        <v>0.71780593958013317</v>
      </c>
      <c r="I5" s="1" t="s">
        <v>1</v>
      </c>
      <c r="J5">
        <f t="shared" ref="J5:O5" si="1">AVERAGE(B9:B13)</f>
        <v>0.82112094709917705</v>
      </c>
      <c r="K5">
        <f t="shared" si="1"/>
        <v>0.82567392497313397</v>
      </c>
      <c r="L5">
        <f t="shared" si="1"/>
        <v>0.80003615546561413</v>
      </c>
      <c r="M5">
        <f t="shared" si="1"/>
        <v>0.86670692635632918</v>
      </c>
      <c r="N5">
        <f>AVERAGE(F9:F13)</f>
        <v>0.87184034364773877</v>
      </c>
      <c r="O5">
        <f t="shared" si="1"/>
        <v>0.86752186290537503</v>
      </c>
    </row>
    <row r="6" spans="1:15" x14ac:dyDescent="0.25">
      <c r="A6" s="30"/>
      <c r="B6">
        <f>[7]Sheet1!F2</f>
        <v>0.71915225183107379</v>
      </c>
      <c r="C6">
        <f>[7]Sheet1!M2</f>
        <v>0.67323558162267838</v>
      </c>
      <c r="D6">
        <f>[7]Sheet1!T2</f>
        <v>0.63507270351590128</v>
      </c>
      <c r="E6">
        <f>[7]Sheet1!AA2</f>
        <v>0.86202277587476839</v>
      </c>
      <c r="F6">
        <f>[7]Sheet1!AH2</f>
        <v>0.84043441938178776</v>
      </c>
      <c r="G6">
        <f>[7]Sheet1!AO2</f>
        <v>0.82344612083343038</v>
      </c>
      <c r="I6" s="1" t="s">
        <v>2</v>
      </c>
      <c r="J6">
        <f t="shared" ref="J6:O6" si="2">AVERAGE(B14:B18)</f>
        <v>0.85438759292542665</v>
      </c>
      <c r="K6">
        <f t="shared" si="2"/>
        <v>0.87581924978242198</v>
      </c>
      <c r="L6">
        <f t="shared" si="2"/>
        <v>0.86071900021370507</v>
      </c>
      <c r="M6">
        <f t="shared" si="2"/>
        <v>0.86311870647161582</v>
      </c>
      <c r="N6">
        <f>AVERAGE(F14:F18)</f>
        <v>0.87047469933278543</v>
      </c>
      <c r="O6">
        <f t="shared" si="2"/>
        <v>0.86808372418271618</v>
      </c>
    </row>
    <row r="7" spans="1:15" x14ac:dyDescent="0.25">
      <c r="A7" s="30"/>
      <c r="B7">
        <f>[7]Sheet1!G2</f>
        <v>0.71856383636138932</v>
      </c>
      <c r="C7">
        <f>[7]Sheet1!N2</f>
        <v>0.7305069233832675</v>
      </c>
      <c r="D7">
        <f>[7]Sheet1!U2</f>
        <v>0.72799698807763324</v>
      </c>
      <c r="E7">
        <f>[7]Sheet1!AB2</f>
        <v>0.79975657907346709</v>
      </c>
      <c r="F7">
        <f>[7]Sheet1!AI2</f>
        <v>0.83785730139166315</v>
      </c>
      <c r="G7">
        <f>[7]Sheet1!AP2</f>
        <v>0.84720746501952682</v>
      </c>
      <c r="I7" s="1" t="s">
        <v>80</v>
      </c>
      <c r="J7">
        <f>AVERAGE(B19:B23)</f>
        <v>0.85554595722102211</v>
      </c>
      <c r="K7">
        <f>AVERAGE(C19:C23)</f>
        <v>0.8677771628369717</v>
      </c>
      <c r="L7" t="str">
        <f>IFERROR(AVERAGE(D19:D23),"-")</f>
        <v>-</v>
      </c>
      <c r="M7">
        <f>AVERAGE(E19:E23)</f>
        <v>0.84037366798729385</v>
      </c>
      <c r="N7">
        <f>AVERAGE(F19:F23)</f>
        <v>0.84956766188657318</v>
      </c>
      <c r="O7" t="str">
        <f>IFERROR(AVERAGE(G19:G23),"-")</f>
        <v>-</v>
      </c>
    </row>
    <row r="8" spans="1:15" x14ac:dyDescent="0.25">
      <c r="A8" s="31"/>
      <c r="B8">
        <f>[7]Sheet1!H2</f>
        <v>0.77609190469971456</v>
      </c>
      <c r="C8">
        <f>[7]Sheet1!O2</f>
        <v>0.76845498367650011</v>
      </c>
      <c r="D8">
        <f>[7]Sheet1!V2</f>
        <v>0.79705618806662448</v>
      </c>
      <c r="E8">
        <f>[7]Sheet1!AC2</f>
        <v>0.7891496609962606</v>
      </c>
      <c r="F8">
        <f>[7]Sheet1!AJ2</f>
        <v>0.80413171058332367</v>
      </c>
      <c r="G8">
        <f>[7]Sheet1!AQ2</f>
        <v>0.79720162959994645</v>
      </c>
      <c r="I8" s="1" t="s">
        <v>4</v>
      </c>
      <c r="J8">
        <f t="shared" ref="J8:O8" si="3">AVERAGE(B24:B28)</f>
        <v>0.82381930319587759</v>
      </c>
      <c r="K8">
        <f t="shared" si="3"/>
        <v>0.81979789046059892</v>
      </c>
      <c r="L8">
        <f t="shared" si="3"/>
        <v>0.76307572571731364</v>
      </c>
      <c r="M8">
        <f t="shared" si="3"/>
        <v>0.81153309142493268</v>
      </c>
      <c r="N8">
        <f t="shared" si="3"/>
        <v>0.80631401726516339</v>
      </c>
      <c r="O8">
        <f t="shared" si="3"/>
        <v>0.82171039882451213</v>
      </c>
    </row>
    <row r="9" spans="1:15" x14ac:dyDescent="0.25">
      <c r="A9" s="29" t="s">
        <v>1</v>
      </c>
      <c r="B9">
        <f>[7]Sheet1!D3</f>
        <v>0.83430245363640365</v>
      </c>
      <c r="C9">
        <f>[7]Sheet1!K3</f>
        <v>0.81046099290780149</v>
      </c>
      <c r="D9">
        <f>[7]Sheet1!R3</f>
        <v>0.73583487511563361</v>
      </c>
      <c r="E9">
        <f>[7]Sheet1!Y3</f>
        <v>0.88491790627612577</v>
      </c>
      <c r="F9">
        <f>[7]Sheet1!AF3</f>
        <v>0.87504582748637827</v>
      </c>
      <c r="G9">
        <f>[7]Sheet1!AM3</f>
        <v>0.87392158668754405</v>
      </c>
      <c r="I9" s="1" t="s">
        <v>5</v>
      </c>
      <c r="J9">
        <f t="shared" ref="J9:O9" si="4">AVERAGE(B29:B33)</f>
        <v>0.85809583778078458</v>
      </c>
      <c r="K9">
        <f t="shared" si="4"/>
        <v>0.87550420418220454</v>
      </c>
      <c r="L9">
        <f t="shared" si="4"/>
        <v>0.84257910060618857</v>
      </c>
      <c r="M9">
        <f t="shared" si="4"/>
        <v>0.88456167330377133</v>
      </c>
      <c r="N9">
        <f t="shared" si="4"/>
        <v>0.8659991445317573</v>
      </c>
      <c r="O9">
        <f t="shared" si="4"/>
        <v>0.87070425605637281</v>
      </c>
    </row>
    <row r="10" spans="1:15" x14ac:dyDescent="0.25">
      <c r="A10" s="30"/>
      <c r="B10">
        <f>[7]Sheet1!E3</f>
        <v>0.78134917160026907</v>
      </c>
      <c r="C10">
        <f>[7]Sheet1!L3</f>
        <v>0.78563980822045332</v>
      </c>
      <c r="D10">
        <f>[7]Sheet1!S3</f>
        <v>0.78130412520314352</v>
      </c>
      <c r="E10">
        <f>[7]Sheet1!Z3</f>
        <v>0.81790497749750712</v>
      </c>
      <c r="F10">
        <f>[7]Sheet1!AG3</f>
        <v>0.82933686207929691</v>
      </c>
      <c r="G10">
        <f>[7]Sheet1!AN3</f>
        <v>0.82933686207929691</v>
      </c>
    </row>
    <row r="11" spans="1:15" x14ac:dyDescent="0.25">
      <c r="A11" s="30"/>
      <c r="B11">
        <f>[7]Sheet1!F3</f>
        <v>0.82929450012242389</v>
      </c>
      <c r="C11">
        <f>[7]Sheet1!M3</f>
        <v>0.82710809281267683</v>
      </c>
      <c r="D11">
        <f>[7]Sheet1!T3</f>
        <v>0.8324214632089395</v>
      </c>
      <c r="E11">
        <f>[7]Sheet1!AA3</f>
        <v>0.9182454343744666</v>
      </c>
      <c r="F11">
        <f>[7]Sheet1!AH3</f>
        <v>0.91990647848033247</v>
      </c>
      <c r="G11">
        <f>[7]Sheet1!AO3</f>
        <v>0.91837732160312802</v>
      </c>
    </row>
    <row r="12" spans="1:15" x14ac:dyDescent="0.25">
      <c r="A12" s="30"/>
      <c r="B12">
        <f>[7]Sheet1!G3</f>
        <v>0.76618544040894987</v>
      </c>
      <c r="C12">
        <f>[7]Sheet1!N3</f>
        <v>0.82239761590355809</v>
      </c>
      <c r="D12">
        <f>[7]Sheet1!U3</f>
        <v>0.76452433093017724</v>
      </c>
      <c r="E12">
        <f>[7]Sheet1!AB3</f>
        <v>0.82818571967553301</v>
      </c>
      <c r="F12">
        <f>[7]Sheet1!AI3</f>
        <v>0.84003287789365888</v>
      </c>
      <c r="G12">
        <f>[7]Sheet1!AP3</f>
        <v>0.84003287789365888</v>
      </c>
      <c r="J12" s="27" t="s">
        <v>14</v>
      </c>
      <c r="K12" s="27"/>
      <c r="L12" s="27"/>
      <c r="M12" s="27"/>
      <c r="N12" s="27"/>
      <c r="O12" s="27"/>
    </row>
    <row r="13" spans="1:15" x14ac:dyDescent="0.25">
      <c r="A13" s="31"/>
      <c r="B13">
        <f>[7]Sheet1!H3</f>
        <v>0.89447316972783864</v>
      </c>
      <c r="C13">
        <f>[7]Sheet1!O3</f>
        <v>0.88276311502117955</v>
      </c>
      <c r="D13">
        <f>[7]Sheet1!V3</f>
        <v>0.88609598287017632</v>
      </c>
      <c r="E13">
        <f>[7]Sheet1!AC3</f>
        <v>0.88428059395801339</v>
      </c>
      <c r="F13">
        <f>[7]Sheet1!AJ3</f>
        <v>0.8948796722990271</v>
      </c>
      <c r="G13">
        <f>[7]Sheet1!AQ3</f>
        <v>0.87594066626324685</v>
      </c>
      <c r="J13" s="28" t="s">
        <v>6</v>
      </c>
      <c r="K13" s="25"/>
      <c r="L13" s="26"/>
      <c r="M13" s="28" t="s">
        <v>8</v>
      </c>
      <c r="N13" s="25"/>
      <c r="O13" s="26"/>
    </row>
    <row r="14" spans="1:15" x14ac:dyDescent="0.25">
      <c r="A14" s="29" t="s">
        <v>2</v>
      </c>
      <c r="B14">
        <f>[7]Sheet1!D4</f>
        <v>0.85254415241273818</v>
      </c>
      <c r="C14">
        <f>[7]Sheet1!K4</f>
        <v>0.86997635933806139</v>
      </c>
      <c r="D14">
        <f>[7]Sheet1!R4</f>
        <v>0.84849848860783583</v>
      </c>
      <c r="E14">
        <f>[7]Sheet1!Y4</f>
        <v>0.83956984273820523</v>
      </c>
      <c r="F14">
        <f>[7]Sheet1!AF4</f>
        <v>0.84099198673666764</v>
      </c>
      <c r="G14">
        <f>[7]Sheet1!AM4</f>
        <v>0.8397001934235977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30"/>
      <c r="B15">
        <f>[7]Sheet1!E4</f>
        <v>0.80945980542754725</v>
      </c>
      <c r="C15">
        <f>[7]Sheet1!L4</f>
        <v>0.84629944035716531</v>
      </c>
      <c r="D15">
        <f>[7]Sheet1!S4</f>
        <v>0.81657706093189963</v>
      </c>
      <c r="E15">
        <f>[7]Sheet1!Z4</f>
        <v>0.82293906810035844</v>
      </c>
      <c r="F15">
        <f>[7]Sheet1!AG4</f>
        <v>0.83163157736212767</v>
      </c>
      <c r="G15">
        <f>[7]Sheet1!AN4</f>
        <v>0.83163157736212767</v>
      </c>
      <c r="I15" s="1" t="s">
        <v>0</v>
      </c>
      <c r="J15">
        <f t="shared" ref="J15:O15" si="5">_xlfn.STDEV.P(B4:B8)</f>
        <v>3.4608612907430482E-2</v>
      </c>
      <c r="K15">
        <f t="shared" si="5"/>
        <v>3.4468204224489478E-2</v>
      </c>
      <c r="L15">
        <f t="shared" si="5"/>
        <v>5.6241288842323607E-2</v>
      </c>
      <c r="M15">
        <f t="shared" si="5"/>
        <v>3.9045642590191061E-2</v>
      </c>
      <c r="N15">
        <f t="shared" si="5"/>
        <v>6.276871347811358E-2</v>
      </c>
      <c r="O15">
        <f t="shared" si="5"/>
        <v>4.3569474157331478E-2</v>
      </c>
    </row>
    <row r="16" spans="1:15" x14ac:dyDescent="0.25">
      <c r="A16" s="30"/>
      <c r="B16">
        <f>[7]Sheet1!F4</f>
        <v>0.87692428714724724</v>
      </c>
      <c r="C16">
        <f>[7]Sheet1!M4</f>
        <v>0.89663226165772858</v>
      </c>
      <c r="D16">
        <f>[7]Sheet1!T4</f>
        <v>0.89867263466584357</v>
      </c>
      <c r="E16">
        <f>[7]Sheet1!AA4</f>
        <v>0.87322068612391202</v>
      </c>
      <c r="F16">
        <f>[7]Sheet1!AH4</f>
        <v>0.88939471520116675</v>
      </c>
      <c r="G16">
        <f>[7]Sheet1!AO4</f>
        <v>0.87873163276389088</v>
      </c>
      <c r="I16" s="1" t="s">
        <v>1</v>
      </c>
      <c r="J16">
        <f t="shared" ref="J16:O16" si="6">_xlfn.STDEV.P(B9:B13)</f>
        <v>4.521241349414349E-2</v>
      </c>
      <c r="K16">
        <f t="shared" si="6"/>
        <v>3.1956628311024672E-2</v>
      </c>
      <c r="L16">
        <f t="shared" si="6"/>
        <v>5.3270789535540944E-2</v>
      </c>
      <c r="M16">
        <f t="shared" si="6"/>
        <v>3.7847602217083803E-2</v>
      </c>
      <c r="N16">
        <f>_xlfn.STDEV.P(F9:F13)</f>
        <v>3.367402539710028E-2</v>
      </c>
      <c r="O16">
        <f t="shared" si="6"/>
        <v>3.1342779005338293E-2</v>
      </c>
    </row>
    <row r="17" spans="1:15" x14ac:dyDescent="0.25">
      <c r="A17" s="30"/>
      <c r="B17">
        <f>[7]Sheet1!G4</f>
        <v>0.80808652455511543</v>
      </c>
      <c r="C17">
        <f>[7]Sheet1!N4</f>
        <v>0.85031575354156008</v>
      </c>
      <c r="D17">
        <f>[7]Sheet1!U4</f>
        <v>0.84016043693463049</v>
      </c>
      <c r="E17">
        <f>[7]Sheet1!AB4</f>
        <v>0.86479366563518034</v>
      </c>
      <c r="F17">
        <f>[7]Sheet1!AI4</f>
        <v>0.87528494760354214</v>
      </c>
      <c r="G17">
        <f>[7]Sheet1!AP4</f>
        <v>0.87528494760354214</v>
      </c>
      <c r="I17" s="1" t="s">
        <v>2</v>
      </c>
      <c r="J17">
        <f t="shared" ref="J17:O17" si="7">_xlfn.STDEV.P(B14:B18)</f>
        <v>4.3929186318436446E-2</v>
      </c>
      <c r="K17">
        <f t="shared" si="7"/>
        <v>2.6808304192747115E-2</v>
      </c>
      <c r="L17">
        <f t="shared" si="7"/>
        <v>3.3104203000575864E-2</v>
      </c>
      <c r="M17">
        <f t="shared" si="7"/>
        <v>3.1536558886554732E-2</v>
      </c>
      <c r="N17">
        <f>_xlfn.STDEV.P(F14:F18)</f>
        <v>3.0815219801601755E-2</v>
      </c>
      <c r="O17">
        <f t="shared" si="7"/>
        <v>3.0024506215487228E-2</v>
      </c>
    </row>
    <row r="18" spans="1:15" x14ac:dyDescent="0.25">
      <c r="A18" s="31"/>
      <c r="B18">
        <f>[7]Sheet1!H4</f>
        <v>0.92492319508448539</v>
      </c>
      <c r="C18">
        <f>[7]Sheet1!O4</f>
        <v>0.91587243401759522</v>
      </c>
      <c r="D18">
        <f>[7]Sheet1!V4</f>
        <v>0.89968637992831546</v>
      </c>
      <c r="E18">
        <f>[7]Sheet1!AC4</f>
        <v>0.91507026976042261</v>
      </c>
      <c r="F18">
        <f>[7]Sheet1!AJ4</f>
        <v>0.91507026976042261</v>
      </c>
      <c r="G18">
        <f>[7]Sheet1!AQ4</f>
        <v>0.91507026976042261</v>
      </c>
      <c r="I18" s="1" t="s">
        <v>80</v>
      </c>
      <c r="J18">
        <f>_xlfn.STDEV.P(B19:B23)</f>
        <v>3.2927509216174954E-2</v>
      </c>
      <c r="K18">
        <f>_xlfn.STDEV.P(C19:C23)</f>
        <v>3.0283280909940476E-2</v>
      </c>
      <c r="L18" t="str">
        <f>IFERROR(_xlfn.STDEV.P(D19:D23),"-")</f>
        <v>-</v>
      </c>
      <c r="M18">
        <f>_xlfn.STDEV.P(E19:E23)</f>
        <v>4.4689661624021604E-2</v>
      </c>
      <c r="N18">
        <f>_xlfn.STDEV.P(F19:F23)</f>
        <v>4.1061481919218865E-2</v>
      </c>
      <c r="O18" t="str">
        <f>IFERROR(_xlfn.STDEV.P(G19:G23),"-")</f>
        <v>-</v>
      </c>
    </row>
    <row r="19" spans="1:15" x14ac:dyDescent="0.25">
      <c r="A19" s="29" t="s">
        <v>80</v>
      </c>
      <c r="B19">
        <f>[7]Sheet1!D5</f>
        <v>0.86642637178051496</v>
      </c>
      <c r="C19">
        <f>[7]Sheet1!K5</f>
        <v>0.87451198717296152</v>
      </c>
      <c r="D19" t="str">
        <f>IF([7]Sheet1!R5=0,"-",[7]Sheet1!R5)</f>
        <v>-</v>
      </c>
      <c r="E19">
        <f>[7]Sheet1!Y5</f>
        <v>0.87588207098985382</v>
      </c>
      <c r="F19">
        <f>[7]Sheet1!AF5</f>
        <v>0.87588207098985382</v>
      </c>
      <c r="G19" t="str">
        <f>IF([7]Sheet1!AM5=0,"-",[7]Sheet1!AM5)</f>
        <v>-</v>
      </c>
      <c r="I19" s="1" t="s">
        <v>4</v>
      </c>
      <c r="J19">
        <f t="shared" ref="J19:O19" si="8">_xlfn.STDEV.P(B24:B28)</f>
        <v>3.3818948959681357E-2</v>
      </c>
      <c r="K19">
        <f t="shared" si="8"/>
        <v>2.807391593598027E-2</v>
      </c>
      <c r="L19">
        <f t="shared" si="8"/>
        <v>3.8442566686026303E-2</v>
      </c>
      <c r="M19">
        <f t="shared" si="8"/>
        <v>1.6932520945121605E-2</v>
      </c>
      <c r="N19">
        <f t="shared" si="8"/>
        <v>1.9261119965704801E-2</v>
      </c>
      <c r="O19">
        <f t="shared" si="8"/>
        <v>4.9903960973402023E-2</v>
      </c>
    </row>
    <row r="20" spans="1:15" x14ac:dyDescent="0.25">
      <c r="A20" s="30"/>
      <c r="B20">
        <f>[7]Sheet1!E5</f>
        <v>0.79730602353692337</v>
      </c>
      <c r="C20">
        <f>[7]Sheet1!L5</f>
        <v>0.81043073633905549</v>
      </c>
      <c r="D20" t="str">
        <f>IF([7]Sheet1!S5=0,"-",[7]Sheet1!S5)</f>
        <v>-</v>
      </c>
      <c r="E20">
        <f>[7]Sheet1!Z5</f>
        <v>0.77138523338463405</v>
      </c>
      <c r="F20">
        <f>[7]Sheet1!AG5</f>
        <v>0.78384278856290246</v>
      </c>
      <c r="G20" t="str">
        <f>IF([7]Sheet1!AN5=0,"-",[7]Sheet1!AN5)</f>
        <v>-</v>
      </c>
      <c r="I20" s="1" t="s">
        <v>5</v>
      </c>
      <c r="J20">
        <f t="shared" ref="J20:O20" si="9">_xlfn.STDEV.P(B29:B33)</f>
        <v>4.1048773074372713E-2</v>
      </c>
      <c r="K20">
        <f t="shared" si="9"/>
        <v>4.4138441793177031E-2</v>
      </c>
      <c r="L20">
        <f t="shared" si="9"/>
        <v>3.7570845807404038E-2</v>
      </c>
      <c r="M20">
        <f t="shared" si="9"/>
        <v>5.1691786991049968E-2</v>
      </c>
      <c r="N20">
        <f t="shared" si="9"/>
        <v>3.3656425271934895E-2</v>
      </c>
      <c r="O20">
        <f t="shared" si="9"/>
        <v>4.6961201269631769E-2</v>
      </c>
    </row>
    <row r="21" spans="1:15" x14ac:dyDescent="0.25">
      <c r="A21" s="30"/>
      <c r="B21">
        <f>[7]Sheet1!F5</f>
        <v>0.89916825298828695</v>
      </c>
      <c r="C21">
        <f>[7]Sheet1!M5</f>
        <v>0.89916825298828695</v>
      </c>
      <c r="D21" t="str">
        <f>IF([7]Sheet1!T5=0,"-",[7]Sheet1!T5)</f>
        <v>-</v>
      </c>
      <c r="E21">
        <f>[7]Sheet1!AA5</f>
        <v>0.89855687606112045</v>
      </c>
      <c r="F21">
        <f>[7]Sheet1!AH5</f>
        <v>0.90666199158485272</v>
      </c>
      <c r="G21" t="str">
        <f>IF([7]Sheet1!AO5=0,"-",[7]Sheet1!AO5)</f>
        <v>-</v>
      </c>
    </row>
    <row r="22" spans="1:15" x14ac:dyDescent="0.25">
      <c r="A22" s="30"/>
      <c r="B22">
        <f>[7]Sheet1!G5</f>
        <v>0.85810119549899144</v>
      </c>
      <c r="C22">
        <f>[7]Sheet1!N5</f>
        <v>0.87101166631527172</v>
      </c>
      <c r="D22" t="str">
        <f>IF([7]Sheet1!U5=0,"-",[7]Sheet1!U5)</f>
        <v>-</v>
      </c>
      <c r="E22">
        <f>[7]Sheet1!AB5</f>
        <v>0.816292430950875</v>
      </c>
      <c r="F22">
        <f>[7]Sheet1!AI5</f>
        <v>0.84169972974527052</v>
      </c>
      <c r="G22" t="str">
        <f>IF([7]Sheet1!AP5=0,"-",[7]Sheet1!AP5)</f>
        <v>-</v>
      </c>
    </row>
    <row r="23" spans="1:15" x14ac:dyDescent="0.25">
      <c r="A23" s="31"/>
      <c r="B23">
        <f>[7]Sheet1!H5</f>
        <v>0.85672794230039373</v>
      </c>
      <c r="C23">
        <f>[7]Sheet1!O5</f>
        <v>0.8837631713692834</v>
      </c>
      <c r="D23" t="str">
        <f>IF([7]Sheet1!V5=0,"-",[7]Sheet1!V5)</f>
        <v>-</v>
      </c>
      <c r="E23">
        <f>[7]Sheet1!AC5</f>
        <v>0.83975172854998648</v>
      </c>
      <c r="F23">
        <f>[7]Sheet1!AJ5</f>
        <v>0.83975172854998648</v>
      </c>
      <c r="G23" t="str">
        <f>IF([7]Sheet1!AQ5=0,"-",[7]Sheet1!AQ5)</f>
        <v>-</v>
      </c>
    </row>
    <row r="24" spans="1:15" x14ac:dyDescent="0.25">
      <c r="A24" s="29" t="s">
        <v>4</v>
      </c>
      <c r="B24">
        <f>[7]Sheet1!D6</f>
        <v>0.8024922457419601</v>
      </c>
      <c r="C24">
        <f>[7]Sheet1!K6</f>
        <v>0.78209990749306202</v>
      </c>
      <c r="D24">
        <f>[7]Sheet1!R6</f>
        <v>0.76304463459759486</v>
      </c>
      <c r="E24">
        <f>[7]Sheet1!Y6</f>
        <v>0.79204498635717013</v>
      </c>
      <c r="F24">
        <f>[7]Sheet1!AF6</f>
        <v>0.80079209065679924</v>
      </c>
      <c r="G24">
        <f>[7]Sheet1!AM6</f>
        <v>0.78472644376899703</v>
      </c>
    </row>
    <row r="25" spans="1:15" x14ac:dyDescent="0.25">
      <c r="A25" s="30"/>
      <c r="B25">
        <f>[7]Sheet1!E6</f>
        <v>0.78740269323760781</v>
      </c>
      <c r="C25">
        <f>[7]Sheet1!L6</f>
        <v>0.80740294651584965</v>
      </c>
      <c r="D25">
        <f>[7]Sheet1!S6</f>
        <v>0.73853636883089901</v>
      </c>
      <c r="E25">
        <f>[7]Sheet1!Z6</f>
        <v>0.8047962342317182</v>
      </c>
      <c r="F25">
        <f>[7]Sheet1!AG6</f>
        <v>0.79677012056044305</v>
      </c>
      <c r="G25">
        <f>[7]Sheet1!AN6</f>
        <v>0.75885389998293218</v>
      </c>
    </row>
    <row r="26" spans="1:15" x14ac:dyDescent="0.25">
      <c r="A26" s="30"/>
      <c r="B26">
        <f>[7]Sheet1!F6</f>
        <v>0.82629928315412182</v>
      </c>
      <c r="C26">
        <f>[7]Sheet1!M6</f>
        <v>0.81851470073032051</v>
      </c>
      <c r="D26">
        <f>[7]Sheet1!T6</f>
        <v>0.7967229902713775</v>
      </c>
      <c r="E26">
        <f>[7]Sheet1!AA6</f>
        <v>0.81560824679104249</v>
      </c>
      <c r="F26">
        <f>[7]Sheet1!AH6</f>
        <v>0.81926837703577948</v>
      </c>
      <c r="G26">
        <f>[7]Sheet1!AO6</f>
        <v>0.862072744585478</v>
      </c>
    </row>
    <row r="27" spans="1:15" x14ac:dyDescent="0.25">
      <c r="A27" s="30"/>
      <c r="B27">
        <f>[7]Sheet1!G6</f>
        <v>0.81677834917666614</v>
      </c>
      <c r="C27">
        <f>[7]Sheet1!N6</f>
        <v>0.82263259051477833</v>
      </c>
      <c r="D27">
        <f>[7]Sheet1!U6</f>
        <v>0.70555788297723776</v>
      </c>
      <c r="E27">
        <f>[7]Sheet1!AB6</f>
        <v>0.80328875601814265</v>
      </c>
      <c r="F27">
        <f>[7]Sheet1!AI6</f>
        <v>0.77941146316551779</v>
      </c>
      <c r="G27">
        <f>[7]Sheet1!AP6</f>
        <v>0.80823294796130118</v>
      </c>
    </row>
    <row r="28" spans="1:15" x14ac:dyDescent="0.25">
      <c r="A28" s="31"/>
      <c r="B28">
        <f>[7]Sheet1!H6</f>
        <v>0.88612394466903166</v>
      </c>
      <c r="C28">
        <f>[7]Sheet1!O6</f>
        <v>0.86833930704898454</v>
      </c>
      <c r="D28">
        <f>[7]Sheet1!V6</f>
        <v>0.81151675190945871</v>
      </c>
      <c r="E28">
        <f>[7]Sheet1!AC6</f>
        <v>0.84192723372659017</v>
      </c>
      <c r="F28">
        <f>[7]Sheet1!AJ6</f>
        <v>0.83532803490727758</v>
      </c>
      <c r="G28">
        <f>[7]Sheet1!AQ6</f>
        <v>0.8946659578238525</v>
      </c>
    </row>
    <row r="29" spans="1:15" x14ac:dyDescent="0.25">
      <c r="A29" s="29" t="s">
        <v>5</v>
      </c>
      <c r="B29">
        <f>[7]Sheet1!D7</f>
        <v>0.84639168844096047</v>
      </c>
      <c r="C29">
        <f>[7]Sheet1!K7</f>
        <v>0.86267574965783256</v>
      </c>
      <c r="D29">
        <f>[7]Sheet1!R7</f>
        <v>0.8279323513366067</v>
      </c>
      <c r="E29">
        <f>[7]Sheet1!Y7</f>
        <v>0.89040864572779466</v>
      </c>
      <c r="F29">
        <f>[7]Sheet1!AF7</f>
        <v>0.84247620380739086</v>
      </c>
      <c r="G29">
        <f>[7]Sheet1!AM7</f>
        <v>0.898923727759114</v>
      </c>
    </row>
    <row r="30" spans="1:15" x14ac:dyDescent="0.25">
      <c r="A30" s="30"/>
      <c r="B30">
        <f>[7]Sheet1!E7</f>
        <v>0.81324278438030551</v>
      </c>
      <c r="C30">
        <f>[7]Sheet1!L7</f>
        <v>0.82089228447462737</v>
      </c>
      <c r="D30">
        <f>[7]Sheet1!S7</f>
        <v>0.81708589439788881</v>
      </c>
      <c r="E30">
        <f>[7]Sheet1!Z7</f>
        <v>0.79360498019241654</v>
      </c>
      <c r="F30">
        <f>[7]Sheet1!AG7</f>
        <v>0.8175243215565795</v>
      </c>
      <c r="G30">
        <f>[7]Sheet1!AN7</f>
        <v>0.78360829334563475</v>
      </c>
    </row>
    <row r="31" spans="1:15" x14ac:dyDescent="0.25">
      <c r="A31" s="30"/>
      <c r="B31">
        <f>[7]Sheet1!F7</f>
        <v>0.89580941601315123</v>
      </c>
      <c r="C31">
        <f>[7]Sheet1!M7</f>
        <v>0.91711357246161995</v>
      </c>
      <c r="D31">
        <f>[7]Sheet1!T7</f>
        <v>0.82904719235364399</v>
      </c>
      <c r="E31">
        <f>[7]Sheet1!AA7</f>
        <v>0.93988269794721402</v>
      </c>
      <c r="F31">
        <f>[7]Sheet1!AH7</f>
        <v>0.91526001705029836</v>
      </c>
      <c r="G31">
        <f>[7]Sheet1!AO7</f>
        <v>0.91864885413272512</v>
      </c>
    </row>
    <row r="32" spans="1:15" x14ac:dyDescent="0.25">
      <c r="A32" s="30"/>
      <c r="B32">
        <f>[7]Sheet1!G7</f>
        <v>0.81916286605191035</v>
      </c>
      <c r="C32">
        <f>[7]Sheet1!N7</f>
        <v>0.84083284322972729</v>
      </c>
      <c r="D32">
        <f>[7]Sheet1!U7</f>
        <v>0.82161354490370264</v>
      </c>
      <c r="E32">
        <f>[7]Sheet1!AB7</f>
        <v>0.87162799471797781</v>
      </c>
      <c r="F32">
        <f>[7]Sheet1!AI7</f>
        <v>0.87122263544165068</v>
      </c>
      <c r="G32">
        <f>[7]Sheet1!AP7</f>
        <v>0.86420589741272857</v>
      </c>
    </row>
    <row r="33" spans="1:7" x14ac:dyDescent="0.25">
      <c r="A33" s="31"/>
      <c r="B33">
        <f>[7]Sheet1!H7</f>
        <v>0.91587243401759522</v>
      </c>
      <c r="C33">
        <f>[7]Sheet1!O7</f>
        <v>0.9360065710872163</v>
      </c>
      <c r="D33">
        <f>[7]Sheet1!V7</f>
        <v>0.91721652003910059</v>
      </c>
      <c r="E33">
        <f>[7]Sheet1!AC7</f>
        <v>0.92728404793345387</v>
      </c>
      <c r="F33">
        <f>[7]Sheet1!AJ7</f>
        <v>0.88351254480286723</v>
      </c>
      <c r="G33">
        <f>[7]Sheet1!AQ7</f>
        <v>0.88813450763166124</v>
      </c>
    </row>
  </sheetData>
  <mergeCells count="15"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  <mergeCell ref="A19:A23"/>
    <mergeCell ref="A24:A28"/>
    <mergeCell ref="A29:A33"/>
    <mergeCell ref="A4:A8"/>
    <mergeCell ref="A9:A13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7041-B722-4C65-B2F9-D29C0905A845}">
  <dimension ref="A1:AO156"/>
  <sheetViews>
    <sheetView topLeftCell="O1" workbookViewId="0">
      <selection activeCell="AF37" sqref="AF37"/>
    </sheetView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11.5703125" bestFit="1" customWidth="1"/>
    <col min="16" max="17" width="16.7109375" customWidth="1"/>
    <col min="20" max="21" width="16.5703125" customWidth="1"/>
  </cols>
  <sheetData>
    <row r="1" spans="1:41" s="3" customFormat="1" x14ac:dyDescent="0.25">
      <c r="A1" s="4" t="s">
        <v>9</v>
      </c>
      <c r="B1" s="4" t="s">
        <v>10</v>
      </c>
      <c r="C1" s="4" t="s">
        <v>11</v>
      </c>
      <c r="D1" s="32" t="s">
        <v>87</v>
      </c>
      <c r="E1" s="32"/>
      <c r="F1" s="32"/>
      <c r="G1" s="32"/>
      <c r="H1" s="32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33" t="str">
        <f>$T$1</f>
        <v>Mean</v>
      </c>
      <c r="AL1" s="33"/>
      <c r="AN1" s="3" t="str">
        <f>$U$1</f>
        <v>Standard Deviation</v>
      </c>
    </row>
    <row r="2" spans="1:41" x14ac:dyDescent="0.25">
      <c r="A2" t="str">
        <f>Precision!$A4</f>
        <v>kNN</v>
      </c>
      <c r="B2" t="str">
        <f>Precision!B2</f>
        <v>BoW</v>
      </c>
      <c r="C2" t="str">
        <f>Precision!B3</f>
        <v>/</v>
      </c>
      <c r="D2">
        <f>Precision!B4</f>
        <v>0.66676695831231103</v>
      </c>
      <c r="E2">
        <f>Precision!B5</f>
        <v>0.7173998044965787</v>
      </c>
      <c r="F2">
        <f>Precision!B6</f>
        <v>0.71915225183107379</v>
      </c>
      <c r="G2">
        <f>Precision!B7</f>
        <v>0.71856383636138932</v>
      </c>
      <c r="H2">
        <f>Precision!B8</f>
        <v>0.77609190469971456</v>
      </c>
      <c r="J2">
        <f>IFERROR(AVERAGE(D2:H2),"-")</f>
        <v>0.71959495114021355</v>
      </c>
      <c r="K2">
        <f>IFERROR(_xlfn.STDEV.P(D2:H2),"-")</f>
        <v>3.4608612907430482E-2</v>
      </c>
      <c r="L2">
        <f>IFERROR(VAR(D2:H2),"-")</f>
        <v>1.4971951092204545E-3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0.72538179198474717</v>
      </c>
      <c r="Q2">
        <f>IFERROR(_xlfn.STDEV.P(D2:H4),"-")</f>
        <v>4.3431326605545481E-2</v>
      </c>
      <c r="R2">
        <f>COUNT(D2:H4)</f>
        <v>15</v>
      </c>
      <c r="S2" t="str">
        <f>A2</f>
        <v>kNN</v>
      </c>
      <c r="T2">
        <f>IFERROR(AVERAGE(D2:H7),"-")</f>
        <v>0.75950579647196315</v>
      </c>
      <c r="U2">
        <f>IFERROR(_xlfn.STDEV.P(D2:H7),"-")</f>
        <v>5.8106302540468738E-2</v>
      </c>
      <c r="V2">
        <f>COUNT(D2:H7)</f>
        <v>30</v>
      </c>
      <c r="X2" cm="1">
        <f t="array" ref="X2:AB3">D20:H21</f>
        <v>0.86642637178051496</v>
      </c>
      <c r="Y2">
        <v>0.79730602353692337</v>
      </c>
      <c r="Z2">
        <v>0.89916825298828695</v>
      </c>
      <c r="AA2">
        <v>0.85810119549899144</v>
      </c>
      <c r="AB2">
        <v>0.85672794230039373</v>
      </c>
      <c r="AE2" s="3" t="str">
        <f>$S$2</f>
        <v>kNN</v>
      </c>
      <c r="AF2">
        <f>$T$2</f>
        <v>0.75950579647196315</v>
      </c>
      <c r="AG2">
        <f>$U$2</f>
        <v>5.8106302540468738E-2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25">
      <c r="A3" t="str">
        <f>Precision!$A4</f>
        <v>kNN</v>
      </c>
      <c r="B3" t="str">
        <f>Precision!B2</f>
        <v>BoW</v>
      </c>
      <c r="C3" t="str">
        <f>Precision!C3</f>
        <v>Chi^2</v>
      </c>
      <c r="D3">
        <f>Precision!C4</f>
        <v>0.7303211189913319</v>
      </c>
      <c r="E3">
        <f>Precision!C5</f>
        <v>0.76617808329566917</v>
      </c>
      <c r="F3">
        <f>Precision!C6</f>
        <v>0.67323558162267838</v>
      </c>
      <c r="G3">
        <f>Precision!C7</f>
        <v>0.7305069233832675</v>
      </c>
      <c r="H3">
        <f>Precision!C8</f>
        <v>0.76845498367650011</v>
      </c>
      <c r="J3">
        <f t="shared" ref="J3:J37" si="0">IFERROR(AVERAGE(D3:H3),"-")</f>
        <v>0.73373933819388948</v>
      </c>
      <c r="K3">
        <f t="shared" ref="K3:K37" si="1">IFERROR(_xlfn.STDEV.P(D3:H3),"-")</f>
        <v>3.4468204224489478E-2</v>
      </c>
      <c r="L3">
        <f t="shared" ref="L3:L37" si="2">IFERROR(VAR(D3:H3),"-")</f>
        <v>1.4850713780763928E-3</v>
      </c>
      <c r="M3">
        <f t="shared" ref="M3:M37" si="3">COUNT(D3:H3)</f>
        <v>5</v>
      </c>
      <c r="X3">
        <v>0.87451198717296152</v>
      </c>
      <c r="Y3">
        <v>0.81043073633905549</v>
      </c>
      <c r="Z3">
        <v>0.89916825298828695</v>
      </c>
      <c r="AA3">
        <v>0.87101166631527172</v>
      </c>
      <c r="AB3">
        <v>0.8837631713692834</v>
      </c>
      <c r="AE3" s="3" t="str">
        <f>$S$26</f>
        <v>RF</v>
      </c>
      <c r="AF3">
        <f>$T$26</f>
        <v>0.80770840448139958</v>
      </c>
      <c r="AG3">
        <f>$U$26</f>
        <v>3.9090119085368191E-2</v>
      </c>
      <c r="AJ3" t="str">
        <f>$N$2</f>
        <v>kNN</v>
      </c>
      <c r="AK3">
        <f>$P$2</f>
        <v>0.72538179198474717</v>
      </c>
      <c r="AL3">
        <f>$P$5</f>
        <v>0.79362980095917923</v>
      </c>
      <c r="AN3">
        <f>$Q$2</f>
        <v>4.3431326605545481E-2</v>
      </c>
      <c r="AO3">
        <f>$Q$5</f>
        <v>5.0373696456030813E-2</v>
      </c>
    </row>
    <row r="4" spans="1:41" x14ac:dyDescent="0.25">
      <c r="A4" t="str">
        <f>Precision!$A4</f>
        <v>kNN</v>
      </c>
      <c r="B4" t="str">
        <f>Precision!B2</f>
        <v>BoW</v>
      </c>
      <c r="C4" t="str">
        <f>Precision!D3</f>
        <v>Chi^2 + PCA</v>
      </c>
      <c r="D4">
        <f>Precision!D4</f>
        <v>0.69130209287664168</v>
      </c>
      <c r="E4">
        <f>Precision!D5</f>
        <v>0.76262746056389319</v>
      </c>
      <c r="F4">
        <f>Precision!D6</f>
        <v>0.63507270351590128</v>
      </c>
      <c r="G4">
        <f>Precision!D7</f>
        <v>0.72799698807763324</v>
      </c>
      <c r="H4">
        <f>Precision!D8</f>
        <v>0.79705618806662448</v>
      </c>
      <c r="J4">
        <f t="shared" si="0"/>
        <v>0.72281108662013871</v>
      </c>
      <c r="K4">
        <f t="shared" si="1"/>
        <v>5.6241288842323607E-2</v>
      </c>
      <c r="L4">
        <f t="shared" si="2"/>
        <v>3.9538532133070927E-3</v>
      </c>
      <c r="M4">
        <f t="shared" si="3"/>
        <v>5</v>
      </c>
      <c r="X4" cm="1">
        <f t="array" ref="X4:AB5">D23:H24</f>
        <v>0.87588207098985382</v>
      </c>
      <c r="Y4">
        <v>0.77138523338463405</v>
      </c>
      <c r="Z4">
        <v>0.89855687606112045</v>
      </c>
      <c r="AA4">
        <v>0.816292430950875</v>
      </c>
      <c r="AB4">
        <v>0.83975172854998648</v>
      </c>
      <c r="AE4" s="3" t="str">
        <f>$S$8</f>
        <v>SVM</v>
      </c>
      <c r="AF4">
        <f>$T$8</f>
        <v>0.84215002674122796</v>
      </c>
      <c r="AG4">
        <f>$U$8</f>
        <v>4.8420837114920075E-2</v>
      </c>
      <c r="AJ4" t="str">
        <f>$N$26</f>
        <v>RF</v>
      </c>
      <c r="AK4">
        <f>$P$26</f>
        <v>0.80223097312459657</v>
      </c>
      <c r="AL4">
        <f>$P$29</f>
        <v>0.81318583583820281</v>
      </c>
      <c r="AN4">
        <f>$Q$26</f>
        <v>4.3655786090771739E-2</v>
      </c>
      <c r="AO4">
        <f>$Q$29</f>
        <v>3.301882269973197E-2</v>
      </c>
    </row>
    <row r="5" spans="1:41" x14ac:dyDescent="0.25">
      <c r="A5" t="str">
        <f>Precision!$A4</f>
        <v>kNN</v>
      </c>
      <c r="B5" t="str">
        <f>Precision!E2</f>
        <v>Tf-Idf</v>
      </c>
      <c r="C5" t="str">
        <f>Precision!E3</f>
        <v>/</v>
      </c>
      <c r="D5">
        <f>Precision!E4</f>
        <v>0.82226833450237702</v>
      </c>
      <c r="E5">
        <f>Precision!E5</f>
        <v>0.7432844932844932</v>
      </c>
      <c r="F5">
        <f>Precision!E6</f>
        <v>0.86202277587476839</v>
      </c>
      <c r="G5">
        <f>Precision!E7</f>
        <v>0.79975657907346709</v>
      </c>
      <c r="H5">
        <f>Precision!E8</f>
        <v>0.7891496609962606</v>
      </c>
      <c r="J5">
        <f t="shared" si="0"/>
        <v>0.8032963687462733</v>
      </c>
      <c r="K5">
        <f t="shared" si="1"/>
        <v>3.9045642590191061E-2</v>
      </c>
      <c r="L5">
        <f t="shared" si="2"/>
        <v>1.9057027566011775E-3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0.79362980095917923</v>
      </c>
      <c r="Q5">
        <f>IFERROR(_xlfn.STDEV.P(D5:H7),"-")</f>
        <v>5.0373696456030813E-2</v>
      </c>
      <c r="R5">
        <f>COUNT(D5:H7)</f>
        <v>15</v>
      </c>
      <c r="X5">
        <v>0.87588207098985382</v>
      </c>
      <c r="Y5">
        <v>0.78384278856290246</v>
      </c>
      <c r="Z5">
        <v>0.90666199158485272</v>
      </c>
      <c r="AA5">
        <v>0.84169972974527052</v>
      </c>
      <c r="AB5">
        <v>0.83975172854998648</v>
      </c>
      <c r="AE5" s="3" t="str">
        <f>$S$20</f>
        <v>MNB</v>
      </c>
      <c r="AF5">
        <f>$T$20</f>
        <v>0.85331611248296535</v>
      </c>
      <c r="AG5">
        <f>$U$20</f>
        <v>3.8987693749494901E-2</v>
      </c>
      <c r="AJ5" t="str">
        <f>$N$8</f>
        <v>SVM</v>
      </c>
      <c r="AK5">
        <f>$P$8</f>
        <v>0.81561034251264164</v>
      </c>
      <c r="AL5">
        <f>$P$11</f>
        <v>0.86868971096981429</v>
      </c>
      <c r="AN5">
        <f>Q$8</f>
        <v>4.5743353621913799E-2</v>
      </c>
      <c r="AO5">
        <f>$Q$11</f>
        <v>3.4467243222132571E-2</v>
      </c>
    </row>
    <row r="6" spans="1:41" x14ac:dyDescent="0.25">
      <c r="A6" t="str">
        <f>Precision!$A4</f>
        <v>kNN</v>
      </c>
      <c r="B6" t="str">
        <f>Precision!E2</f>
        <v>Tf-Idf</v>
      </c>
      <c r="C6" t="str">
        <f>Precision!F3</f>
        <v>Chi^2</v>
      </c>
      <c r="D6">
        <f>Precision!F4</f>
        <v>0.75070142623334102</v>
      </c>
      <c r="E6">
        <f>Precision!F5</f>
        <v>0.67384566729917783</v>
      </c>
      <c r="F6">
        <f>Precision!F6</f>
        <v>0.84043441938178776</v>
      </c>
      <c r="G6">
        <f>Precision!F7</f>
        <v>0.83785730139166315</v>
      </c>
      <c r="H6">
        <f>Precision!F8</f>
        <v>0.80413171058332367</v>
      </c>
      <c r="J6">
        <f t="shared" si="0"/>
        <v>0.78139410497785877</v>
      </c>
      <c r="K6">
        <f t="shared" si="1"/>
        <v>6.276871347811358E-2</v>
      </c>
      <c r="L6">
        <f t="shared" si="2"/>
        <v>4.9248892396218978E-3</v>
      </c>
      <c r="M6">
        <f t="shared" si="3"/>
        <v>5</v>
      </c>
      <c r="AE6" s="3" t="str">
        <f>$S$14</f>
        <v>LR</v>
      </c>
      <c r="AF6">
        <f>$T$14</f>
        <v>0.86543382881811204</v>
      </c>
      <c r="AG6">
        <f>$U$14</f>
        <v>3.3862093234038049E-2</v>
      </c>
      <c r="AJ6" t="str">
        <f>$N$20</f>
        <v>MNB</v>
      </c>
      <c r="AK6">
        <f>$P$20</f>
        <v>0.86166156002899696</v>
      </c>
      <c r="AL6">
        <f>$P$23</f>
        <v>0.84497066493693362</v>
      </c>
      <c r="AN6">
        <f>$Q$20</f>
        <v>3.2218776833249516E-2</v>
      </c>
      <c r="AO6">
        <f>$Q$23</f>
        <v>4.3159448069813623E-2</v>
      </c>
    </row>
    <row r="7" spans="1:41" x14ac:dyDescent="0.25">
      <c r="A7" t="str">
        <f>Precision!$A4</f>
        <v>kNN</v>
      </c>
      <c r="B7" t="str">
        <f>Precision!E2</f>
        <v>Tf-Idf</v>
      </c>
      <c r="C7" t="str">
        <f>Precision!G3</f>
        <v>Chi^2 + PCA</v>
      </c>
      <c r="D7">
        <f>Precision!G4</f>
        <v>0.79533349073399129</v>
      </c>
      <c r="E7">
        <f>Precision!G5</f>
        <v>0.71780593958013317</v>
      </c>
      <c r="F7">
        <f>Precision!G6</f>
        <v>0.82344612083343038</v>
      </c>
      <c r="G7">
        <f>Precision!G7</f>
        <v>0.84720746501952682</v>
      </c>
      <c r="H7">
        <f>Precision!G8</f>
        <v>0.79720162959994645</v>
      </c>
      <c r="J7">
        <f t="shared" si="0"/>
        <v>0.79619892915340562</v>
      </c>
      <c r="K7">
        <f t="shared" si="1"/>
        <v>4.3569474157331478E-2</v>
      </c>
      <c r="L7">
        <f t="shared" si="2"/>
        <v>2.3728738479329692E-3</v>
      </c>
      <c r="M7">
        <f t="shared" si="3"/>
        <v>5</v>
      </c>
      <c r="AE7" s="3" t="str">
        <f>$S$32</f>
        <v>Ensemble</v>
      </c>
      <c r="AF7">
        <f>$T$32</f>
        <v>0.86624070274351306</v>
      </c>
      <c r="AG7">
        <f>$U$32</f>
        <v>4.4949202475891348E-2</v>
      </c>
      <c r="AJ7" t="str">
        <f>$N$14</f>
        <v>LR</v>
      </c>
      <c r="AK7">
        <f>$P$14</f>
        <v>0.86364194764051783</v>
      </c>
      <c r="AL7">
        <f>$P$17</f>
        <v>0.86722570999570581</v>
      </c>
      <c r="AN7">
        <f>$Q$14</f>
        <v>3.6454630391314122E-2</v>
      </c>
      <c r="AO7">
        <f>$Q$17</f>
        <v>3.0950298271661566E-2</v>
      </c>
    </row>
    <row r="8" spans="1:41" x14ac:dyDescent="0.25">
      <c r="A8" t="str">
        <f>Precision!A9</f>
        <v>SVM</v>
      </c>
      <c r="B8" t="str">
        <f>Precision!B2</f>
        <v>BoW</v>
      </c>
      <c r="C8" t="str">
        <f>Precision!B3</f>
        <v>/</v>
      </c>
      <c r="D8">
        <f>Precision!B9</f>
        <v>0.83430245363640365</v>
      </c>
      <c r="E8">
        <f>Precision!B10</f>
        <v>0.78134917160026907</v>
      </c>
      <c r="F8">
        <f>Precision!B11</f>
        <v>0.82929450012242389</v>
      </c>
      <c r="G8">
        <f>Precision!B12</f>
        <v>0.76618544040894987</v>
      </c>
      <c r="H8">
        <f>Precision!B13</f>
        <v>0.89447316972783864</v>
      </c>
      <c r="J8">
        <f t="shared" si="0"/>
        <v>0.82112094709917705</v>
      </c>
      <c r="K8">
        <f t="shared" si="1"/>
        <v>4.521241349414349E-2</v>
      </c>
      <c r="L8">
        <f t="shared" si="2"/>
        <v>2.5552029174567602E-3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0.81561034251264164</v>
      </c>
      <c r="Q8">
        <f>IFERROR(_xlfn.STDEV.P(D8:H10),"-")</f>
        <v>4.5743353621913799E-2</v>
      </c>
      <c r="R8">
        <f>COUNT(D8:H10)</f>
        <v>15</v>
      </c>
      <c r="S8" t="str">
        <f>A8</f>
        <v>SVM</v>
      </c>
      <c r="T8">
        <f>IFERROR(AVERAGE(D8:H13),"-")</f>
        <v>0.84215002674122796</v>
      </c>
      <c r="U8">
        <f>IFERROR(_xlfn.STDEV.P(D8:H13),"-")</f>
        <v>4.8420837114920075E-2</v>
      </c>
      <c r="V8">
        <f>COUNT(D8:H13)</f>
        <v>30</v>
      </c>
      <c r="AJ8" t="str">
        <f>$N$32</f>
        <v>Ensemble</v>
      </c>
      <c r="AK8">
        <f>$P$32</f>
        <v>0.85872638085639263</v>
      </c>
      <c r="AL8">
        <f>$P$35</f>
        <v>0.87375502463063381</v>
      </c>
      <c r="AN8">
        <f>$Q$32</f>
        <v>4.3156304557293995E-2</v>
      </c>
      <c r="AO8">
        <f>$Q$35</f>
        <v>4.5447386245513831E-2</v>
      </c>
    </row>
    <row r="9" spans="1:41" x14ac:dyDescent="0.25">
      <c r="A9" t="str">
        <f>Precision!A9</f>
        <v>SVM</v>
      </c>
      <c r="B9" t="str">
        <f>Precision!B2</f>
        <v>BoW</v>
      </c>
      <c r="C9" t="str">
        <f>Precision!C3</f>
        <v>Chi^2</v>
      </c>
      <c r="D9">
        <f>Precision!C9</f>
        <v>0.81046099290780149</v>
      </c>
      <c r="E9">
        <f>Precision!C10</f>
        <v>0.78563980822045332</v>
      </c>
      <c r="F9">
        <f>Precision!C11</f>
        <v>0.82710809281267683</v>
      </c>
      <c r="G9">
        <f>Precision!C12</f>
        <v>0.82239761590355809</v>
      </c>
      <c r="H9">
        <f>Precision!C13</f>
        <v>0.88276311502117955</v>
      </c>
      <c r="J9">
        <f t="shared" si="0"/>
        <v>0.82567392497313397</v>
      </c>
      <c r="K9">
        <f t="shared" si="1"/>
        <v>3.1956628311024672E-2</v>
      </c>
      <c r="L9">
        <f t="shared" si="2"/>
        <v>1.2765326162612293E-3</v>
      </c>
      <c r="M9">
        <f t="shared" si="3"/>
        <v>5</v>
      </c>
      <c r="AE9" s="3"/>
      <c r="AF9" s="3"/>
      <c r="AG9" s="3"/>
    </row>
    <row r="10" spans="1:41" x14ac:dyDescent="0.25">
      <c r="A10" t="str">
        <f>Precision!A9</f>
        <v>SVM</v>
      </c>
      <c r="B10" t="str">
        <f>Precision!B2</f>
        <v>BoW</v>
      </c>
      <c r="C10" t="str">
        <f>Precision!D3</f>
        <v>Chi^2 + PCA</v>
      </c>
      <c r="D10">
        <f>Precision!D9</f>
        <v>0.73583487511563361</v>
      </c>
      <c r="E10">
        <f>Precision!D10</f>
        <v>0.78130412520314352</v>
      </c>
      <c r="F10">
        <f>Precision!D11</f>
        <v>0.8324214632089395</v>
      </c>
      <c r="G10">
        <f>Precision!D12</f>
        <v>0.76452433093017724</v>
      </c>
      <c r="H10">
        <f>Precision!D13</f>
        <v>0.88609598287017632</v>
      </c>
      <c r="J10">
        <f t="shared" si="0"/>
        <v>0.80003615546561413</v>
      </c>
      <c r="K10">
        <f t="shared" si="1"/>
        <v>5.3270789535540944E-2</v>
      </c>
      <c r="L10">
        <f t="shared" si="2"/>
        <v>3.5472212721748726E-3</v>
      </c>
      <c r="M10">
        <f t="shared" si="3"/>
        <v>5</v>
      </c>
      <c r="AE10" s="3"/>
      <c r="AF10" s="3"/>
      <c r="AG10" s="3"/>
    </row>
    <row r="11" spans="1:41" x14ac:dyDescent="0.25">
      <c r="A11" t="str">
        <f>Precision!A9</f>
        <v>SVM</v>
      </c>
      <c r="B11" t="str">
        <f>Precision!E2</f>
        <v>Tf-Idf</v>
      </c>
      <c r="C11" t="str">
        <f>Precision!E3</f>
        <v>/</v>
      </c>
      <c r="D11">
        <f>Precision!E9</f>
        <v>0.88491790627612577</v>
      </c>
      <c r="E11">
        <f>Precision!E10</f>
        <v>0.81790497749750712</v>
      </c>
      <c r="F11">
        <f>Precision!E11</f>
        <v>0.9182454343744666</v>
      </c>
      <c r="G11">
        <f>Precision!E12</f>
        <v>0.82818571967553301</v>
      </c>
      <c r="H11">
        <f>Precision!E13</f>
        <v>0.88428059395801339</v>
      </c>
      <c r="J11">
        <f t="shared" si="0"/>
        <v>0.86670692635632918</v>
      </c>
      <c r="K11">
        <f t="shared" si="1"/>
        <v>3.7847602217083803E-2</v>
      </c>
      <c r="L11">
        <f t="shared" si="2"/>
        <v>1.7905512419782584E-3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0.86868971096981429</v>
      </c>
      <c r="Q11">
        <f>IFERROR(_xlfn.STDEV.P(D11:H13),"-")</f>
        <v>3.4467243222132571E-2</v>
      </c>
      <c r="R11">
        <f>COUNT(D11:H13)</f>
        <v>15</v>
      </c>
      <c r="AE11" s="3"/>
      <c r="AF11" s="3"/>
      <c r="AG11" s="3"/>
    </row>
    <row r="12" spans="1:41" x14ac:dyDescent="0.25">
      <c r="A12" t="str">
        <f>Precision!A9</f>
        <v>SVM</v>
      </c>
      <c r="B12" t="str">
        <f>Precision!E2</f>
        <v>Tf-Idf</v>
      </c>
      <c r="C12" t="str">
        <f>Precision!F3</f>
        <v>Chi^2</v>
      </c>
      <c r="D12">
        <f>Precision!F9</f>
        <v>0.87504582748637827</v>
      </c>
      <c r="E12">
        <f>Precision!F10</f>
        <v>0.82933686207929691</v>
      </c>
      <c r="F12">
        <f>Precision!F11</f>
        <v>0.91990647848033247</v>
      </c>
      <c r="G12">
        <f>Precision!F12</f>
        <v>0.84003287789365888</v>
      </c>
      <c r="H12">
        <f>Precision!F13</f>
        <v>0.8948796722990271</v>
      </c>
      <c r="J12">
        <f t="shared" si="0"/>
        <v>0.87184034364773877</v>
      </c>
      <c r="K12">
        <f t="shared" si="1"/>
        <v>3.367402539710028E-2</v>
      </c>
      <c r="L12">
        <f t="shared" si="2"/>
        <v>1.4174249830556933E-3</v>
      </c>
      <c r="M12">
        <f t="shared" si="3"/>
        <v>5</v>
      </c>
      <c r="AE12" s="3"/>
      <c r="AF12" s="3"/>
      <c r="AG12" s="3"/>
    </row>
    <row r="13" spans="1:41" x14ac:dyDescent="0.25">
      <c r="A13" t="str">
        <f>Precision!A9</f>
        <v>SVM</v>
      </c>
      <c r="B13" t="str">
        <f>Precision!E2</f>
        <v>Tf-Idf</v>
      </c>
      <c r="C13" t="str">
        <f>Precision!G3</f>
        <v>Chi^2 + PCA</v>
      </c>
      <c r="D13">
        <f>Precision!G9</f>
        <v>0.87392158668754405</v>
      </c>
      <c r="E13">
        <f>Precision!G10</f>
        <v>0.82933686207929691</v>
      </c>
      <c r="F13">
        <f>Precision!G11</f>
        <v>0.91837732160312802</v>
      </c>
      <c r="G13">
        <f>Precision!G12</f>
        <v>0.84003287789365888</v>
      </c>
      <c r="H13">
        <f>Precision!G13</f>
        <v>0.87594066626324685</v>
      </c>
      <c r="J13">
        <f t="shared" si="0"/>
        <v>0.86752186290537503</v>
      </c>
      <c r="K13">
        <f t="shared" si="1"/>
        <v>3.1342779005338293E-2</v>
      </c>
      <c r="L13">
        <f t="shared" si="2"/>
        <v>1.2279622447218439E-3</v>
      </c>
      <c r="M13">
        <f t="shared" si="3"/>
        <v>5</v>
      </c>
      <c r="AE13" s="3"/>
      <c r="AF13" s="3"/>
      <c r="AG13" s="3"/>
    </row>
    <row r="14" spans="1:41" x14ac:dyDescent="0.25">
      <c r="A14" t="str">
        <f>Precision!A14</f>
        <v>LR</v>
      </c>
      <c r="B14" t="str">
        <f>Precision!B2</f>
        <v>BoW</v>
      </c>
      <c r="C14" t="str">
        <f>Precision!B3</f>
        <v>/</v>
      </c>
      <c r="D14">
        <f>Precision!B14</f>
        <v>0.85254415241273818</v>
      </c>
      <c r="E14">
        <f>Precision!B15</f>
        <v>0.80945980542754725</v>
      </c>
      <c r="F14">
        <f>Precision!B16</f>
        <v>0.87692428714724724</v>
      </c>
      <c r="G14">
        <f>Precision!B17</f>
        <v>0.80808652455511543</v>
      </c>
      <c r="H14">
        <f>Precision!B18</f>
        <v>0.92492319508448539</v>
      </c>
      <c r="J14">
        <f t="shared" si="0"/>
        <v>0.85438759292542665</v>
      </c>
      <c r="K14">
        <f t="shared" si="1"/>
        <v>4.3929186318436446E-2</v>
      </c>
      <c r="L14">
        <f t="shared" si="2"/>
        <v>2.4122167632498795E-3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0.86364194764051783</v>
      </c>
      <c r="Q14">
        <f>IFERROR(_xlfn.STDEV.P(D14:H16),"-")</f>
        <v>3.6454630391314122E-2</v>
      </c>
      <c r="R14">
        <f>COUNT(D14:H16)</f>
        <v>15</v>
      </c>
      <c r="S14" t="str">
        <f>A14</f>
        <v>LR</v>
      </c>
      <c r="T14">
        <f>IFERROR(AVERAGE(D14:H19),"-")</f>
        <v>0.86543382881811204</v>
      </c>
      <c r="U14">
        <f>IFERROR(_xlfn.STDEV.P(D14:H19),"-")</f>
        <v>3.3862093234038049E-2</v>
      </c>
      <c r="V14">
        <f>COUNT(D14:H19)</f>
        <v>30</v>
      </c>
    </row>
    <row r="15" spans="1:41" x14ac:dyDescent="0.25">
      <c r="A15" t="str">
        <f>Precision!A14</f>
        <v>LR</v>
      </c>
      <c r="B15" t="str">
        <f>Precision!B2</f>
        <v>BoW</v>
      </c>
      <c r="C15" t="str">
        <f>Precision!C3</f>
        <v>Chi^2</v>
      </c>
      <c r="D15">
        <f>Precision!C14</f>
        <v>0.86997635933806139</v>
      </c>
      <c r="E15">
        <f>Precision!C15</f>
        <v>0.84629944035716531</v>
      </c>
      <c r="F15">
        <f>Precision!C16</f>
        <v>0.89663226165772858</v>
      </c>
      <c r="G15">
        <f>Precision!C17</f>
        <v>0.85031575354156008</v>
      </c>
      <c r="H15">
        <f>Precision!C18</f>
        <v>0.91587243401759522</v>
      </c>
      <c r="J15">
        <f t="shared" si="0"/>
        <v>0.87581924978242198</v>
      </c>
      <c r="K15">
        <f t="shared" si="1"/>
        <v>2.6808304192747115E-2</v>
      </c>
      <c r="L15">
        <f t="shared" si="2"/>
        <v>8.9835646711357818E-4</v>
      </c>
      <c r="M15">
        <f t="shared" si="3"/>
        <v>5</v>
      </c>
      <c r="AE15" s="3"/>
      <c r="AF15" s="3"/>
      <c r="AG15" s="3"/>
    </row>
    <row r="16" spans="1:41" x14ac:dyDescent="0.25">
      <c r="A16" t="str">
        <f>Precision!A14</f>
        <v>LR</v>
      </c>
      <c r="B16" t="str">
        <f>Precision!B2</f>
        <v>BoW</v>
      </c>
      <c r="C16" t="str">
        <f>Precision!D3</f>
        <v>Chi^2 + PCA</v>
      </c>
      <c r="D16">
        <f>Precision!D14</f>
        <v>0.84849848860783583</v>
      </c>
      <c r="E16">
        <f>Precision!D15</f>
        <v>0.81657706093189963</v>
      </c>
      <c r="F16">
        <f>Precision!D16</f>
        <v>0.89867263466584357</v>
      </c>
      <c r="G16">
        <f>Precision!D17</f>
        <v>0.84016043693463049</v>
      </c>
      <c r="H16">
        <f>Precision!D18</f>
        <v>0.89968637992831546</v>
      </c>
      <c r="J16">
        <f t="shared" si="0"/>
        <v>0.86071900021370507</v>
      </c>
      <c r="K16">
        <f t="shared" si="1"/>
        <v>3.3104203000575864E-2</v>
      </c>
      <c r="L16">
        <f t="shared" si="2"/>
        <v>1.3698603203791699E-3</v>
      </c>
      <c r="M16">
        <f t="shared" si="3"/>
        <v>5</v>
      </c>
      <c r="AE16" s="3"/>
      <c r="AF16" s="3"/>
      <c r="AG16" s="3"/>
    </row>
    <row r="17" spans="1:33" x14ac:dyDescent="0.25">
      <c r="A17" t="str">
        <f>Precision!A14</f>
        <v>LR</v>
      </c>
      <c r="B17" t="str">
        <f>Precision!E2</f>
        <v>Tf-Idf</v>
      </c>
      <c r="C17" t="str">
        <f>Precision!E3</f>
        <v>/</v>
      </c>
      <c r="D17">
        <f>Precision!E14</f>
        <v>0.83956984273820523</v>
      </c>
      <c r="E17">
        <f>Precision!E15</f>
        <v>0.82293906810035844</v>
      </c>
      <c r="F17">
        <f>Precision!E16</f>
        <v>0.87322068612391202</v>
      </c>
      <c r="G17">
        <f>Precision!E17</f>
        <v>0.86479366563518034</v>
      </c>
      <c r="H17">
        <f>Precision!E18</f>
        <v>0.91507026976042261</v>
      </c>
      <c r="J17">
        <f t="shared" si="0"/>
        <v>0.86311870647161582</v>
      </c>
      <c r="K17">
        <f t="shared" si="1"/>
        <v>3.1536558886554732E-2</v>
      </c>
      <c r="L17">
        <f t="shared" si="2"/>
        <v>1.2431931830064178E-3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0.86722570999570581</v>
      </c>
      <c r="Q17">
        <f>IFERROR(_xlfn.STDEV.P(D17:H19),"-")</f>
        <v>3.0950298271661566E-2</v>
      </c>
      <c r="R17">
        <f>COUNT(D17:H19)</f>
        <v>15</v>
      </c>
      <c r="AE17" s="3"/>
      <c r="AF17" s="3"/>
      <c r="AG17" s="3"/>
    </row>
    <row r="18" spans="1:33" x14ac:dyDescent="0.25">
      <c r="A18" t="str">
        <f>Precision!A14</f>
        <v>LR</v>
      </c>
      <c r="B18" t="str">
        <f>Precision!E2</f>
        <v>Tf-Idf</v>
      </c>
      <c r="C18" t="str">
        <f>Precision!F3</f>
        <v>Chi^2</v>
      </c>
      <c r="D18">
        <f>Precision!F14</f>
        <v>0.84099198673666764</v>
      </c>
      <c r="E18">
        <f>Precision!F15</f>
        <v>0.83163157736212767</v>
      </c>
      <c r="F18">
        <f>Precision!F16</f>
        <v>0.88939471520116675</v>
      </c>
      <c r="G18">
        <f>Precision!F17</f>
        <v>0.87528494760354214</v>
      </c>
      <c r="H18">
        <f>Precision!F18</f>
        <v>0.91507026976042261</v>
      </c>
      <c r="J18">
        <f t="shared" si="0"/>
        <v>0.87047469933278543</v>
      </c>
      <c r="K18">
        <f t="shared" si="1"/>
        <v>3.0815219801601755E-2</v>
      </c>
      <c r="L18">
        <f t="shared" si="2"/>
        <v>1.1869722142762861E-3</v>
      </c>
      <c r="M18">
        <f t="shared" si="3"/>
        <v>5</v>
      </c>
      <c r="AE18" s="3"/>
      <c r="AF18" s="3"/>
      <c r="AG18" s="3"/>
    </row>
    <row r="19" spans="1:33" x14ac:dyDescent="0.25">
      <c r="A19" t="str">
        <f>Precision!A14</f>
        <v>LR</v>
      </c>
      <c r="B19" t="str">
        <f>Precision!E2</f>
        <v>Tf-Idf</v>
      </c>
      <c r="C19" t="str">
        <f>Precision!G3</f>
        <v>Chi^2 + PCA</v>
      </c>
      <c r="D19">
        <f>Precision!G14</f>
        <v>0.8397001934235977</v>
      </c>
      <c r="E19">
        <f>Precision!G15</f>
        <v>0.83163157736212767</v>
      </c>
      <c r="F19">
        <f>Precision!G16</f>
        <v>0.87873163276389088</v>
      </c>
      <c r="G19">
        <f>Precision!G17</f>
        <v>0.87528494760354214</v>
      </c>
      <c r="H19">
        <f>Precision!G18</f>
        <v>0.91507026976042261</v>
      </c>
      <c r="J19">
        <f t="shared" si="0"/>
        <v>0.86808372418271618</v>
      </c>
      <c r="K19">
        <f t="shared" si="1"/>
        <v>3.0024506215487228E-2</v>
      </c>
      <c r="L19">
        <f t="shared" si="2"/>
        <v>1.1268387168547889E-3</v>
      </c>
      <c r="M19">
        <f t="shared" si="3"/>
        <v>5</v>
      </c>
      <c r="AE19" s="3"/>
      <c r="AF19" s="3"/>
      <c r="AG19" s="3"/>
    </row>
    <row r="20" spans="1:33" x14ac:dyDescent="0.25">
      <c r="A20" t="str">
        <f>Precision!A19</f>
        <v>MNB</v>
      </c>
      <c r="B20" t="str">
        <f>Precision!B2</f>
        <v>BoW</v>
      </c>
      <c r="C20" t="str">
        <f>Precision!B3</f>
        <v>/</v>
      </c>
      <c r="D20">
        <f>Precision!B19</f>
        <v>0.86642637178051496</v>
      </c>
      <c r="E20">
        <f>Precision!B20</f>
        <v>0.79730602353692337</v>
      </c>
      <c r="F20">
        <f>Precision!B21</f>
        <v>0.89916825298828695</v>
      </c>
      <c r="G20">
        <f>Precision!B22</f>
        <v>0.85810119549899144</v>
      </c>
      <c r="H20">
        <f>Precision!B23</f>
        <v>0.85672794230039373</v>
      </c>
      <c r="J20">
        <f t="shared" si="0"/>
        <v>0.85554595722102211</v>
      </c>
      <c r="K20">
        <f t="shared" si="1"/>
        <v>3.2927509216174954E-2</v>
      </c>
      <c r="L20">
        <f t="shared" si="2"/>
        <v>1.3552760789766079E-3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0.86166156002899696</v>
      </c>
      <c r="Q20">
        <f>IFERROR(_xlfn.STDEV.P(D20:H21),"-")</f>
        <v>3.2218776833249516E-2</v>
      </c>
      <c r="R20">
        <f>COUNT(D20:H21)</f>
        <v>10</v>
      </c>
      <c r="S20" t="str">
        <f>A20</f>
        <v>MNB</v>
      </c>
      <c r="T20">
        <f>IFERROR(AVERAGE(D20:H21,D23:H24),"-")</f>
        <v>0.85331611248296535</v>
      </c>
      <c r="U20">
        <f>IFERROR(_xlfn.STDEV.P(D20:H21,D23:H24),"-")</f>
        <v>3.8987693749494901E-2</v>
      </c>
      <c r="V20">
        <f>COUNT(D20:H21,D23:H24)</f>
        <v>20</v>
      </c>
    </row>
    <row r="21" spans="1:33" x14ac:dyDescent="0.25">
      <c r="A21" t="str">
        <f>Precision!A19</f>
        <v>MNB</v>
      </c>
      <c r="B21" t="str">
        <f>Precision!B2</f>
        <v>BoW</v>
      </c>
      <c r="C21" t="str">
        <f>Precision!C3</f>
        <v>Chi^2</v>
      </c>
      <c r="D21">
        <f>Precision!C19</f>
        <v>0.87451198717296152</v>
      </c>
      <c r="E21">
        <f>Precision!C20</f>
        <v>0.81043073633905549</v>
      </c>
      <c r="F21">
        <f>Precision!C21</f>
        <v>0.89916825298828695</v>
      </c>
      <c r="G21">
        <f>Precision!C22</f>
        <v>0.87101166631527172</v>
      </c>
      <c r="H21">
        <f>Precision!C23</f>
        <v>0.8837631713692834</v>
      </c>
      <c r="J21">
        <f t="shared" si="0"/>
        <v>0.8677771628369717</v>
      </c>
      <c r="K21">
        <f t="shared" si="1"/>
        <v>3.0283280909940476E-2</v>
      </c>
      <c r="L21">
        <f t="shared" si="2"/>
        <v>1.1463463783379566E-3</v>
      </c>
      <c r="M21">
        <f t="shared" si="3"/>
        <v>5</v>
      </c>
      <c r="AE21" s="3"/>
      <c r="AF21" s="3"/>
      <c r="AG21" s="3"/>
    </row>
    <row r="22" spans="1:33" x14ac:dyDescent="0.25">
      <c r="A22" t="str">
        <f>Precision!A19</f>
        <v>MNB</v>
      </c>
      <c r="B22" t="str">
        <f>Precision!B2</f>
        <v>BoW</v>
      </c>
      <c r="C22" t="str">
        <f>Precision!D3</f>
        <v>Chi^2 + PCA</v>
      </c>
      <c r="D22">
        <f>IF(Precision!D19="-",0,Precision!D19)</f>
        <v>0</v>
      </c>
      <c r="E22">
        <f>IF(Precision!D20="-",0,Precision!D20)</f>
        <v>0</v>
      </c>
      <c r="F22">
        <f>IF(Precision!D21="-",0,Precision!D21)</f>
        <v>0</v>
      </c>
      <c r="G22">
        <f>IF(Precision!D22="-",0,Precision!D22)</f>
        <v>0</v>
      </c>
      <c r="H22">
        <f>IF(Precision!D23="-",0,Precision!D23)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Precision!A19</f>
        <v>MNB</v>
      </c>
      <c r="B23" t="str">
        <f>Precision!E2</f>
        <v>Tf-Idf</v>
      </c>
      <c r="C23" t="str">
        <f>Precision!E3</f>
        <v>/</v>
      </c>
      <c r="D23">
        <f>Precision!E19</f>
        <v>0.87588207098985382</v>
      </c>
      <c r="E23">
        <f>Precision!E20</f>
        <v>0.77138523338463405</v>
      </c>
      <c r="F23">
        <f>Precision!E21</f>
        <v>0.89855687606112045</v>
      </c>
      <c r="G23">
        <f>Precision!E22</f>
        <v>0.816292430950875</v>
      </c>
      <c r="H23">
        <f>Precision!E23</f>
        <v>0.83975172854998648</v>
      </c>
      <c r="J23">
        <f t="shared" si="0"/>
        <v>0.84037366798729385</v>
      </c>
      <c r="K23">
        <f t="shared" si="1"/>
        <v>4.4689661624021604E-2</v>
      </c>
      <c r="L23">
        <f t="shared" si="2"/>
        <v>2.4964573200869367E-3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0.84497066493693362</v>
      </c>
      <c r="Q23">
        <f>IFERROR(_xlfn.STDEV.P(D23:H24),"-")</f>
        <v>4.3159448069813623E-2</v>
      </c>
      <c r="R23">
        <f>COUNT(D23:H24)</f>
        <v>10</v>
      </c>
      <c r="AE23" s="3"/>
      <c r="AF23" s="3"/>
      <c r="AG23" s="3"/>
    </row>
    <row r="24" spans="1:33" x14ac:dyDescent="0.25">
      <c r="A24" t="str">
        <f>Precision!A19</f>
        <v>MNB</v>
      </c>
      <c r="B24" t="str">
        <f>Precision!E2</f>
        <v>Tf-Idf</v>
      </c>
      <c r="C24" t="str">
        <f>Precision!F3</f>
        <v>Chi^2</v>
      </c>
      <c r="D24">
        <f>Precision!F19</f>
        <v>0.87588207098985382</v>
      </c>
      <c r="E24">
        <f>Precision!F20</f>
        <v>0.78384278856290246</v>
      </c>
      <c r="F24">
        <f>Precision!F21</f>
        <v>0.90666199158485272</v>
      </c>
      <c r="G24">
        <f>Precision!F22</f>
        <v>0.84169972974527052</v>
      </c>
      <c r="H24">
        <f>Precision!F23</f>
        <v>0.83975172854998648</v>
      </c>
      <c r="J24">
        <f t="shared" si="0"/>
        <v>0.84956766188657318</v>
      </c>
      <c r="K24">
        <f t="shared" si="1"/>
        <v>4.1061481919218865E-2</v>
      </c>
      <c r="L24">
        <f t="shared" si="2"/>
        <v>2.1075566217529222E-3</v>
      </c>
      <c r="M24">
        <f t="shared" si="3"/>
        <v>5</v>
      </c>
      <c r="AE24" s="3"/>
      <c r="AF24" s="3"/>
      <c r="AG24" s="3"/>
    </row>
    <row r="25" spans="1:33" x14ac:dyDescent="0.25">
      <c r="A25" t="str">
        <f>Precision!A19</f>
        <v>MNB</v>
      </c>
      <c r="B25" t="str">
        <f>Precision!E2</f>
        <v>Tf-Idf</v>
      </c>
      <c r="C25" t="str">
        <f>Precision!G3</f>
        <v>Chi^2 + PCA</v>
      </c>
      <c r="D25">
        <f>IF(Precision!G19="-",0,Precision!G19)</f>
        <v>0</v>
      </c>
      <c r="E25">
        <f>IF(Precision!G20="-",0,Precision!G20)</f>
        <v>0</v>
      </c>
      <c r="F25">
        <f>IF(Precision!G21="-",0,Precision!G21)</f>
        <v>0</v>
      </c>
      <c r="G25">
        <f>IF(Precision!G22="-",0,Precision!G22)</f>
        <v>0</v>
      </c>
      <c r="H25">
        <f>IF(Precision!G23="-",0,Precision!G23)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Precision!A24</f>
        <v>RF</v>
      </c>
      <c r="B26" t="str">
        <f>Precision!B2</f>
        <v>BoW</v>
      </c>
      <c r="C26" t="str">
        <f>Precision!B3</f>
        <v>/</v>
      </c>
      <c r="D26">
        <f>Precision!B24</f>
        <v>0.8024922457419601</v>
      </c>
      <c r="E26">
        <f>Precision!B25</f>
        <v>0.78740269323760781</v>
      </c>
      <c r="F26">
        <f>Precision!B26</f>
        <v>0.82629928315412182</v>
      </c>
      <c r="G26">
        <f>Precision!B27</f>
        <v>0.81677834917666614</v>
      </c>
      <c r="H26">
        <f>Precision!B28</f>
        <v>0.88612394466903166</v>
      </c>
      <c r="J26">
        <f t="shared" si="0"/>
        <v>0.82381930319587759</v>
      </c>
      <c r="K26">
        <f t="shared" si="1"/>
        <v>3.3818948959681357E-2</v>
      </c>
      <c r="L26">
        <f t="shared" si="2"/>
        <v>1.4296516359219161E-3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0.80223097312459657</v>
      </c>
      <c r="Q26">
        <f>IFERROR(_xlfn.STDEV.P(D26:H28),"-")</f>
        <v>4.3655786090771739E-2</v>
      </c>
      <c r="R26">
        <f>COUNT(D26:H28)</f>
        <v>15</v>
      </c>
      <c r="S26" t="str">
        <f>A26</f>
        <v>RF</v>
      </c>
      <c r="T26">
        <f>IFERROR(AVERAGE(D26:H31),"-")</f>
        <v>0.80770840448139958</v>
      </c>
      <c r="U26">
        <f>IFERROR(_xlfn.STDEV.P(D26:H31),"-")</f>
        <v>3.9090119085368191E-2</v>
      </c>
      <c r="V26">
        <f>COUNT(D26:H31)</f>
        <v>30</v>
      </c>
    </row>
    <row r="27" spans="1:33" x14ac:dyDescent="0.25">
      <c r="A27" t="str">
        <f>Precision!A24</f>
        <v>RF</v>
      </c>
      <c r="B27" t="str">
        <f>Precision!B2</f>
        <v>BoW</v>
      </c>
      <c r="C27" t="str">
        <f>Precision!C3</f>
        <v>Chi^2</v>
      </c>
      <c r="D27">
        <f>Precision!C24</f>
        <v>0.78209990749306202</v>
      </c>
      <c r="E27">
        <f>Precision!C25</f>
        <v>0.80740294651584965</v>
      </c>
      <c r="F27">
        <f>Precision!C26</f>
        <v>0.81851470073032051</v>
      </c>
      <c r="G27">
        <f>Precision!C27</f>
        <v>0.82263259051477833</v>
      </c>
      <c r="H27">
        <f>Precision!C28</f>
        <v>0.86833930704898454</v>
      </c>
      <c r="J27">
        <f t="shared" si="0"/>
        <v>0.81979789046059892</v>
      </c>
      <c r="K27">
        <f t="shared" si="1"/>
        <v>2.807391593598027E-2</v>
      </c>
      <c r="L27">
        <f t="shared" si="2"/>
        <v>9.8518094497560861E-4</v>
      </c>
      <c r="M27">
        <f t="shared" si="3"/>
        <v>5</v>
      </c>
      <c r="AE27" s="3"/>
      <c r="AF27" s="3"/>
      <c r="AG27" s="3"/>
    </row>
    <row r="28" spans="1:33" x14ac:dyDescent="0.25">
      <c r="A28" t="str">
        <f>Precision!A24</f>
        <v>RF</v>
      </c>
      <c r="B28" t="str">
        <f>Precision!B2</f>
        <v>BoW</v>
      </c>
      <c r="C28" t="str">
        <f>Precision!D3</f>
        <v>Chi^2 + PCA</v>
      </c>
      <c r="D28">
        <f>Precision!D24</f>
        <v>0.76304463459759486</v>
      </c>
      <c r="E28">
        <f>Precision!D25</f>
        <v>0.73853636883089901</v>
      </c>
      <c r="F28">
        <f>Precision!D26</f>
        <v>0.7967229902713775</v>
      </c>
      <c r="G28">
        <f>Precision!D27</f>
        <v>0.70555788297723776</v>
      </c>
      <c r="H28">
        <f>Precision!D28</f>
        <v>0.81151675190945871</v>
      </c>
      <c r="J28">
        <f t="shared" si="0"/>
        <v>0.76307572571731364</v>
      </c>
      <c r="K28">
        <f t="shared" si="1"/>
        <v>3.8442566686026303E-2</v>
      </c>
      <c r="L28">
        <f t="shared" si="2"/>
        <v>1.8472886667619743E-3</v>
      </c>
      <c r="M28">
        <f t="shared" si="3"/>
        <v>5</v>
      </c>
      <c r="AE28" s="3"/>
      <c r="AF28" s="3"/>
      <c r="AG28" s="3"/>
    </row>
    <row r="29" spans="1:33" x14ac:dyDescent="0.25">
      <c r="A29" t="str">
        <f>Precision!A24</f>
        <v>RF</v>
      </c>
      <c r="B29" t="str">
        <f>Precision!E2</f>
        <v>Tf-Idf</v>
      </c>
      <c r="C29" t="str">
        <f>Precision!E3</f>
        <v>/</v>
      </c>
      <c r="D29">
        <f>Precision!E24</f>
        <v>0.79204498635717013</v>
      </c>
      <c r="E29">
        <f>Precision!E25</f>
        <v>0.8047962342317182</v>
      </c>
      <c r="F29">
        <f>Precision!E26</f>
        <v>0.81560824679104249</v>
      </c>
      <c r="G29">
        <f>Precision!E27</f>
        <v>0.80328875601814265</v>
      </c>
      <c r="H29">
        <f>Precision!E28</f>
        <v>0.84192723372659017</v>
      </c>
      <c r="J29">
        <f t="shared" si="0"/>
        <v>0.81153309142493268</v>
      </c>
      <c r="K29">
        <f t="shared" si="1"/>
        <v>1.6932520945121605E-2</v>
      </c>
      <c r="L29">
        <f t="shared" si="2"/>
        <v>3.5838783194622724E-4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0.81318583583820281</v>
      </c>
      <c r="Q29">
        <f>IFERROR(_xlfn.STDEV.P(D29:H31),"-")</f>
        <v>3.301882269973197E-2</v>
      </c>
      <c r="R29">
        <f>COUNT(D29:H31)</f>
        <v>15</v>
      </c>
      <c r="AE29" s="3"/>
      <c r="AF29" s="3"/>
      <c r="AG29" s="3"/>
    </row>
    <row r="30" spans="1:33" x14ac:dyDescent="0.25">
      <c r="A30" t="str">
        <f>Precision!A24</f>
        <v>RF</v>
      </c>
      <c r="B30" t="str">
        <f>Precision!E2</f>
        <v>Tf-Idf</v>
      </c>
      <c r="C30" t="str">
        <f>Precision!F3</f>
        <v>Chi^2</v>
      </c>
      <c r="D30">
        <f>Precision!F24</f>
        <v>0.80079209065679924</v>
      </c>
      <c r="E30">
        <f>Precision!F25</f>
        <v>0.79677012056044305</v>
      </c>
      <c r="F30">
        <f>Precision!F26</f>
        <v>0.81926837703577948</v>
      </c>
      <c r="G30">
        <f>Precision!F27</f>
        <v>0.77941146316551779</v>
      </c>
      <c r="H30">
        <f>Precision!F28</f>
        <v>0.83532803490727758</v>
      </c>
      <c r="J30">
        <f t="shared" si="0"/>
        <v>0.80631401726516339</v>
      </c>
      <c r="K30">
        <f t="shared" si="1"/>
        <v>1.9261119965704801E-2</v>
      </c>
      <c r="L30">
        <f t="shared" si="2"/>
        <v>4.6373842791659007E-4</v>
      </c>
      <c r="M30">
        <f t="shared" si="3"/>
        <v>5</v>
      </c>
      <c r="AE30" s="3"/>
      <c r="AF30" s="3"/>
      <c r="AG30" s="3"/>
    </row>
    <row r="31" spans="1:33" x14ac:dyDescent="0.25">
      <c r="A31" t="str">
        <f>Precision!A24</f>
        <v>RF</v>
      </c>
      <c r="B31" t="str">
        <f>Precision!E2</f>
        <v>Tf-Idf</v>
      </c>
      <c r="C31" t="str">
        <f>Precision!G3</f>
        <v>Chi^2 + PCA</v>
      </c>
      <c r="D31">
        <f>Precision!G24</f>
        <v>0.78472644376899703</v>
      </c>
      <c r="E31">
        <f>Precision!G25</f>
        <v>0.75885389998293218</v>
      </c>
      <c r="F31">
        <f>Precision!G26</f>
        <v>0.862072744585478</v>
      </c>
      <c r="G31">
        <f>Precision!G27</f>
        <v>0.80823294796130118</v>
      </c>
      <c r="H31">
        <f>Precision!G28</f>
        <v>0.8946659578238525</v>
      </c>
      <c r="J31">
        <f t="shared" si="0"/>
        <v>0.82171039882451213</v>
      </c>
      <c r="K31">
        <f t="shared" si="1"/>
        <v>4.9903960973402023E-2</v>
      </c>
      <c r="L31">
        <f t="shared" si="2"/>
        <v>3.1130066510435405E-3</v>
      </c>
      <c r="M31">
        <f t="shared" si="3"/>
        <v>5</v>
      </c>
      <c r="AE31" s="3"/>
      <c r="AF31" s="3"/>
      <c r="AG31" s="3"/>
    </row>
    <row r="32" spans="1:33" x14ac:dyDescent="0.25">
      <c r="A32" t="str">
        <f>Precision!A29</f>
        <v>Ensemble</v>
      </c>
      <c r="B32" t="str">
        <f>Precision!B2</f>
        <v>BoW</v>
      </c>
      <c r="C32" t="str">
        <f>Precision!B3</f>
        <v>/</v>
      </c>
      <c r="D32">
        <f>Precision!B29</f>
        <v>0.84639168844096047</v>
      </c>
      <c r="E32">
        <f>Precision!B30</f>
        <v>0.81324278438030551</v>
      </c>
      <c r="F32">
        <f>Precision!B31</f>
        <v>0.89580941601315123</v>
      </c>
      <c r="G32">
        <f>Precision!B32</f>
        <v>0.81916286605191035</v>
      </c>
      <c r="H32">
        <f>Precision!B33</f>
        <v>0.91587243401759522</v>
      </c>
      <c r="J32">
        <f t="shared" si="0"/>
        <v>0.85809583778078458</v>
      </c>
      <c r="K32">
        <f t="shared" si="1"/>
        <v>4.1048773074372713E-2</v>
      </c>
      <c r="L32">
        <f t="shared" si="2"/>
        <v>2.106252213639183E-3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0.85872638085639263</v>
      </c>
      <c r="Q32">
        <f>IFERROR(_xlfn.STDEV.P(D32:H34),"-")</f>
        <v>4.3156304557293995E-2</v>
      </c>
      <c r="R32">
        <f>COUNT(D32:H34)</f>
        <v>15</v>
      </c>
      <c r="S32" t="str">
        <f>A32</f>
        <v>Ensemble</v>
      </c>
      <c r="T32">
        <f>IFERROR(AVERAGE(D32:H37),"-")</f>
        <v>0.86624070274351306</v>
      </c>
      <c r="U32">
        <f>IFERROR(_xlfn.STDEV.P(D32:H37),"-")</f>
        <v>4.4949202475891348E-2</v>
      </c>
      <c r="V32">
        <f>COUNT(D32:H37)</f>
        <v>30</v>
      </c>
    </row>
    <row r="33" spans="1:28" x14ac:dyDescent="0.25">
      <c r="A33" t="str">
        <f>Precision!A29</f>
        <v>Ensemble</v>
      </c>
      <c r="B33" t="str">
        <f>Precision!B2</f>
        <v>BoW</v>
      </c>
      <c r="C33" t="str">
        <f>Precision!C3</f>
        <v>Chi^2</v>
      </c>
      <c r="D33">
        <f>Precision!C29</f>
        <v>0.86267574965783256</v>
      </c>
      <c r="E33">
        <f>Precision!C30</f>
        <v>0.82089228447462737</v>
      </c>
      <c r="F33">
        <f>Precision!C31</f>
        <v>0.91711357246161995</v>
      </c>
      <c r="G33">
        <f>Precision!C32</f>
        <v>0.84083284322972729</v>
      </c>
      <c r="H33">
        <f>Precision!C33</f>
        <v>0.9360065710872163</v>
      </c>
      <c r="J33">
        <f t="shared" si="0"/>
        <v>0.87550420418220454</v>
      </c>
      <c r="K33">
        <f t="shared" si="1"/>
        <v>4.4138441793177031E-2</v>
      </c>
      <c r="L33">
        <f t="shared" si="2"/>
        <v>2.435252554912096E-3</v>
      </c>
      <c r="M33">
        <f t="shared" si="3"/>
        <v>5</v>
      </c>
    </row>
    <row r="34" spans="1:28" x14ac:dyDescent="0.25">
      <c r="A34" t="str">
        <f>Precision!A29</f>
        <v>Ensemble</v>
      </c>
      <c r="B34" t="str">
        <f>Precision!B2</f>
        <v>BoW</v>
      </c>
      <c r="C34" t="str">
        <f>Precision!D3</f>
        <v>Chi^2 + PCA</v>
      </c>
      <c r="D34">
        <f>Precision!D29</f>
        <v>0.8279323513366067</v>
      </c>
      <c r="E34">
        <f>Precision!D30</f>
        <v>0.81708589439788881</v>
      </c>
      <c r="F34">
        <f>Precision!D31</f>
        <v>0.82904719235364399</v>
      </c>
      <c r="G34">
        <f>Precision!D32</f>
        <v>0.82161354490370264</v>
      </c>
      <c r="H34">
        <f>Precision!D33</f>
        <v>0.91721652003910059</v>
      </c>
      <c r="J34">
        <f t="shared" si="0"/>
        <v>0.84257910060618857</v>
      </c>
      <c r="K34">
        <f t="shared" si="1"/>
        <v>3.7570845807404038E-2</v>
      </c>
      <c r="L34">
        <f t="shared" si="2"/>
        <v>1.7644605683546618E-3</v>
      </c>
      <c r="M34">
        <f t="shared" si="3"/>
        <v>5</v>
      </c>
    </row>
    <row r="35" spans="1:28" x14ac:dyDescent="0.25">
      <c r="A35" t="str">
        <f>Precision!A29</f>
        <v>Ensemble</v>
      </c>
      <c r="B35" t="str">
        <f>Precision!E2</f>
        <v>Tf-Idf</v>
      </c>
      <c r="C35" t="str">
        <f>Precision!E3</f>
        <v>/</v>
      </c>
      <c r="D35">
        <f>Precision!E29</f>
        <v>0.89040864572779466</v>
      </c>
      <c r="E35">
        <f>Precision!E30</f>
        <v>0.79360498019241654</v>
      </c>
      <c r="F35">
        <f>Precision!E31</f>
        <v>0.93988269794721402</v>
      </c>
      <c r="G35">
        <f>Precision!E32</f>
        <v>0.87162799471797781</v>
      </c>
      <c r="H35">
        <f>Precision!E33</f>
        <v>0.92728404793345387</v>
      </c>
      <c r="J35">
        <f t="shared" si="0"/>
        <v>0.88456167330377133</v>
      </c>
      <c r="K35">
        <f t="shared" si="1"/>
        <v>5.1691786991049968E-2</v>
      </c>
      <c r="L35">
        <f t="shared" si="2"/>
        <v>3.3400510529101035E-3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0.87375502463063381</v>
      </c>
      <c r="Q35">
        <f>IFERROR(_xlfn.STDEV.P(D35:H37),"-")</f>
        <v>4.5447386245513831E-2</v>
      </c>
      <c r="R35">
        <f>COUNT(D35:H37)</f>
        <v>15</v>
      </c>
    </row>
    <row r="36" spans="1:28" x14ac:dyDescent="0.25">
      <c r="A36" t="str">
        <f>Precision!A29</f>
        <v>Ensemble</v>
      </c>
      <c r="B36" t="str">
        <f>Precision!E2</f>
        <v>Tf-Idf</v>
      </c>
      <c r="C36" t="str">
        <f>Precision!F3</f>
        <v>Chi^2</v>
      </c>
      <c r="D36">
        <f>Precision!F29</f>
        <v>0.84247620380739086</v>
      </c>
      <c r="E36">
        <f>Precision!F30</f>
        <v>0.8175243215565795</v>
      </c>
      <c r="F36">
        <f>Precision!F31</f>
        <v>0.91526001705029836</v>
      </c>
      <c r="G36">
        <f>Precision!F32</f>
        <v>0.87122263544165068</v>
      </c>
      <c r="H36">
        <f>Precision!F33</f>
        <v>0.88351254480286723</v>
      </c>
      <c r="J36">
        <f t="shared" si="0"/>
        <v>0.8659991445317573</v>
      </c>
      <c r="K36">
        <f t="shared" si="1"/>
        <v>3.3656425271934895E-2</v>
      </c>
      <c r="L36">
        <f t="shared" si="2"/>
        <v>1.4159437026066721E-3</v>
      </c>
      <c r="M36">
        <f t="shared" si="3"/>
        <v>5</v>
      </c>
    </row>
    <row r="37" spans="1:28" x14ac:dyDescent="0.25">
      <c r="A37" t="str">
        <f>Precision!A29</f>
        <v>Ensemble</v>
      </c>
      <c r="B37" t="str">
        <f>Precision!E2</f>
        <v>Tf-Idf</v>
      </c>
      <c r="C37" t="str">
        <f>Precision!G3</f>
        <v>Chi^2 + PCA</v>
      </c>
      <c r="D37">
        <f>Precision!G29</f>
        <v>0.898923727759114</v>
      </c>
      <c r="E37">
        <f>Precision!G30</f>
        <v>0.78360829334563475</v>
      </c>
      <c r="F37">
        <f>Precision!G31</f>
        <v>0.91864885413272512</v>
      </c>
      <c r="G37">
        <f>Precision!G32</f>
        <v>0.86420589741272857</v>
      </c>
      <c r="H37">
        <f>Precision!G33</f>
        <v>0.88813450763166124</v>
      </c>
      <c r="J37">
        <f t="shared" si="0"/>
        <v>0.87070425605637281</v>
      </c>
      <c r="K37">
        <f t="shared" si="1"/>
        <v>4.6961201269631769E-2</v>
      </c>
      <c r="L37">
        <f t="shared" si="2"/>
        <v>2.7566930308585806E-3</v>
      </c>
      <c r="M37">
        <f t="shared" si="3"/>
        <v>5</v>
      </c>
    </row>
    <row r="41" spans="1:28" x14ac:dyDescent="0.2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2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2.1148482334066507E-7</v>
      </c>
      <c r="D42">
        <f>IFERROR(_xlfn.T.TEST(D14:H19,D2:H7,2,IF(IF(U2^2&gt;U14^2,(U2^2)/(U14^2),(U14^2)/(U2^2))&lt;IF(U2^2&gt;U14^2,_xlfn.F.INV(0.95,V2-1,V14-1),_xlfn.F.INV(0.95,V14-1,V2-1)),2,3)),1)</f>
        <v>5.1973246866968855E-11</v>
      </c>
      <c r="E42">
        <f>IFERROR(_xlfn.T.TEST(X2:AB5,D2:H7,2,IF(IF(U2^2&gt;U20^2,(U2^2)/(U20^2),(U20^2)/(U2^2))&lt;IF(U2^2&gt;U20^2,_xlfn.F.INV(0.95,V2-1,V20-1),_xlfn.F.INV(0.95,V20-1,V2-1)),2,3)),1)</f>
        <v>2.1766222829054278E-8</v>
      </c>
      <c r="F42">
        <f>IFERROR(_xlfn.T.TEST(D26:H31,D2:H7,2,IF(IF(U2^2&gt;U26^2,(U2^2)/(U26^2),(U26^2)/(U2^2))&lt;IF(U2^2&gt;U26^2,_xlfn.F.INV(0.95,V2-1,V26-1),_xlfn.F.INV(0.95,V26-1,V2-1)),2,3)),1)</f>
        <v>5.1985050405436572E-4</v>
      </c>
      <c r="G42">
        <f>IFERROR(_xlfn.T.TEST(D32:H37,D2:H7,2,IF(IF(U2^2&gt;U32^2,(U2^2)/(U32^2),(U32^2)/(U2^2))&lt;IF(U2^2&gt;U32^2,_xlfn.F.INV(0.95,V2-1,V32-1),_xlfn.F.INV(0.95,V32-1,V2-1)),2,3)),1)</f>
        <v>1.2078284166173001E-10</v>
      </c>
      <c r="I42" t="s">
        <v>0</v>
      </c>
      <c r="J42">
        <f>C42</f>
        <v>2.1148482334066507E-7</v>
      </c>
      <c r="K42">
        <f t="shared" ref="K42:N44" si="4">D42</f>
        <v>5.1973246866968855E-11</v>
      </c>
      <c r="L42">
        <f t="shared" si="4"/>
        <v>2.1766222829054278E-8</v>
      </c>
      <c r="M42">
        <f t="shared" si="4"/>
        <v>5.1985050405436572E-4</v>
      </c>
      <c r="N42">
        <f t="shared" si="4"/>
        <v>1.2078284166173001E-10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1.5452352431237357</v>
      </c>
      <c r="Y42">
        <f>IF(D42&lt;(0.05/(COUNT($B$42:$G$47)-COUNT($B$42:$G$42))),ABS(($T$2-$T$14)/(SQRT((($V$2-1)*$U$2^2+($V$14-1)*$U$14^2)/($V$2+$V$14-2)))),"")</f>
        <v>2.2274778244754581</v>
      </c>
      <c r="Z42">
        <f>IF(E42&lt;(0.05/(COUNT($B$42:$G$47)-COUNT($B$42:$G$42))),ABS(($T$2-$T$20)/(SQRT((($V$2-1)*$U$2^2+($V$20-1)*$U$20^2)/($V$2+$V$20-2)))),"")</f>
        <v>1.8252429382614335</v>
      </c>
      <c r="AA42">
        <f>IF(F42&lt;(0.05/(COUNT($B$42:$G$47)-COUNT($B$42:$G$42))),ABS(($T$2-$T$26)/(SQRT((($V$2-1)*$U$2^2+($V$26-1)*$U$26^2)/($V$2+$V$26-2)))),"")</f>
        <v>0.97340480687756048</v>
      </c>
      <c r="AB42">
        <f>IF(G42&lt;(0.05/(COUNT($B$42:$G$47)-COUNT($B$42:$G$42))),ABS(($T$2-$T$32)/(SQRT((($V$2-1)*$U$2^2+($V$32-1)*$U$32^2)/($V$2+$V$32-2)))),"")</f>
        <v>2.0547282281525954</v>
      </c>
    </row>
    <row r="43" spans="1:28" x14ac:dyDescent="0.2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3.8623117653260056E-2</v>
      </c>
      <c r="E43">
        <f>IFERROR(_xlfn.T.TEST(X2:AB5,D8:H13,2,IF(IF(U8^2&gt;U20^2,(U8^2)/(U20^2),(U20^2)/(U8^2))&lt;IF(U8^2&gt;U20^2,_xlfn.F.INV(0.95,V8-1,V20-1),_xlfn.F.INV(0.95,V20-1,V8-1)),2,3)),1)</f>
        <v>0.40267038994570525</v>
      </c>
      <c r="F43">
        <f>IFERROR(_xlfn.T.TEST(D26:H31,D8:H13,2,IF(IF(U8^2&gt;U26^2,(U8^2)/(U26^2),(U26^2)/(U8^2))&lt;IF(U8^2&gt;U26^2,_xlfn.F.INV(0.95,V8-1,V26-1),_xlfn.F.INV(0.95,V26-1,V8-1)),2,3)),1)</f>
        <v>4.2005269553027514E-3</v>
      </c>
      <c r="G43">
        <f>IFERROR(_xlfn.T.TEST(D32:H37,D8:H13,2,IF(IF(U8^2&gt;U32^2,(U8^2)/(U32^2),(U32^2)/(U8^2))&lt;IF(U8^2&gt;U32^2,_xlfn.F.INV(0.95,V8-1,V32-1),_xlfn.F.INV(0.95,V32-1,V8-1)),2,3)),1)</f>
        <v>5.4375071465221615E-2</v>
      </c>
      <c r="I43" t="s">
        <v>1</v>
      </c>
      <c r="K43">
        <f>D43</f>
        <v>3.8623117653260056E-2</v>
      </c>
      <c r="L43">
        <f t="shared" si="4"/>
        <v>0.40267038994570525</v>
      </c>
      <c r="M43">
        <f t="shared" si="4"/>
        <v>4.2005269553027514E-3</v>
      </c>
      <c r="N43">
        <f t="shared" si="4"/>
        <v>5.4375071465221615E-2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+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2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0.25892603432489553</v>
      </c>
      <c r="F44">
        <f>IFERROR(_xlfn.T.TEST(D26:H31,D14:H19,2,IF(IF(U14^2&gt;U26^2,(U14^2)/(U26^2),(U26^2)/(U14^2))&lt;IF(U14^2&gt;U26^2,_xlfn.F.INV(0.95,V14-1,V26-1),_xlfn.F.INV(0.95,V26-1,V14-1)),2,3)),1)</f>
        <v>1.3083223907181504E-7</v>
      </c>
      <c r="G44">
        <f>IFERROR(_xlfn.T.TEST(D32:H37,D14:H19,2,IF(IF(U14^2&gt;U32^2,(U14^2)/(U32^2),(U32^2)/(U14^2))&lt;IF(U14^2&gt;U32^2,_xlfn.F.INV(0.95,V14-1,V32-1),_xlfn.F.INV(0.95,V32-1,V14-1)),2,3)),1)</f>
        <v>0.9387219208072517</v>
      </c>
      <c r="I44" t="s">
        <v>2</v>
      </c>
      <c r="L44">
        <f>E44</f>
        <v>0.25892603432489553</v>
      </c>
      <c r="M44">
        <f t="shared" si="4"/>
        <v>1.3083223907181504E-7</v>
      </c>
      <c r="N44">
        <f t="shared" si="4"/>
        <v>0.9387219208072517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1.5785062899100346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2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2.4412815213876451E-4</v>
      </c>
      <c r="G45">
        <f>IFERROR(_xlfn.T.TEST(D32:H37,X2:AB5,2,IF(IF(U20^2&gt;U32^2,(U20^2)/(U32^2),(U32^2)/(U20^2))&lt;IF(U20^2&gt;U32^2,_xlfn.F.INV(0.95,V20-1,V32-1),_xlfn.F.INV(0.95,V32-1,V20-1)),2,3)),1)</f>
        <v>0.30901267864114651</v>
      </c>
      <c r="I45" t="s">
        <v>80</v>
      </c>
      <c r="M45">
        <f>F45</f>
        <v>2.4412815213876451E-4</v>
      </c>
      <c r="N45">
        <f>G45</f>
        <v>0.30901267864114651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1.1679427916227139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2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1.93715595405838E-6</v>
      </c>
      <c r="I46" t="s">
        <v>4</v>
      </c>
      <c r="N46">
        <f>G46</f>
        <v>1.93715595405838E-6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1.3896009910476708</v>
      </c>
    </row>
    <row r="47" spans="1:28" x14ac:dyDescent="0.2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2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0.57842216581390782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0.92480124820917531</v>
      </c>
      <c r="C55">
        <f>IFERROR(_xlfn.T.TEST($D4:$H4,$D$3:$H$3,2,IF(IF($K$3^2&gt;$K4^2,($K$3^2)/($K4^2),($K4^2)/($K$3^2))&lt;IF($K$3^2&gt;$K4^2,_xlfn.F.INV(0.95,$M$3-1,$M4-1),_xlfn.F.INV(0.95,$M4-1,$M$3-1)),2,3)),1)</f>
        <v>0.74889743610260973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6"/>
        <v>kNN Tf-Idf /</v>
      </c>
      <c r="B56">
        <f t="shared" si="7"/>
        <v>1.2453518342371054E-2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2.8317578509660334E-2</v>
      </c>
      <c r="D56">
        <f>IFERROR(_xlfn.T.TEST($D5:$H5,$D$4:$H$4,2,IF(IF($K$4^2&gt;$K5^2,($K$4^2)/($K5^2),($K5^2)/($K$4^2))&lt;IF($K$4^2&gt;$K5^2,_xlfn.F.INV(0.95,$M$4-1,$M5-1),_xlfn.F.INV(0.95,$M5-1,$M$4-1)),2,3)),1)</f>
        <v>4.6601949242786704E-2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6"/>
        <v>kNN Tf-Idf Chi^2</v>
      </c>
      <c r="B57">
        <f t="shared" si="7"/>
        <v>0.12292859829854066</v>
      </c>
      <c r="C57">
        <f t="shared" si="8"/>
        <v>0.2198847520834272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0.20192072640571204</v>
      </c>
      <c r="E57">
        <f>IFERROR(_xlfn.T.TEST($D6:$H6,$D$5:$H$5,2,IF(IF($K$5^2&gt;$K6^2,($K$5^2)/($K6^2),($K6^2)/($K$5^2))&lt;IF($K$5^2&gt;$K6^2,_xlfn.F.INV(0.95,$M$5-1,$M6-1),_xlfn.F.INV(0.95,$M6-1,$M$5-1)),2,3)),1)</f>
        <v>0.56983061639911525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6"/>
        <v>kNN Tf-Idf Chi^2 + PCA</v>
      </c>
      <c r="B58">
        <f t="shared" si="7"/>
        <v>2.4925755353468824E-2</v>
      </c>
      <c r="C58">
        <f t="shared" si="8"/>
        <v>5.4689340572722761E-2</v>
      </c>
      <c r="D58">
        <f t="shared" si="9"/>
        <v>7.3007959841135076E-2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0.81439995611909632</v>
      </c>
      <c r="F58">
        <f>IFERROR(_xlfn.T.TEST($D7:$H7,$D$6:$H$6,2,IF(IF($K$6^2&gt;$K7^2,($K$6^2)/($K7^2),($K7^2)/($K$6^2))&lt;IF($K$6^2&gt;$K7^2,_xlfn.F.INV(0.95,$M$6-1,$M7-1),_xlfn.F.INV(0.95,$M7-1,$M$6-1)),2,3)),1)</f>
        <v>0.70847819357432074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6"/>
        <v>SVM BoW /</v>
      </c>
      <c r="B59">
        <f t="shared" si="7"/>
        <v>7.3341107653425519E-3</v>
      </c>
      <c r="C59">
        <f t="shared" si="8"/>
        <v>1.5255768155877968E-2</v>
      </c>
      <c r="D59">
        <f t="shared" si="9"/>
        <v>2.6057440977743141E-2</v>
      </c>
      <c r="E59">
        <f t="shared" si="10"/>
        <v>0.56717381955579615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0.33442100058321839</v>
      </c>
      <c r="G59">
        <f>IFERROR(_xlfn.T.TEST($D8:$H8,$D$7:$H$7,2,IF(IF($K$7^2&gt;$K8^2,($K$7^2)/($K8^2),($K8^2)/($K$7^2))&lt;IF($K$7^2&gt;$K8^2,_xlfn.F.INV(0.95,$M$7-1,$M8-1),_xlfn.F.INV(0.95,$M8-1,$M$7-1)),2,3)),1)</f>
        <v>0.45019508857902191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6"/>
        <v>SVM BoW Chi^2</v>
      </c>
      <c r="B60">
        <f t="shared" si="7"/>
        <v>1.9919715585801027E-3</v>
      </c>
      <c r="C60">
        <f t="shared" si="8"/>
        <v>4.469327587201726E-3</v>
      </c>
      <c r="D60">
        <f t="shared" si="9"/>
        <v>1.2990383955190678E-2</v>
      </c>
      <c r="E60">
        <f t="shared" si="10"/>
        <v>0.40094914320341746</v>
      </c>
      <c r="F60">
        <f t="shared" si="11"/>
        <v>0.24410081456054092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0.30703565999000965</v>
      </c>
      <c r="H60">
        <f>IFERROR(_xlfn.T.TEST($D9:$H9,$D$8:$H$8,2,IF(IF($K$8^2&gt;$K9^2,($K$8^2)/($K9^2),($K9^2)/($K$8^2))&lt;IF($K$8^2&gt;$K9^2,_xlfn.F.INV(0.95,$M$8-1,$M9-1),_xlfn.F.INV(0.95,$M9-1,$M$8-1)),2,3)),1)</f>
        <v>0.8734419278946437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6"/>
        <v>SVM BoW Chi^2 + PCA</v>
      </c>
      <c r="B61">
        <f t="shared" si="7"/>
        <v>3.5115706246272381E-2</v>
      </c>
      <c r="C61">
        <f t="shared" si="8"/>
        <v>7.0045087591322427E-2</v>
      </c>
      <c r="D61">
        <f t="shared" si="9"/>
        <v>8.1293222353745004E-2</v>
      </c>
      <c r="E61">
        <f t="shared" si="10"/>
        <v>0.92378743155144616</v>
      </c>
      <c r="F61">
        <f t="shared" si="11"/>
        <v>0.6626652597883651</v>
      </c>
      <c r="G61">
        <f t="shared" si="12"/>
        <v>0.9139541555656957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0.56286935194315368</v>
      </c>
      <c r="I61">
        <f>IFERROR(_xlfn.T.TEST($D10:$H10,$D$9:$H$9,2,IF(IF($K$9^2&gt;$K10^2,($K$9^2)/($K10^2),($K10^2)/($K$9^2))&lt;IF($K$9^2&gt;$K10^2,_xlfn.F.INV(0.95,$M$9-1,$M10-1),_xlfn.F.INV(0.95,$M10-1,$M$9-1)),2,3)),1)</f>
        <v>0.43305821507889219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6"/>
        <v>SVM Tf-Idf /</v>
      </c>
      <c r="B62">
        <f t="shared" si="7"/>
        <v>4.3544919018222064E-4</v>
      </c>
      <c r="C62">
        <f t="shared" si="8"/>
        <v>8.2745957654585956E-4</v>
      </c>
      <c r="D62">
        <f t="shared" si="9"/>
        <v>2.8170047725520073E-3</v>
      </c>
      <c r="E62">
        <f t="shared" si="10"/>
        <v>4.7996615815323988E-2</v>
      </c>
      <c r="F62">
        <f t="shared" si="11"/>
        <v>4.8320750436114224E-2</v>
      </c>
      <c r="G62">
        <f t="shared" si="12"/>
        <v>4.0348737614350746E-2</v>
      </c>
      <c r="H62">
        <f t="shared" si="13"/>
        <v>0.16062551105325429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0.13616154149508444</v>
      </c>
      <c r="J62">
        <f>IFERROR(_xlfn.T.TEST($D11:$H11,$D$10:$H$10,2,IF(IF($K$10^2&gt;$K11^2,($K$10^2)/($K11^2),($K11^2)/($K$10^2))&lt;IF($K$10^2&gt;$K11^2,_xlfn.F.INV(0.95,$M$10-1,$M11-1),_xlfn.F.INV(0.95,$M11-1,$M$10-1)),2,3)),1)</f>
        <v>7.5613013113127833E-2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6"/>
        <v>SVM Tf-Idf Chi^2</v>
      </c>
      <c r="B63">
        <f t="shared" si="7"/>
        <v>2.3134450878979832E-4</v>
      </c>
      <c r="C63">
        <f t="shared" si="8"/>
        <v>4.3801801179724008E-4</v>
      </c>
      <c r="D63">
        <f t="shared" si="9"/>
        <v>1.881971645803596E-3</v>
      </c>
      <c r="E63">
        <f t="shared" si="10"/>
        <v>2.8860482960713082E-2</v>
      </c>
      <c r="F63">
        <f t="shared" si="11"/>
        <v>3.4736725526629063E-2</v>
      </c>
      <c r="G63">
        <f t="shared" si="12"/>
        <v>2.5163246225327913E-2</v>
      </c>
      <c r="H63">
        <f t="shared" si="13"/>
        <v>0.109658779739385</v>
      </c>
      <c r="I63">
        <f t="shared" si="14"/>
        <v>8.191073057870038E-2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5.2175606703918347E-2</v>
      </c>
      <c r="K63">
        <f>IFERROR(_xlfn.T.TEST($D12:$H12,$D$11:$H$11,2,IF(IF($K$11^2&gt;$K12^2,($K$11^2)/($K12^2),($K12^2)/($K$11^2))&lt;IF($K$11^2&gt;$K12^2,_xlfn.F.INV(0.95,$M$11-1,$M12-1),_xlfn.F.INV(0.95,$M12-1,$M$11-1)),2,3)),1)</f>
        <v>0.84445720410167957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6"/>
        <v>SVM Tf-Idf Chi^2 + PCA</v>
      </c>
      <c r="B64">
        <f t="shared" si="7"/>
        <v>2.2387292182693601E-4</v>
      </c>
      <c r="C64">
        <f t="shared" si="8"/>
        <v>4.3233641293577034E-4</v>
      </c>
      <c r="D64">
        <f t="shared" si="9"/>
        <v>2.0149543593579182E-3</v>
      </c>
      <c r="E64">
        <f t="shared" si="10"/>
        <v>3.3362072053708232E-2</v>
      </c>
      <c r="F64">
        <f t="shared" si="11"/>
        <v>3.9613104597739583E-2</v>
      </c>
      <c r="G64">
        <f t="shared" si="12"/>
        <v>2.8906618093510288E-2</v>
      </c>
      <c r="H64">
        <f t="shared" si="13"/>
        <v>0.13010943807900641</v>
      </c>
      <c r="I64">
        <f t="shared" si="14"/>
        <v>9.8434751638889914E-2</v>
      </c>
      <c r="J64">
        <f t="shared" si="15"/>
        <v>6.0508249458583456E-2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0.97435363982057133</v>
      </c>
      <c r="L64">
        <f>IFERROR(_xlfn.T.TEST($D13:$H13,$D$12:$H$12,2,IF(IF($K$12^2&gt;$K13^2,($K$12^2)/($K13^2),($K13^2)/($K$12^2))&lt;IF($K$12^2&gt;$K13^2,_xlfn.F.INV(0.95,$M$12-1,$M13-1),_xlfn.F.INV(0.95,$M13-1,$M$12-1)),2,3)),1)</f>
        <v>0.85575011990210548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6"/>
        <v>LR BoW /</v>
      </c>
      <c r="B65">
        <f t="shared" si="7"/>
        <v>1.3204593386777529E-3</v>
      </c>
      <c r="C65">
        <f t="shared" si="8"/>
        <v>2.5412563671072248E-3</v>
      </c>
      <c r="D65">
        <f t="shared" si="9"/>
        <v>6.1526417562381879E-3</v>
      </c>
      <c r="E65">
        <f t="shared" si="10"/>
        <v>0.12030418734844789</v>
      </c>
      <c r="F65">
        <f t="shared" si="11"/>
        <v>9.3176495281082891E-2</v>
      </c>
      <c r="G65">
        <f t="shared" si="12"/>
        <v>9.6763346940197961E-2</v>
      </c>
      <c r="H65">
        <f t="shared" si="13"/>
        <v>0.3220579308564232</v>
      </c>
      <c r="I65">
        <f t="shared" si="14"/>
        <v>0.32132045891137356</v>
      </c>
      <c r="J65">
        <f t="shared" si="15"/>
        <v>0.15406035533782542</v>
      </c>
      <c r="K65">
        <f t="shared" si="16"/>
        <v>0.68209488457884371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0.54587589699226802</v>
      </c>
      <c r="M65">
        <f>IFERROR(_xlfn.T.TEST($D14:$H14,$D$13:$H$13,2,IF(IF($K$13^2&gt;$K14^2,($K$13^2)/($K14^2),($K14^2)/($K$13^2))&lt;IF($K$13^2&gt;$K14^2,_xlfn.F.INV(0.95,$M$13-1,$M14-1),_xlfn.F.INV(0.95,$M14-1,$M$13-1)),2,3)),1)</f>
        <v>0.63947256712209954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6"/>
        <v>LR BoW Chi^2</v>
      </c>
      <c r="B66">
        <f t="shared" si="7"/>
        <v>9.8316561170463354E-5</v>
      </c>
      <c r="C66">
        <f t="shared" si="8"/>
        <v>1.8661631744162875E-4</v>
      </c>
      <c r="D66">
        <f t="shared" si="9"/>
        <v>1.1762968529622578E-3</v>
      </c>
      <c r="E66">
        <f t="shared" si="10"/>
        <v>1.552517765419097E-2</v>
      </c>
      <c r="F66">
        <f t="shared" si="11"/>
        <v>2.4414055971956627E-2</v>
      </c>
      <c r="G66">
        <f t="shared" si="12"/>
        <v>1.4384107076546842E-2</v>
      </c>
      <c r="H66">
        <f t="shared" si="13"/>
        <v>7.0976529292869447E-2</v>
      </c>
      <c r="I66">
        <f t="shared" si="14"/>
        <v>4.2884921449538385E-2</v>
      </c>
      <c r="J66">
        <f t="shared" si="15"/>
        <v>3.4628835597700289E-2</v>
      </c>
      <c r="K66">
        <f t="shared" si="16"/>
        <v>0.70462695858472035</v>
      </c>
      <c r="L66">
        <f t="shared" si="17"/>
        <v>0.85792090633370366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0.69795749515690009</v>
      </c>
      <c r="N66">
        <f>IFERROR(_xlfn.T.TEST($D15:$H15,$D$14:$H$14,2,IF(IF($K$14^2&gt;$K15^2,($K$14^2)/($K15^2),($K15^2)/($K$14^2))&lt;IF($K$14^2&gt;$K15^2,_xlfn.F.INV(0.95,$M$14-1,$M15-1),_xlfn.F.INV(0.95,$M15-1,$M$14-1)),2,3)),1)</f>
        <v>0.42906772826840456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6"/>
        <v>LR BoW Chi^2 + PCA</v>
      </c>
      <c r="B67">
        <f t="shared" si="7"/>
        <v>3.6443588737360394E-4</v>
      </c>
      <c r="C67">
        <f t="shared" si="8"/>
        <v>7.1619652419720528E-4</v>
      </c>
      <c r="D67">
        <f t="shared" si="9"/>
        <v>2.8906432491930165E-3</v>
      </c>
      <c r="E67">
        <f t="shared" si="10"/>
        <v>5.5124013075404509E-2</v>
      </c>
      <c r="F67">
        <f t="shared" si="11"/>
        <v>5.5802250736801569E-2</v>
      </c>
      <c r="G67">
        <f t="shared" si="12"/>
        <v>4.6085694584996763E-2</v>
      </c>
      <c r="H67">
        <f t="shared" si="13"/>
        <v>0.19527346774614213</v>
      </c>
      <c r="I67">
        <f t="shared" si="14"/>
        <v>0.16618625784174171</v>
      </c>
      <c r="J67">
        <f t="shared" si="15"/>
        <v>8.9020979447678728E-2</v>
      </c>
      <c r="K67">
        <f t="shared" si="16"/>
        <v>0.81773520488786811</v>
      </c>
      <c r="L67">
        <f t="shared" si="17"/>
        <v>0.65019402400844839</v>
      </c>
      <c r="M67">
        <f t="shared" si="18"/>
        <v>0.77296449510454268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0.82370773379605799</v>
      </c>
      <c r="O67">
        <f>IFERROR(_xlfn.T.TEST($D16:$H16,$D$15:$H$15,2,IF(IF($K$15^2&gt;$K16^2,($K$15^2)/($K16^2),($K16^2)/($K$15^2))&lt;IF($K$15^2&gt;$K16^2,_xlfn.F.INV(0.95,$M$15-1,$M16-1),_xlfn.F.INV(0.95,$M16-1,$M$15-1)),2,3)),1)</f>
        <v>0.49848068068181528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6"/>
        <v>LR Tf-Idf /</v>
      </c>
      <c r="B68">
        <f t="shared" si="7"/>
        <v>2.7989039735728193E-4</v>
      </c>
      <c r="C68">
        <f t="shared" si="8"/>
        <v>5.4820479191553114E-4</v>
      </c>
      <c r="D68">
        <f t="shared" si="9"/>
        <v>2.4387435265663402E-3</v>
      </c>
      <c r="E68">
        <f t="shared" si="10"/>
        <v>4.4282483949525164E-2</v>
      </c>
      <c r="F68">
        <f t="shared" si="11"/>
        <v>4.8401392361781072E-2</v>
      </c>
      <c r="G68">
        <f t="shared" si="12"/>
        <v>3.7615560051772322E-2</v>
      </c>
      <c r="H68">
        <f t="shared" si="13"/>
        <v>0.16607748158568869</v>
      </c>
      <c r="I68">
        <f t="shared" si="14"/>
        <v>0.13386839768227599</v>
      </c>
      <c r="J68">
        <f t="shared" si="15"/>
        <v>7.5907142323962923E-2</v>
      </c>
      <c r="K68">
        <f t="shared" si="16"/>
        <v>0.88778426086802664</v>
      </c>
      <c r="L68">
        <f t="shared" si="17"/>
        <v>0.7152009434116966</v>
      </c>
      <c r="M68">
        <f t="shared" si="18"/>
        <v>0.84793760401574736</v>
      </c>
      <c r="N68">
        <f t="shared" si="19"/>
        <v>0.75503892049628207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0.55646851278141629</v>
      </c>
      <c r="P68">
        <f>IFERROR(_xlfn.T.TEST($D17:$H17,$D$16:$H$16,2,IF(IF($K$16^2&gt;$K17^2,($K$16^2)/($K17^2),($K17^2)/($K$16^2))&lt;IF($K$16^2&gt;$K17^2,_xlfn.F.INV(0.95,$M$16-1,$M17-1),_xlfn.F.INV(0.95,$M17-1,$M$16-1)),2,3)),1)</f>
        <v>0.91898305857097595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6"/>
        <v>LR Tf-Idf Chi^2</v>
      </c>
      <c r="B69">
        <f t="shared" si="7"/>
        <v>1.8575112301702325E-4</v>
      </c>
      <c r="C69">
        <f t="shared" si="8"/>
        <v>3.5574447100539551E-4</v>
      </c>
      <c r="D69">
        <f t="shared" si="9"/>
        <v>1.7437185999688892E-3</v>
      </c>
      <c r="E69">
        <f t="shared" si="10"/>
        <v>2.7026290098212537E-2</v>
      </c>
      <c r="F69">
        <f t="shared" si="11"/>
        <v>3.4286866335801067E-2</v>
      </c>
      <c r="G69">
        <f t="shared" si="12"/>
        <v>2.3789750656634072E-2</v>
      </c>
      <c r="H69">
        <f t="shared" si="13"/>
        <v>0.10888061759298448</v>
      </c>
      <c r="I69">
        <f t="shared" si="14"/>
        <v>7.8260077600889266E-2</v>
      </c>
      <c r="J69">
        <f t="shared" si="15"/>
        <v>5.1333710154785224E-2</v>
      </c>
      <c r="K69">
        <f t="shared" si="16"/>
        <v>0.8811198908197091</v>
      </c>
      <c r="L69">
        <f t="shared" si="17"/>
        <v>0.95375331345061709</v>
      </c>
      <c r="M69">
        <f t="shared" si="18"/>
        <v>0.89643625999328491</v>
      </c>
      <c r="N69">
        <f t="shared" si="19"/>
        <v>0.56536474754394894</v>
      </c>
      <c r="O69">
        <f t="shared" si="20"/>
        <v>0.8001622221094391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0.67755882333225714</v>
      </c>
      <c r="Q69">
        <f>IFERROR(_xlfn.T.TEST($D18:$H18,$D$17:$H$17,2,IF(IF($K$17^2&gt;$K18^2,($K$17^2)/($K18^2),($K18^2)/($K$17^2))&lt;IF($K$17^2&gt;$K18^2,_xlfn.F.INV(0.95,$M$17-1,$M18-1),_xlfn.F.INV(0.95,$M18-1,$M$17-1)),2,3)),1)</f>
        <v>0.7472111928165639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6"/>
        <v>LR Tf-Idf Chi^2 + PCA</v>
      </c>
      <c r="B70">
        <f t="shared" si="7"/>
        <v>1.9175574414673099E-4</v>
      </c>
      <c r="C70">
        <f t="shared" si="8"/>
        <v>3.7086239355635972E-4</v>
      </c>
      <c r="D70">
        <f t="shared" si="9"/>
        <v>1.8564864656954662E-3</v>
      </c>
      <c r="E70">
        <f t="shared" si="10"/>
        <v>3.0145244569626077E-2</v>
      </c>
      <c r="F70">
        <f t="shared" si="11"/>
        <v>3.7417382112570639E-2</v>
      </c>
      <c r="G70">
        <f t="shared" si="12"/>
        <v>2.636671171060773E-2</v>
      </c>
      <c r="H70">
        <f t="shared" si="13"/>
        <v>0.12177257127362444</v>
      </c>
      <c r="I70">
        <f t="shared" si="14"/>
        <v>8.9116803963794775E-2</v>
      </c>
      <c r="J70">
        <f t="shared" si="15"/>
        <v>5.6683228373618853E-2</v>
      </c>
      <c r="K70">
        <f t="shared" si="16"/>
        <v>0.95594486355825858</v>
      </c>
      <c r="L70">
        <f t="shared" si="17"/>
        <v>0.87186938663691305</v>
      </c>
      <c r="M70">
        <f t="shared" si="18"/>
        <v>0.97997901265363541</v>
      </c>
      <c r="N70">
        <f t="shared" si="19"/>
        <v>0.62060988057074251</v>
      </c>
      <c r="O70">
        <f t="shared" si="20"/>
        <v>0.71072495099662858</v>
      </c>
      <c r="P70">
        <f t="shared" si="21"/>
        <v>0.75018235672277633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0.82532871790906748</v>
      </c>
      <c r="R70">
        <f>IFERROR(_xlfn.T.TEST($D19:$H19,$D$18:$H$18,2,IF(IF($K$18^2&gt;$K19^2,($K$18^2)/($K19^2),($K19^2)/($K$18^2))&lt;IF($K$18^2&gt;$K19^2,_xlfn.F.INV(0.95,$M$18-1,$M19-1),_xlfn.F.INV(0.95,$M19-1,$M$18-1)),2,3)),1)</f>
        <v>0.91423805116760259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6"/>
        <v>MNB BoW /</v>
      </c>
      <c r="B71">
        <f t="shared" si="7"/>
        <v>4.5864869749502417E-4</v>
      </c>
      <c r="C71">
        <f t="shared" si="8"/>
        <v>9.1778731466422619E-4</v>
      </c>
      <c r="D71">
        <f t="shared" si="9"/>
        <v>3.5665228953176988E-3</v>
      </c>
      <c r="E71">
        <f t="shared" si="10"/>
        <v>7.4978765362246916E-2</v>
      </c>
      <c r="F71">
        <f t="shared" si="11"/>
        <v>6.9769389653096175E-2</v>
      </c>
      <c r="G71">
        <f t="shared" si="12"/>
        <v>6.1492947204183537E-2</v>
      </c>
      <c r="H71">
        <f t="shared" si="13"/>
        <v>0.25329777246989982</v>
      </c>
      <c r="I71">
        <f t="shared" si="14"/>
        <v>0.22914010717129749</v>
      </c>
      <c r="J71">
        <f t="shared" si="15"/>
        <v>0.11420740472709787</v>
      </c>
      <c r="K71">
        <f t="shared" si="16"/>
        <v>0.66814266543783363</v>
      </c>
      <c r="L71">
        <f t="shared" si="17"/>
        <v>0.50855284242058874</v>
      </c>
      <c r="M71">
        <f t="shared" si="18"/>
        <v>0.6125701314068368</v>
      </c>
      <c r="N71">
        <f t="shared" si="19"/>
        <v>0.96737413493309188</v>
      </c>
      <c r="O71">
        <f t="shared" si="20"/>
        <v>0.36757776286186733</v>
      </c>
      <c r="P71">
        <f t="shared" si="21"/>
        <v>0.83018977314551257</v>
      </c>
      <c r="Q71">
        <f t="shared" si="22"/>
        <v>0.74828595885105331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0.52653860069233449</v>
      </c>
      <c r="S71">
        <f>IFERROR(_xlfn.T.TEST($D20:$H20,$D$19:$H$19,2,IF(IF($K$19^2&gt;$K20^2,($K$19^2)/($K20^2),($K20^2)/($K$19^2))&lt;IF($K$19^2&gt;$K20^2,_xlfn.F.INV(0.95,$M$19-1,$M20-1),_xlfn.F.INV(0.95,$M20-1,$M$19-1)),2,3)),1)</f>
        <v>0.58904134011569664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6"/>
        <v>MNB BoW Chi^2</v>
      </c>
      <c r="B72">
        <f t="shared" si="7"/>
        <v>1.9947422809452127E-4</v>
      </c>
      <c r="C72">
        <f t="shared" si="8"/>
        <v>3.8593653526948311E-4</v>
      </c>
      <c r="D72">
        <f t="shared" si="9"/>
        <v>1.9017577485818302E-3</v>
      </c>
      <c r="E72">
        <f t="shared" si="10"/>
        <v>3.1136376351612809E-2</v>
      </c>
      <c r="F72">
        <f t="shared" si="11"/>
        <v>3.8171619128736602E-2</v>
      </c>
      <c r="G72">
        <f t="shared" si="12"/>
        <v>2.7157806649735026E-2</v>
      </c>
      <c r="H72">
        <f t="shared" si="13"/>
        <v>0.1247331977531663</v>
      </c>
      <c r="I72">
        <f t="shared" si="14"/>
        <v>9.2154551653559E-2</v>
      </c>
      <c r="J72">
        <f t="shared" si="15"/>
        <v>5.7992169758114158E-2</v>
      </c>
      <c r="K72">
        <f t="shared" si="16"/>
        <v>0.96585991006443916</v>
      </c>
      <c r="L72">
        <f t="shared" si="17"/>
        <v>0.86205620159008778</v>
      </c>
      <c r="M72">
        <f t="shared" si="18"/>
        <v>0.9909393572462446</v>
      </c>
      <c r="N72">
        <f t="shared" si="19"/>
        <v>0.62925956017388252</v>
      </c>
      <c r="O72">
        <f t="shared" si="20"/>
        <v>0.70126346461498446</v>
      </c>
      <c r="P72">
        <f t="shared" si="21"/>
        <v>0.76109003313593193</v>
      </c>
      <c r="Q72">
        <f t="shared" si="22"/>
        <v>0.83658416624909804</v>
      </c>
      <c r="R72">
        <f t="shared" si="23"/>
        <v>0.90370563847227969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0.9888808591414715</v>
      </c>
      <c r="T72">
        <f>IFERROR(_xlfn.T.TEST($D21:$H21,$D$20:$H$20,2,IF(IF($K$20^2&gt;$K21^2,($K$20^2)/($K21^2),($K21^2)/($K$20^2))&lt;IF($K$20^2&gt;$K21^2,_xlfn.F.INV(0.95,$M$20-1,$M21-1),_xlfn.F.INV(0.95,$M21-1,$M$20-1)),2,3)),1)</f>
        <v>0.59941959300397474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2.7110445357071897E-3</v>
      </c>
      <c r="C73">
        <f>IFERROR(_xlfn.T.TEST($D23:$H23,$D$3:$H$3,2,IF(IF($K$3^2&gt;$K23^2,($K$3^2)/($K23^2),($K23^2)/($K$3^2))&lt;IF($K$3^2&gt;$K23^2,_xlfn.F.INV(0.95,$M$3-1,$M23-1),_xlfn.F.INV(0.95,$M23-1,$M$3-1)),2,3)),1)</f>
        <v>5.3971706538681287E-3</v>
      </c>
      <c r="D73">
        <f>IFERROR(_xlfn.T.TEST($D23:$H23,$D$4:$H$4,2,IF(IF($K$4^2&gt;$K23^2,($K$4^2)/($K23^2),($K23^2)/($K$4^2))&lt;IF($K$4^2&gt;$K23^2,_xlfn.F.INV(0.95,$M$4-1,$M23-1),_xlfn.F.INV(0.95,$M23-1,$M$4-1)),2,3)),1)</f>
        <v>1.1303148582804737E-2</v>
      </c>
      <c r="E73">
        <f>IFERROR(_xlfn.T.TEST($D23:$H23,$D$5:$H$5,2,IF(IF($K$5^2&gt;$K23^2,($K$5^2)/($K23^2),($K23^2)/($K$5^2))&lt;IF($K$5^2&gt;$K23^2,_xlfn.F.INV(0.95,$M$5-1,$M23-1),_xlfn.F.INV(0.95,$M23-1,$M$5-1)),2,3)),1)</f>
        <v>0.24677532852167225</v>
      </c>
      <c r="F73">
        <f>IFERROR(_xlfn.T.TEST($D23:$H23,$D$6:$H$6,2,IF(IF($K$6^2&gt;$K23^2,($K$6^2)/($K23^2),($K23^2)/($K$6^2))&lt;IF($K$6^2&gt;$K23^2,_xlfn.F.INV(0.95,$M$6-1,$M23-1),_xlfn.F.INV(0.95,$M23-1,$M$6-1)),2,3)),1)</f>
        <v>0.16432809842894208</v>
      </c>
      <c r="G73">
        <f>IFERROR(_xlfn.T.TEST($D23:$H23,$D$7:$H$7,2,IF(IF($K$7^2&gt;$K23^2,($K$7^2)/($K23^2),($K23^2)/($K$7^2))&lt;IF($K$7^2&gt;$K23^2,_xlfn.F.INV(0.95,$M$7-1,$M23-1),_xlfn.F.INV(0.95,$M23-1,$M$7-1)),2,3)),1)</f>
        <v>0.1946379927303406</v>
      </c>
      <c r="H73">
        <f>IFERROR(_xlfn.T.TEST($D23:$H23,$D$8:$H$8,2,IF(IF($K$8^2&gt;$K23^2,($K$8^2)/($K23^2),($K23^2)/($K$8^2))&lt;IF($K$8^2&gt;$K23^2,_xlfn.F.INV(0.95,$M$8-1,$M23-1),_xlfn.F.INV(0.95,$M23-1,$M$8-1)),2,3)),1)</f>
        <v>0.56149832462575211</v>
      </c>
      <c r="I73">
        <f>IFERROR(_xlfn.T.TEST($D23:$H23,$D$9:$H$9,2,IF(IF($K$9^2&gt;$K23^2,($K$9^2)/($K23^2),($K23^2)/($K$9^2))&lt;IF($K$9^2&gt;$K23^2,_xlfn.F.INV(0.95,$M$9-1,$M23-1),_xlfn.F.INV(0.95,$M23-1,$M$9-1)),2,3)),1)</f>
        <v>0.60711606822271347</v>
      </c>
      <c r="J73">
        <f>IFERROR(_xlfn.T.TEST($D23:$H23,$D$10:$H$10,2,IF(IF($K$10^2&gt;$K23^2,($K$10^2)/($K23^2),($K23^2)/($K$10^2))&lt;IF($K$10^2&gt;$K23^2,_xlfn.F.INV(0.95,$M$10-1,$M23-1),_xlfn.F.INV(0.95,$M23-1,$M$10-1)),2,3)),1)</f>
        <v>0.27940706308030067</v>
      </c>
      <c r="K73">
        <f>IFERROR(_xlfn.T.TEST($D23:$H23,$D$11:$H$11,2,IF(IF($K$11^2&gt;$K23^2,($K$11^2)/($K23^2),($K23^2)/($K$11^2))&lt;IF($K$11^2&gt;$K23^2,_xlfn.F.INV(0.95,$M$11-1,$M23-1),_xlfn.F.INV(0.95,$M23-1,$M$11-1)),2,3)),1)</f>
        <v>0.39474694642874553</v>
      </c>
      <c r="L73">
        <f>IFERROR(_xlfn.T.TEST($D23:$H23,$D$12:$H$12,2,IF(IF($K$12^2&gt;$K23^2,($K$12^2)/($K23^2),($K23^2)/($K$12^2))&lt;IF($K$12^2&gt;$K23^2,_xlfn.F.INV(0.95,$M$12-1,$M23-1),_xlfn.F.INV(0.95,$M23-1,$M$12-1)),2,3)),1)</f>
        <v>0.29333141574866861</v>
      </c>
      <c r="M73">
        <f>IFERROR(_xlfn.T.TEST($D23:$H23,$D$13:$H$13,2,IF(IF($K$13^2&gt;$K23^2,($K$13^2)/($K23^2),($K23^2)/($K$13^2))&lt;IF($K$13^2&gt;$K23^2,_xlfn.F.INV(0.95,$M$13-1,$M23-1),_xlfn.F.INV(0.95,$M23-1,$M$13-1)),2,3)),1)</f>
        <v>0.34900778147549738</v>
      </c>
      <c r="N73">
        <f>IFERROR(_xlfn.T.TEST($D23:$H23,$D$14:$H$14,2,IF(IF($K$14^2&gt;$K23^2,($K$14^2)/($K23^2),($K23^2)/($K$14^2))&lt;IF($K$14^2&gt;$K23^2,_xlfn.F.INV(0.95,$M$14-1,$M23-1),_xlfn.F.INV(0.95,$M23-1,$M$14-1)),2,3)),1)</f>
        <v>0.6665471178526976</v>
      </c>
      <c r="O73">
        <f>IFERROR(_xlfn.T.TEST($D23:$H23,$D$15:$H$15,2,IF(IF($K$15^2&gt;$K23^2,($K$15^2)/($K23^2),($K23^2)/($K$15^2))&lt;IF($K$15^2&gt;$K23^2,_xlfn.F.INV(0.95,$M$15-1,$M23-1),_xlfn.F.INV(0.95,$M23-1,$M$15-1)),2,3)),1)</f>
        <v>0.21081924161203047</v>
      </c>
      <c r="P73">
        <f>IFERROR(_xlfn.T.TEST($D23:$H23,$D$16:$H$16,2,IF(IF($K$16^2&gt;$K23^2,($K$16^2)/($K23^2),($K23^2)/($K$16^2))&lt;IF($K$16^2&gt;$K23^2,_xlfn.F.INV(0.95,$M$16-1,$M23-1),_xlfn.F.INV(0.95,$M23-1,$M$16-1)),2,3)),1)</f>
        <v>0.48526191692315146</v>
      </c>
      <c r="Q73">
        <f>IFERROR(_xlfn.T.TEST($D23:$H23,$D$17:$H$17,2,IF(IF($K$17^2&gt;$K23^2,($K$17^2)/($K23^2),($K23^2)/($K$17^2))&lt;IF($K$17^2&gt;$K23^2,_xlfn.F.INV(0.95,$M$17-1,$M23-1),_xlfn.F.INV(0.95,$M23-1,$M$17-1)),2,3)),1)</f>
        <v>0.42971336760268652</v>
      </c>
      <c r="R73">
        <f>IFERROR(_xlfn.T.TEST($D23:$H23,$D$18:$H$18,2,IF(IF($K$18^2&gt;$K23^2,($K$18^2)/($K23^2),($K23^2)/($K$18^2))&lt;IF($K$18^2&gt;$K23^2,_xlfn.F.INV(0.95,$M$18-1,$M23-1),_xlfn.F.INV(0.95,$M23-1,$M$18-1)),2,3)),1)</f>
        <v>0.29964359563403536</v>
      </c>
      <c r="S73">
        <f>IFERROR(_xlfn.T.TEST($D23:$H23,$D$19:$H$19,2,IF(IF($K$19^2&gt;$K23^2,($K$19^2)/($K23^2),($K23^2)/($K$19^2))&lt;IF($K$19^2&gt;$K23^2,_xlfn.F.INV(0.95,$M$19-1,$M23-1),_xlfn.F.INV(0.95,$M23-1,$M$19-1)),2,3)),1)</f>
        <v>0.33342077333784936</v>
      </c>
      <c r="T73">
        <f>IFERROR(_xlfn.T.TEST($D23:$H23,$D$20:$H$20,2,IF(IF($K$20^2&gt;$K23^2,($K$20^2)/($K23^2),($K23^2)/($K$20^2))&lt;IF($K$20^2&gt;$K23^2,_xlfn.F.INV(0.95,$M$20-1,$M23-1),_xlfn.F.INV(0.95,$M23-1,$M$20-1)),2,3)),1)</f>
        <v>0.59953134562662314</v>
      </c>
      <c r="U73">
        <f>IFERROR(_xlfn.T.TEST($D23:$H23,$D$21:$H$21,2,IF(IF($K$21^2&gt;$K23^2,($K$21^2)/($K23^2),($K23^2)/($K$21^2))&lt;IF($K$21^2&gt;$K23^2,_xlfn.F.INV(0.95,$M$21-1,$M23-1),_xlfn.F.INV(0.95,$M23-1,$M$21-1)),2,3)),1)</f>
        <v>0.33970427083795829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1.2871410713963206E-3</v>
      </c>
      <c r="C74">
        <f>IFERROR(_xlfn.T.TEST($D24:$H24,$D$3:$H$3,2,IF(IF($K$3^2&gt;$K24^2,($K$3^2)/($K24^2),($K24^2)/($K$3^2))&lt;IF($K$3^2&gt;$K24^2,_xlfn.F.INV(0.95,$M$3-1,$M24-1),_xlfn.F.INV(0.95,$M24-1,$M$3-1)),2,3)),1)</f>
        <v>2.542318339620779E-3</v>
      </c>
      <c r="D74">
        <f>IFERROR(_xlfn.T.TEST($D24:$H24,$D$4:$H$4,2,IF(IF($K$4^2&gt;$K24^2,($K$4^2)/($K24^2),($K24^2)/($K$4^2))&lt;IF($K$4^2&gt;$K24^2,_xlfn.F.INV(0.95,$M$4-1,$M24-1),_xlfn.F.INV(0.95,$M24-1,$M$4-1)),2,3)),1)</f>
        <v>6.5835896764140627E-3</v>
      </c>
      <c r="E74">
        <f>IFERROR(_xlfn.T.TEST($D24:$H24,$D$5:$H$5,2,IF(IF($K$5^2&gt;$K24^2,($K$5^2)/($K24^2),($K24^2)/($K$5^2))&lt;IF($K$5^2&gt;$K24^2,_xlfn.F.INV(0.95,$M$5-1,$M24-1),_xlfn.F.INV(0.95,$M24-1,$M$5-1)),2,3)),1)</f>
        <v>0.14106255954142768</v>
      </c>
      <c r="F74">
        <f>IFERROR(_xlfn.T.TEST($D24:$H24,$D$6:$H$6,2,IF(IF($K$6^2&gt;$K24^2,($K$6^2)/($K24^2),($K24^2)/($K$6^2))&lt;IF($K$6^2&gt;$K24^2,_xlfn.F.INV(0.95,$M$6-1,$M24-1),_xlfn.F.INV(0.95,$M24-1,$M$6-1)),2,3)),1)</f>
        <v>0.10660939988074983</v>
      </c>
      <c r="G74">
        <f>IFERROR(_xlfn.T.TEST($D24:$H24,$D$7:$H$7,2,IF(IF($K$7^2&gt;$K24^2,($K$7^2)/($K24^2),($K24^2)/($K$7^2))&lt;IF($K$7^2&gt;$K24^2,_xlfn.F.INV(0.95,$M$7-1,$M24-1),_xlfn.F.INV(0.95,$M24-1,$M$7-1)),2,3)),1)</f>
        <v>0.11246230392349127</v>
      </c>
      <c r="H74">
        <f>IFERROR(_xlfn.T.TEST($D24:$H24,$D$8:$H$8,2,IF(IF($K$8^2&gt;$K24^2,($K$8^2)/($K24^2),($K24^2)/($K$8^2))&lt;IF($K$8^2&gt;$K24^2,_xlfn.F.INV(0.95,$M$8-1,$M24-1),_xlfn.F.INV(0.95,$M24-1,$M$8-1)),2,3)),1)</f>
        <v>0.37883503120915352</v>
      </c>
      <c r="I74">
        <f>IFERROR(_xlfn.T.TEST($D24:$H24,$D$9:$H$9,2,IF(IF($K$9^2&gt;$K24^2,($K$9^2)/($K24^2),($K24^2)/($K$9^2))&lt;IF($K$9^2&gt;$K24^2,_xlfn.F.INV(0.95,$M$9-1,$M24-1),_xlfn.F.INV(0.95,$M24-1,$M$9-1)),2,3)),1)</f>
        <v>0.38524512901650465</v>
      </c>
      <c r="J74">
        <f>IFERROR(_xlfn.T.TEST($D24:$H24,$D$10:$H$10,2,IF(IF($K$10^2&gt;$K24^2,($K$10^2)/($K24^2),($K24^2)/($K$10^2))&lt;IF($K$10^2&gt;$K24^2,_xlfn.F.INV(0.95,$M$10-1,$M24-1),_xlfn.F.INV(0.95,$M24-1,$M$10-1)),2,3)),1)</f>
        <v>0.17901087533935098</v>
      </c>
      <c r="K74">
        <f>IFERROR(_xlfn.T.TEST($D24:$H24,$D$11:$H$11,2,IF(IF($K$11^2&gt;$K24^2,($K$11^2)/($K24^2),($K24^2)/($K$11^2))&lt;IF($K$11^2&gt;$K24^2,_xlfn.F.INV(0.95,$M$11-1,$M24-1),_xlfn.F.INV(0.95,$M24-1,$M$11-1)),2,3)),1)</f>
        <v>0.55637341059834711</v>
      </c>
      <c r="L74">
        <f>IFERROR(_xlfn.T.TEST($D24:$H24,$D$12:$H$12,2,IF(IF($K$12^2&gt;$K24^2,($K$12^2)/($K24^2),($K24^2)/($K$12^2))&lt;IF($K$12^2&gt;$K24^2,_xlfn.F.INV(0.95,$M$12-1,$M24-1),_xlfn.F.INV(0.95,$M24-1,$M$12-1)),2,3)),1)</f>
        <v>0.42591221661478784</v>
      </c>
      <c r="M74">
        <f>IFERROR(_xlfn.T.TEST($D24:$H24,$D$13:$H$13,2,IF(IF($K$13^2&gt;$K24^2,($K$13^2)/($K24^2),($K24^2)/($K$13^2))&lt;IF($K$13^2&gt;$K24^2,_xlfn.F.INV(0.95,$M$13-1,$M24-1),_xlfn.F.INV(0.95,$M24-1,$M$13-1)),2,3)),1)</f>
        <v>0.50665545550225355</v>
      </c>
      <c r="N74">
        <f>IFERROR(_xlfn.T.TEST($D24:$H24,$D$14:$H$14,2,IF(IF($K$14^2&gt;$K24^2,($K$14^2)/($K24^2),($K24^2)/($K$14^2))&lt;IF($K$14^2&gt;$K24^2,_xlfn.F.INV(0.95,$M$14-1,$M24-1),_xlfn.F.INV(0.95,$M24-1,$M$14-1)),2,3)),1)</f>
        <v>0.87660890107063394</v>
      </c>
      <c r="O74">
        <f>IFERROR(_xlfn.T.TEST($D24:$H24,$D$15:$H$15,2,IF(IF($K$15^2&gt;$K24^2,($K$15^2)/($K24^2),($K24^2)/($K$15^2))&lt;IF($K$15^2&gt;$K24^2,_xlfn.F.INV(0.95,$M$15-1,$M24-1),_xlfn.F.INV(0.95,$M24-1,$M$15-1)),2,3)),1)</f>
        <v>0.31555676356237533</v>
      </c>
      <c r="P74">
        <f>IFERROR(_xlfn.T.TEST($D24:$H24,$D$16:$H$16,2,IF(IF($K$16^2&gt;$K24^2,($K$16^2)/($K24^2),($K24^2)/($K$16^2))&lt;IF($K$16^2&gt;$K24^2,_xlfn.F.INV(0.95,$M$16-1,$M24-1),_xlfn.F.INV(0.95,$M24-1,$M$16-1)),2,3)),1)</f>
        <v>0.68354356999151156</v>
      </c>
      <c r="Q74">
        <f>IFERROR(_xlfn.T.TEST($D24:$H24,$D$17:$H$17,2,IF(IF($K$17^2&gt;$K24^2,($K$17^2)/($K24^2),($K24^2)/($K$17^2))&lt;IF($K$17^2&gt;$K24^2,_xlfn.F.INV(0.95,$M$17-1,$M24-1),_xlfn.F.INV(0.95,$M24-1,$M$17-1)),2,3)),1)</f>
        <v>0.61483788838881615</v>
      </c>
      <c r="R74">
        <f>IFERROR(_xlfn.T.TEST($D24:$H24,$D$18:$H$18,2,IF(IF($K$18^2&gt;$K24^2,($K$18^2)/($K24^2),($K24^2)/($K$18^2))&lt;IF($K$18^2&gt;$K24^2,_xlfn.F.INV(0.95,$M$18-1,$M24-1),_xlfn.F.INV(0.95,$M24-1,$M$18-1)),2,3)),1)</f>
        <v>0.43894002855114755</v>
      </c>
      <c r="S74">
        <f>IFERROR(_xlfn.T.TEST($D24:$H24,$D$19:$H$19,2,IF(IF($K$19^2&gt;$K24^2,($K$19^2)/($K24^2),($K24^2)/($K$19^2))&lt;IF($K$19^2&gt;$K24^2,_xlfn.F.INV(0.95,$M$19-1,$M24-1),_xlfn.F.INV(0.95,$M24-1,$M$19-1)),2,3)),1)</f>
        <v>0.48736623144067492</v>
      </c>
      <c r="T74">
        <f>IFERROR(_xlfn.T.TEST($D24:$H24,$D$20:$H$20,2,IF(IF($K$20^2&gt;$K24^2,($K$20^2)/($K24^2),($K24^2)/($K$20^2))&lt;IF($K$20^2&gt;$K24^2,_xlfn.F.INV(0.95,$M$20-1,$M24-1),_xlfn.F.INV(0.95,$M24-1,$M$20-1)),2,3)),1)</f>
        <v>0.82599099919064711</v>
      </c>
      <c r="U74">
        <f>IFERROR(_xlfn.T.TEST($D24:$H24,$D$21:$H$21,2,IF(IF($K$21^2&gt;$K24^2,($K$21^2)/($K24^2),($K24^2)/($K$21^2))&lt;IF($K$21^2&gt;$K24^2,_xlfn.F.INV(0.95,$M$21-1,$M24-1),_xlfn.F.INV(0.95,$M24-1,$M$21-1)),2,3)),1)</f>
        <v>0.49564117472915126</v>
      </c>
      <c r="V74">
        <f>IFERROR(_xlfn.T.TEST($D24:$H24,$D$23:$H$23,2,IF(IF($K$23^2&gt;$K24^2,($K$23^2)/($K24^2),($K24^2)/($K$23^2))&lt;IF($K$23^2&gt;$K24^2,_xlfn.F.INV(0.95,$M$23-1,$M24-1),_xlfn.F.INV(0.95,$M24-1,$M$23-1)),2,3)),1)</f>
        <v>0.76963044611606912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2.5883812716094986E-3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5.7802109615837111E-3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1.5156217794434606E-2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0.44976890497700972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0.26814023197971421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0.34588233243764044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0.92620313500076334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0.93841887542788449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0.47255012841963573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0.12950567975940547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7.8982293631583406E-2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9.4607268526217689E-2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0.30219285762229825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4.251607161614876E-2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0.15751330898028074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0.12760187083420535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7.5736710305954469E-2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8.5980177190731685E-2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0.21571761215928348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8.8805887093858102E-2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0.57098501092707976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0.36136373298544222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25"/>
        <v>RF BoW Chi^2</v>
      </c>
      <c r="B76">
        <f t="shared" si="26"/>
        <v>2.0098079372612649E-3</v>
      </c>
      <c r="C76">
        <f t="shared" si="27"/>
        <v>4.7295609432723212E-3</v>
      </c>
      <c r="D76">
        <f t="shared" si="28"/>
        <v>1.4983176314364062E-2</v>
      </c>
      <c r="E76">
        <f t="shared" si="29"/>
        <v>0.51193992244666475</v>
      </c>
      <c r="F76">
        <f t="shared" si="30"/>
        <v>0.29640573761017025</v>
      </c>
      <c r="G76">
        <f t="shared" si="31"/>
        <v>0.38911190976926291</v>
      </c>
      <c r="H76">
        <f t="shared" si="32"/>
        <v>0.96156383245409938</v>
      </c>
      <c r="I76">
        <f t="shared" si="33"/>
        <v>0.78933573813206148</v>
      </c>
      <c r="J76">
        <f t="shared" si="34"/>
        <v>0.5300114712515811</v>
      </c>
      <c r="K76">
        <f t="shared" si="35"/>
        <v>8.1657213088015532E-2</v>
      </c>
      <c r="L76">
        <f t="shared" si="36"/>
        <v>4.4956833240585477E-2</v>
      </c>
      <c r="M76">
        <f t="shared" si="37"/>
        <v>5.3023889093790147E-2</v>
      </c>
      <c r="N76">
        <f t="shared" si="38"/>
        <v>0.2211434053920763</v>
      </c>
      <c r="O76">
        <f t="shared" si="39"/>
        <v>2.031207651785923E-2</v>
      </c>
      <c r="P76">
        <f t="shared" si="40"/>
        <v>9.608480939933367E-2</v>
      </c>
      <c r="Q76">
        <f t="shared" si="41"/>
        <v>7.4271576102310374E-2</v>
      </c>
      <c r="R76">
        <f t="shared" si="42"/>
        <v>4.111500304776846E-2</v>
      </c>
      <c r="S76">
        <f t="shared" si="43"/>
        <v>4.6725476018484188E-2</v>
      </c>
      <c r="T76">
        <f t="shared" si="44"/>
        <v>0.13707707404414352</v>
      </c>
      <c r="U76">
        <f t="shared" si="45"/>
        <v>4.8632343833654314E-2</v>
      </c>
      <c r="V76">
        <f t="shared" si="46"/>
        <v>0.45798955843725042</v>
      </c>
      <c r="W76">
        <f t="shared" si="47"/>
        <v>0.26557594034983784</v>
      </c>
      <c r="X76">
        <f t="shared" si="48"/>
        <v>0.85936066317366511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25"/>
        <v>RF BoW Chi^2 + PCA</v>
      </c>
      <c r="B77">
        <f t="shared" si="26"/>
        <v>0.13123185760279429</v>
      </c>
      <c r="C77">
        <f t="shared" si="27"/>
        <v>0.28869828903811517</v>
      </c>
      <c r="D77">
        <f t="shared" si="28"/>
        <v>0.27111018313659568</v>
      </c>
      <c r="E77">
        <f t="shared" si="29"/>
        <v>0.18027220873146632</v>
      </c>
      <c r="F77">
        <f t="shared" si="30"/>
        <v>0.63205475375930753</v>
      </c>
      <c r="G77">
        <f t="shared" si="31"/>
        <v>0.28721581036129007</v>
      </c>
      <c r="H77">
        <f t="shared" si="32"/>
        <v>8.6169312188282998E-2</v>
      </c>
      <c r="I77">
        <f t="shared" si="33"/>
        <v>3.6689620737090076E-2</v>
      </c>
      <c r="J77">
        <f t="shared" si="34"/>
        <v>0.29310999476776101</v>
      </c>
      <c r="K77">
        <f t="shared" si="35"/>
        <v>4.9333972681940251E-3</v>
      </c>
      <c r="L77">
        <f t="shared" si="36"/>
        <v>2.7746380967836192E-3</v>
      </c>
      <c r="M77">
        <f t="shared" si="37"/>
        <v>2.9498145117450303E-3</v>
      </c>
      <c r="N77">
        <f t="shared" si="38"/>
        <v>1.4047616694074902E-2</v>
      </c>
      <c r="O77">
        <f t="shared" si="39"/>
        <v>1.3362644784064256E-3</v>
      </c>
      <c r="P77">
        <f t="shared" si="40"/>
        <v>4.8817599390431335E-3</v>
      </c>
      <c r="Q77">
        <f t="shared" si="41"/>
        <v>3.8197943781576298E-3</v>
      </c>
      <c r="R77">
        <f t="shared" si="42"/>
        <v>2.4135508110250752E-3</v>
      </c>
      <c r="S77">
        <f t="shared" si="43"/>
        <v>2.5962491556705443E-3</v>
      </c>
      <c r="T77">
        <f t="shared" si="44"/>
        <v>6.4593306483073844E-3</v>
      </c>
      <c r="U77">
        <f t="shared" si="45"/>
        <v>2.6912963004048769E-3</v>
      </c>
      <c r="V77">
        <f t="shared" si="46"/>
        <v>3.0530195963559954E-2</v>
      </c>
      <c r="W77">
        <f t="shared" si="47"/>
        <v>1.5223655900449598E-2</v>
      </c>
      <c r="X77">
        <f t="shared" si="48"/>
        <v>4.5052956030222524E-2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4.4325768630587722E-2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25"/>
        <v>RF Tf-Idf /</v>
      </c>
      <c r="B78">
        <f t="shared" si="26"/>
        <v>1.4042098981961247E-3</v>
      </c>
      <c r="C78">
        <f t="shared" si="27"/>
        <v>3.6766842806476401E-3</v>
      </c>
      <c r="D78">
        <f t="shared" si="28"/>
        <v>3.1626558069239266E-2</v>
      </c>
      <c r="E78">
        <f t="shared" si="29"/>
        <v>0.70879591591549962</v>
      </c>
      <c r="F78">
        <f t="shared" si="30"/>
        <v>0.4000707713284708</v>
      </c>
      <c r="G78">
        <f t="shared" si="31"/>
        <v>0.539782190893493</v>
      </c>
      <c r="H78">
        <f t="shared" si="32"/>
        <v>0.7073088886807799</v>
      </c>
      <c r="I78">
        <f t="shared" si="33"/>
        <v>0.45672832829481802</v>
      </c>
      <c r="J78">
        <f t="shared" si="34"/>
        <v>0.69852714076808731</v>
      </c>
      <c r="K78">
        <f t="shared" si="35"/>
        <v>2.8744102503125903E-2</v>
      </c>
      <c r="L78">
        <f t="shared" si="36"/>
        <v>1.2611515413268408E-2</v>
      </c>
      <c r="M78">
        <f t="shared" si="37"/>
        <v>1.3736551705727448E-2</v>
      </c>
      <c r="N78">
        <f t="shared" si="38"/>
        <v>0.12647920649310243</v>
      </c>
      <c r="O78">
        <f t="shared" si="39"/>
        <v>3.6592924024868804E-3</v>
      </c>
      <c r="P78">
        <f t="shared" si="40"/>
        <v>2.9456646776684109E-2</v>
      </c>
      <c r="Q78">
        <f t="shared" si="41"/>
        <v>2.0439254070871181E-2</v>
      </c>
      <c r="R78">
        <f t="shared" si="42"/>
        <v>1.0040263475480506E-2</v>
      </c>
      <c r="S78">
        <f t="shared" si="43"/>
        <v>1.1168609883926364E-2</v>
      </c>
      <c r="T78">
        <f t="shared" si="44"/>
        <v>4.4726980113404494E-2</v>
      </c>
      <c r="U78">
        <f t="shared" si="45"/>
        <v>1.1839602604207961E-2</v>
      </c>
      <c r="V78">
        <f t="shared" si="46"/>
        <v>0.28017850679643935</v>
      </c>
      <c r="W78">
        <f t="shared" si="47"/>
        <v>0.12512988033876113</v>
      </c>
      <c r="X78">
        <f t="shared" si="48"/>
        <v>0.5340908581894207</v>
      </c>
      <c r="Y78">
        <f t="shared" si="49"/>
        <v>0.62772317632266528</v>
      </c>
      <c r="Z78">
        <f>IFERROR(_xlfn.T.TEST($D29:$H29,$D$28:$H$28,2,IF(IF($K$28^2&gt;$K29^2,($K$28^2)/($K29^2),($K29^2)/($K$28^2))&lt;IF($K$28^2&gt;$K29^2,_xlfn.F.INV(0.95,$M$28-1,$M29-1),_xlfn.F.INV(0.95,$M29-1,$M$28-1)),2,3)),1)</f>
        <v>4.9911444337476497E-2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25"/>
        <v>RF Tf-Idf Chi^2</v>
      </c>
      <c r="B79">
        <f t="shared" si="26"/>
        <v>2.3521527235667067E-3</v>
      </c>
      <c r="C79">
        <f t="shared" si="27"/>
        <v>6.2543631866315806E-3</v>
      </c>
      <c r="D79">
        <f t="shared" si="28"/>
        <v>3.8213470018131239E-2</v>
      </c>
      <c r="E79">
        <f t="shared" si="29"/>
        <v>0.89317512930904486</v>
      </c>
      <c r="F79">
        <f t="shared" si="30"/>
        <v>0.4837657902368025</v>
      </c>
      <c r="G79">
        <f t="shared" si="31"/>
        <v>0.68226582027993454</v>
      </c>
      <c r="H79">
        <f t="shared" si="32"/>
        <v>0.56346760440425858</v>
      </c>
      <c r="I79">
        <f t="shared" si="33"/>
        <v>0.32974601991025032</v>
      </c>
      <c r="J79">
        <f t="shared" si="34"/>
        <v>0.83330521718177542</v>
      </c>
      <c r="K79">
        <f t="shared" si="35"/>
        <v>2.1670199425340694E-2</v>
      </c>
      <c r="L79">
        <f t="shared" si="36"/>
        <v>9.6671494083486794E-3</v>
      </c>
      <c r="M79">
        <f t="shared" si="37"/>
        <v>1.0421635366542829E-2</v>
      </c>
      <c r="N79">
        <f t="shared" si="38"/>
        <v>7.9960069909629686E-2</v>
      </c>
      <c r="O79">
        <f t="shared" si="39"/>
        <v>2.9513094339111718E-3</v>
      </c>
      <c r="P79">
        <f t="shared" si="40"/>
        <v>2.1778372088075156E-2</v>
      </c>
      <c r="Q79">
        <f t="shared" si="41"/>
        <v>1.5245696729669012E-2</v>
      </c>
      <c r="R79">
        <f t="shared" si="42"/>
        <v>7.7188037026666191E-3</v>
      </c>
      <c r="S79">
        <f t="shared" si="43"/>
        <v>8.5270012398571907E-3</v>
      </c>
      <c r="T79">
        <f t="shared" si="44"/>
        <v>3.2557854633610918E-2</v>
      </c>
      <c r="U79">
        <f t="shared" si="45"/>
        <v>9.0195779442090313E-3</v>
      </c>
      <c r="V79">
        <f t="shared" si="46"/>
        <v>0.19913802280665463</v>
      </c>
      <c r="W79">
        <f t="shared" si="47"/>
        <v>9.290900531907155E-2</v>
      </c>
      <c r="X79">
        <f t="shared" si="48"/>
        <v>0.39462054511455169</v>
      </c>
      <c r="Y79">
        <f t="shared" si="49"/>
        <v>0.4511514092890222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7.9133284555437014E-2</v>
      </c>
      <c r="AA79">
        <f>IFERROR(_xlfn.T.TEST($D30:$H30,$D$29:$H$29,2,IF(IF($K$29^2&gt;$K30^2,($K$29^2)/($K30^2),($K30^2)/($K$29^2))&lt;IF($K$29^2&gt;$K30^2,_xlfn.F.INV(0.95,$M$29-1,$M30-1),_xlfn.F.INV(0.95,$M30-1,$M$29-1)),2,3)),1)</f>
        <v>0.69467017936395159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25"/>
        <v>RF Tf-Idf Chi^2 + PCA</v>
      </c>
      <c r="B80">
        <f t="shared" si="26"/>
        <v>9.888863402957207E-3</v>
      </c>
      <c r="C80">
        <f t="shared" si="27"/>
        <v>1.9863477869080621E-2</v>
      </c>
      <c r="D80">
        <f t="shared" si="28"/>
        <v>3.0147185656317313E-2</v>
      </c>
      <c r="E80">
        <f t="shared" si="29"/>
        <v>0.57709874760623259</v>
      </c>
      <c r="F80">
        <f t="shared" si="30"/>
        <v>0.34408377111177468</v>
      </c>
      <c r="G80">
        <f t="shared" si="31"/>
        <v>0.46332233342117968</v>
      </c>
      <c r="H80">
        <f t="shared" si="32"/>
        <v>0.98646094329368617</v>
      </c>
      <c r="I80">
        <f t="shared" si="33"/>
        <v>0.89688873376290035</v>
      </c>
      <c r="J80">
        <f t="shared" si="34"/>
        <v>0.56901284783293082</v>
      </c>
      <c r="K80">
        <f t="shared" si="35"/>
        <v>0.1886963290254226</v>
      </c>
      <c r="L80">
        <f t="shared" si="36"/>
        <v>0.13440182972948031</v>
      </c>
      <c r="M80">
        <f t="shared" si="37"/>
        <v>0.15860926114636673</v>
      </c>
      <c r="N80">
        <f t="shared" si="38"/>
        <v>0.35439663958775625</v>
      </c>
      <c r="O80">
        <f t="shared" si="39"/>
        <v>9.2484815408868382E-2</v>
      </c>
      <c r="P80">
        <f t="shared" si="40"/>
        <v>0.22890108446739751</v>
      </c>
      <c r="Q80">
        <f t="shared" si="41"/>
        <v>0.198251815207306</v>
      </c>
      <c r="R80">
        <f t="shared" si="42"/>
        <v>0.1349140863586262</v>
      </c>
      <c r="S80">
        <f t="shared" si="43"/>
        <v>0.14993858178231789</v>
      </c>
      <c r="T80">
        <f t="shared" si="44"/>
        <v>0.29048215540940037</v>
      </c>
      <c r="U80">
        <f t="shared" si="45"/>
        <v>0.15313991976720218</v>
      </c>
      <c r="V80">
        <f t="shared" si="46"/>
        <v>0.59263309415418486</v>
      </c>
      <c r="W80">
        <f t="shared" si="47"/>
        <v>0.41371906000069847</v>
      </c>
      <c r="X80">
        <f t="shared" si="48"/>
        <v>0.94593807296061461</v>
      </c>
      <c r="Y80">
        <f t="shared" si="49"/>
        <v>0.94837830141338297</v>
      </c>
      <c r="Z80">
        <f t="shared" si="50"/>
        <v>9.968574456190174E-2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0.7154857576891307</v>
      </c>
      <c r="AB80">
        <f>IFERROR(_xlfn.T.TEST($D31:$H31,$D$30:$H$30,2,IF(IF($K$30^2&gt;$K31^2,($K$30^2)/($K31^2),($K31^2)/($K$30^2))&lt;IF($K$30^2&gt;$K31^2,_xlfn.F.INV(0.95,$M$30-1,$M31-1),_xlfn.F.INV(0.95,$M31-1,$M$30-1)),2,3)),1)</f>
        <v>0.58901987043935833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25"/>
        <v>Ensemble BoW /</v>
      </c>
      <c r="B81">
        <f t="shared" si="26"/>
        <v>8.6455601710039298E-4</v>
      </c>
      <c r="C81">
        <f t="shared" si="27"/>
        <v>1.6660203976173362E-3</v>
      </c>
      <c r="D81">
        <f t="shared" si="28"/>
        <v>4.6358612033043506E-3</v>
      </c>
      <c r="E81">
        <f t="shared" si="29"/>
        <v>8.9090736866710707E-2</v>
      </c>
      <c r="F81">
        <f t="shared" si="30"/>
        <v>7.5042735702888386E-2</v>
      </c>
      <c r="G81">
        <f t="shared" si="31"/>
        <v>7.2450258028512723E-2</v>
      </c>
      <c r="H81">
        <f t="shared" si="32"/>
        <v>0.26046611983573614</v>
      </c>
      <c r="I81">
        <f t="shared" si="33"/>
        <v>0.24784704267967583</v>
      </c>
      <c r="J81">
        <f t="shared" si="34"/>
        <v>0.12250501809412918</v>
      </c>
      <c r="K81">
        <f t="shared" si="35"/>
        <v>0.76561685626594667</v>
      </c>
      <c r="L81">
        <f t="shared" si="36"/>
        <v>0.61864496038347694</v>
      </c>
      <c r="M81">
        <f t="shared" si="37"/>
        <v>0.72455789156704276</v>
      </c>
      <c r="N81">
        <f t="shared" si="38"/>
        <v>0.9048686076207848</v>
      </c>
      <c r="O81">
        <f t="shared" si="39"/>
        <v>0.49027467329308394</v>
      </c>
      <c r="P81">
        <f t="shared" si="40"/>
        <v>0.92319998948313764</v>
      </c>
      <c r="Q81">
        <f t="shared" si="41"/>
        <v>0.85096112087171205</v>
      </c>
      <c r="R81">
        <f t="shared" si="42"/>
        <v>0.64248359326080995</v>
      </c>
      <c r="S81">
        <f t="shared" si="43"/>
        <v>0.70474029332875965</v>
      </c>
      <c r="T81">
        <f t="shared" si="44"/>
        <v>0.92518132570673162</v>
      </c>
      <c r="U81">
        <f t="shared" si="45"/>
        <v>0.71413426849427175</v>
      </c>
      <c r="V81">
        <f t="shared" si="46"/>
        <v>0.5752421452699874</v>
      </c>
      <c r="W81">
        <f t="shared" si="47"/>
        <v>0.77641277482425863</v>
      </c>
      <c r="X81">
        <f t="shared" si="48"/>
        <v>0.23343961663910123</v>
      </c>
      <c r="Y81">
        <f t="shared" si="49"/>
        <v>0.1620743565806487</v>
      </c>
      <c r="Z81">
        <f t="shared" si="50"/>
        <v>9.6538054505635948E-3</v>
      </c>
      <c r="AA81">
        <f t="shared" si="51"/>
        <v>6.9234786818799049E-2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5.1747039791878439E-2</v>
      </c>
      <c r="AC81">
        <f>IFERROR(_xlfn.T.TEST($D32:$H32,$D$31:$H$31,2,IF(IF($K$31^2&gt;$K32^2,($K$31^2)/($K32^2),($K32^2)/($K$31^2))&lt;IF($K$31^2&gt;$K32^2,_xlfn.F.INV(0.95,$M$31-1,$M32-1),_xlfn.F.INV(0.95,$M32-1,$M$31-1)),2,3)),1)</f>
        <v>0.29273535920792154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25"/>
        <v>Ensemble BoW Chi^2</v>
      </c>
      <c r="B82">
        <f t="shared" si="26"/>
        <v>5.3506535870729763E-4</v>
      </c>
      <c r="C82">
        <f t="shared" si="27"/>
        <v>9.736349067169638E-4</v>
      </c>
      <c r="D82">
        <f t="shared" si="28"/>
        <v>2.7184977142501762E-3</v>
      </c>
      <c r="E82">
        <f t="shared" si="29"/>
        <v>3.9897886894337861E-2</v>
      </c>
      <c r="F82">
        <f t="shared" si="30"/>
        <v>3.9757110642695465E-2</v>
      </c>
      <c r="G82">
        <f t="shared" si="31"/>
        <v>3.3783220860125474E-2</v>
      </c>
      <c r="H82">
        <f t="shared" si="32"/>
        <v>0.12348433009333312</v>
      </c>
      <c r="I82">
        <f t="shared" si="33"/>
        <v>0.10481566738526765</v>
      </c>
      <c r="J82">
        <f t="shared" si="34"/>
        <v>6.0695352236043783E-2</v>
      </c>
      <c r="K82">
        <f t="shared" si="35"/>
        <v>0.76990822556137817</v>
      </c>
      <c r="L82">
        <f t="shared" si="36"/>
        <v>0.89825107882595279</v>
      </c>
      <c r="M82">
        <f t="shared" si="37"/>
        <v>0.77557366981097409</v>
      </c>
      <c r="N82">
        <f t="shared" si="38"/>
        <v>0.51678340666174694</v>
      </c>
      <c r="O82">
        <f t="shared" si="39"/>
        <v>0.99056391084405349</v>
      </c>
      <c r="P82">
        <f t="shared" si="40"/>
        <v>0.60656535746707818</v>
      </c>
      <c r="Q82">
        <f t="shared" si="41"/>
        <v>0.66007816033886146</v>
      </c>
      <c r="R82">
        <f t="shared" si="42"/>
        <v>0.8564201894135427</v>
      </c>
      <c r="S82">
        <f t="shared" si="43"/>
        <v>0.78805266120657791</v>
      </c>
      <c r="T82">
        <f t="shared" si="44"/>
        <v>0.4891902782283627</v>
      </c>
      <c r="U82">
        <f t="shared" si="45"/>
        <v>0.78014393723644138</v>
      </c>
      <c r="V82">
        <f t="shared" si="46"/>
        <v>0.29577553595046346</v>
      </c>
      <c r="W82">
        <f t="shared" si="47"/>
        <v>0.41457315752468304</v>
      </c>
      <c r="X82">
        <f t="shared" si="48"/>
        <v>0.1000842437070911</v>
      </c>
      <c r="Y82">
        <f t="shared" si="49"/>
        <v>6.5808420452874383E-2</v>
      </c>
      <c r="Z82">
        <f t="shared" si="50"/>
        <v>4.9360711227955214E-3</v>
      </c>
      <c r="AA82">
        <f t="shared" si="51"/>
        <v>4.1163708105655492E-2</v>
      </c>
      <c r="AB82">
        <f t="shared" si="52"/>
        <v>2.0718346392180103E-2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0.1450011898041963</v>
      </c>
      <c r="AD82">
        <f>IFERROR(_xlfn.T.TEST($D33:$H33,$D$32:$H$32,2,IF(IF($K$32^2&gt;$K33^2,($K$32^2)/($K33^2),($K33^2)/($K$32^2))&lt;IF($K$32^2&gt;$K33^2,_xlfn.F.INV(0.95,$M$32-1,$M33-1),_xlfn.F.INV(0.95,$M33-1,$M$32-1)),2,3)),1)</f>
        <v>0.5794096326056557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25"/>
        <v>Ensemble BoW Chi^2 + PCA</v>
      </c>
      <c r="B83">
        <f t="shared" si="26"/>
        <v>1.3294652753449074E-3</v>
      </c>
      <c r="C83">
        <f t="shared" si="27"/>
        <v>2.7265651251082092E-3</v>
      </c>
      <c r="D83">
        <f t="shared" si="28"/>
        <v>7.6027683151279474E-3</v>
      </c>
      <c r="E83">
        <f t="shared" si="29"/>
        <v>0.18512607227753283</v>
      </c>
      <c r="F83">
        <f t="shared" si="30"/>
        <v>0.13291001295529628</v>
      </c>
      <c r="G83">
        <f t="shared" si="31"/>
        <v>0.1455525714714295</v>
      </c>
      <c r="H83">
        <f t="shared" si="32"/>
        <v>0.48618497472555</v>
      </c>
      <c r="I83">
        <f t="shared" si="33"/>
        <v>0.51240906865451818</v>
      </c>
      <c r="J83">
        <f t="shared" si="34"/>
        <v>0.22809229820066046</v>
      </c>
      <c r="K83">
        <f t="shared" si="35"/>
        <v>0.39197301707877041</v>
      </c>
      <c r="L83">
        <f t="shared" si="36"/>
        <v>0.27951783218463166</v>
      </c>
      <c r="M83">
        <f t="shared" si="37"/>
        <v>0.33777091269551668</v>
      </c>
      <c r="N83">
        <f t="shared" si="38"/>
        <v>0.69357473913383727</v>
      </c>
      <c r="O83">
        <f t="shared" si="39"/>
        <v>0.18772387009288943</v>
      </c>
      <c r="P83">
        <f t="shared" si="40"/>
        <v>0.48939322665895912</v>
      </c>
      <c r="Q83">
        <f t="shared" si="41"/>
        <v>0.42664385915452363</v>
      </c>
      <c r="R83">
        <f t="shared" si="42"/>
        <v>0.28407213056128555</v>
      </c>
      <c r="S83">
        <f t="shared" si="43"/>
        <v>0.3198330673257862</v>
      </c>
      <c r="T83">
        <f t="shared" si="44"/>
        <v>0.61773419148190567</v>
      </c>
      <c r="U83">
        <f t="shared" si="45"/>
        <v>0.32685144869191157</v>
      </c>
      <c r="V83">
        <f t="shared" si="46"/>
        <v>0.94163321019247626</v>
      </c>
      <c r="W83">
        <f t="shared" si="47"/>
        <v>0.8080413206351591</v>
      </c>
      <c r="X83">
        <f t="shared" si="48"/>
        <v>0.47917131297073345</v>
      </c>
      <c r="Y83">
        <f t="shared" si="49"/>
        <v>0.35977233325070329</v>
      </c>
      <c r="Z83">
        <f t="shared" si="50"/>
        <v>1.8199177430120759E-2</v>
      </c>
      <c r="AA83">
        <f t="shared" si="51"/>
        <v>0.17030810931605064</v>
      </c>
      <c r="AB83">
        <f t="shared" si="52"/>
        <v>0.12414121661931564</v>
      </c>
      <c r="AC83">
        <f t="shared" si="53"/>
        <v>0.52283480932410475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0.59231707477864126</v>
      </c>
      <c r="AE83">
        <f>IFERROR(_xlfn.T.TEST($D34:$H34,$D$33:$H$33,2,IF(IF($K$33^2&gt;$K34^2,($K$33^2)/($K34^2),($K34^2)/($K$33^2))&lt;IF($K$33^2&gt;$K34^2,_xlfn.F.INV(0.95,$M$33-1,$M34-1),_xlfn.F.INV(0.95,$M34-1,$M$33-1)),2,3)),1)</f>
        <v>0.2888152605164151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25"/>
        <v>Ensemble Tf-Idf /</v>
      </c>
      <c r="B84">
        <f t="shared" si="26"/>
        <v>7.2510883050294487E-4</v>
      </c>
      <c r="C84">
        <f t="shared" si="27"/>
        <v>1.2636705569908113E-3</v>
      </c>
      <c r="D84">
        <f t="shared" si="28"/>
        <v>2.8569424064543466E-3</v>
      </c>
      <c r="E84">
        <f t="shared" si="29"/>
        <v>3.6432373462073127E-2</v>
      </c>
      <c r="F84">
        <f t="shared" si="30"/>
        <v>3.484541167351065E-2</v>
      </c>
      <c r="G84">
        <f t="shared" si="31"/>
        <v>3.0931857186362956E-2</v>
      </c>
      <c r="H84">
        <f t="shared" si="32"/>
        <v>0.10185509319289004</v>
      </c>
      <c r="I84">
        <f t="shared" si="33"/>
        <v>8.8622094608647631E-2</v>
      </c>
      <c r="J84">
        <f t="shared" si="34"/>
        <v>5.2278834109465863E-2</v>
      </c>
      <c r="K84">
        <f t="shared" si="35"/>
        <v>0.59251395933717321</v>
      </c>
      <c r="L84">
        <f t="shared" si="36"/>
        <v>0.69086913451206267</v>
      </c>
      <c r="M84">
        <f t="shared" si="37"/>
        <v>0.58837463584698479</v>
      </c>
      <c r="N84">
        <f t="shared" si="38"/>
        <v>0.39963557035706421</v>
      </c>
      <c r="O84">
        <f t="shared" si="39"/>
        <v>0.77162412330729402</v>
      </c>
      <c r="P84">
        <f t="shared" si="40"/>
        <v>0.45960213924694515</v>
      </c>
      <c r="Q84">
        <f t="shared" si="41"/>
        <v>0.49890620199939473</v>
      </c>
      <c r="R84">
        <f t="shared" si="42"/>
        <v>0.6521587259832875</v>
      </c>
      <c r="S84">
        <f t="shared" si="43"/>
        <v>0.59648727793831458</v>
      </c>
      <c r="T84">
        <f t="shared" si="44"/>
        <v>0.37142902980674219</v>
      </c>
      <c r="U84">
        <f t="shared" si="45"/>
        <v>0.59059545632776822</v>
      </c>
      <c r="V84">
        <f t="shared" si="46"/>
        <v>0.23198657879549003</v>
      </c>
      <c r="W84">
        <f t="shared" si="47"/>
        <v>0.32002279148364932</v>
      </c>
      <c r="X84">
        <f t="shared" si="48"/>
        <v>8.4779416105546818E-2</v>
      </c>
      <c r="Y84">
        <f t="shared" si="49"/>
        <v>5.8812436732843545E-2</v>
      </c>
      <c r="Z84">
        <f t="shared" si="50"/>
        <v>5.4522805789961395E-3</v>
      </c>
      <c r="AA84">
        <f t="shared" si="51"/>
        <v>4.4943585756632126E-2</v>
      </c>
      <c r="AB84">
        <f t="shared" si="52"/>
        <v>3.5652735034838699E-2</v>
      </c>
      <c r="AC84">
        <f t="shared" si="53"/>
        <v>0.11832103560969698</v>
      </c>
      <c r="AD84">
        <f t="shared" si="54"/>
        <v>0.44577535258194789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0.79659116623095183</v>
      </c>
      <c r="AF84">
        <f>IFERROR(_xlfn.T.TEST($D35:$H35,$D$34:$H$34,2,IF(IF($K$34^2&gt;$K35^2,($K$34^2)/($K35^2),($K35^2)/($K$34^2))&lt;IF($K$34^2&gt;$K35^2,_xlfn.F.INV(0.95,$M$34-1,$M35-1),_xlfn.F.INV(0.95,$M35-1,$M$34-1)),2,3)),1)</f>
        <v>0.22528934912351617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25"/>
        <v>Ensemble Tf-Idf Chi^2</v>
      </c>
      <c r="B85">
        <f t="shared" si="26"/>
        <v>3.0074988667247335E-4</v>
      </c>
      <c r="C85">
        <f t="shared" si="27"/>
        <v>5.7998869578266882E-4</v>
      </c>
      <c r="D85">
        <f t="shared" si="28"/>
        <v>2.3826890377567529E-3</v>
      </c>
      <c r="E85">
        <f t="shared" si="29"/>
        <v>4.1026730912807848E-2</v>
      </c>
      <c r="F85">
        <f t="shared" si="30"/>
        <v>4.4839339724605951E-2</v>
      </c>
      <c r="G85">
        <f t="shared" si="31"/>
        <v>3.4946452111898028E-2</v>
      </c>
      <c r="H85">
        <f t="shared" si="32"/>
        <v>0.14995154943795169</v>
      </c>
      <c r="I85">
        <f t="shared" si="33"/>
        <v>0.12045664619115244</v>
      </c>
      <c r="J85">
        <f t="shared" si="34"/>
        <v>6.9620778699900604E-2</v>
      </c>
      <c r="K85">
        <f t="shared" si="35"/>
        <v>0.97838732153605257</v>
      </c>
      <c r="L85">
        <f t="shared" si="36"/>
        <v>0.81234135369100036</v>
      </c>
      <c r="M85">
        <f t="shared" si="37"/>
        <v>0.94882854480813783</v>
      </c>
      <c r="N85">
        <f t="shared" si="38"/>
        <v>0.68578869378212304</v>
      </c>
      <c r="O85">
        <f t="shared" si="39"/>
        <v>0.66020487861538557</v>
      </c>
      <c r="P85">
        <f t="shared" si="40"/>
        <v>0.82860163277734067</v>
      </c>
      <c r="Q85">
        <f t="shared" si="41"/>
        <v>0.90368185397477518</v>
      </c>
      <c r="R85">
        <f t="shared" si="42"/>
        <v>0.8493791219398964</v>
      </c>
      <c r="S85">
        <f t="shared" si="43"/>
        <v>0.92862323933835911</v>
      </c>
      <c r="T85">
        <f t="shared" si="44"/>
        <v>0.66879604131936266</v>
      </c>
      <c r="U85">
        <f t="shared" si="45"/>
        <v>0.9393252275006061</v>
      </c>
      <c r="V85">
        <f t="shared" si="46"/>
        <v>0.38640427198361027</v>
      </c>
      <c r="W85">
        <f t="shared" si="47"/>
        <v>0.55314470486204881</v>
      </c>
      <c r="X85">
        <f t="shared" si="48"/>
        <v>0.11502118314483988</v>
      </c>
      <c r="Y85">
        <f t="shared" si="49"/>
        <v>6.805359254568305E-2</v>
      </c>
      <c r="Z85">
        <f t="shared" si="50"/>
        <v>3.794411968092572E-3</v>
      </c>
      <c r="AA85">
        <f t="shared" si="51"/>
        <v>2.0158834828646558E-2</v>
      </c>
      <c r="AB85">
        <f t="shared" si="52"/>
        <v>1.515625542080979E-2</v>
      </c>
      <c r="AC85">
        <f t="shared" si="53"/>
        <v>0.17934884000451332</v>
      </c>
      <c r="AD85">
        <f t="shared" si="54"/>
        <v>0.77346199224819956</v>
      </c>
      <c r="AE85">
        <f t="shared" si="55"/>
        <v>0.74081014784384824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0.38025838772492127</v>
      </c>
      <c r="AG85">
        <f>IFERROR(_xlfn.T.TEST($D36:$H36,$D$35:$H$35,2,IF(IF($K$35^2&gt;$K36^2,($K$35^2)/($K36^2),($K36^2)/($K$35^2))&lt;IF($K$35^2&gt;$K36^2,_xlfn.F.INV(0.95,$M$35-1,$M36-1),_xlfn.F.INV(0.95,$M36-1,$M$35-1)),2,3)),1)</f>
        <v>0.56392548874617632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25"/>
        <v>Ensemble Tf-Idf Chi^2 + PCA</v>
      </c>
      <c r="B86">
        <f t="shared" si="26"/>
        <v>8.4209757056401995E-4</v>
      </c>
      <c r="C86">
        <f t="shared" si="27"/>
        <v>1.5366547963024909E-3</v>
      </c>
      <c r="D86">
        <f t="shared" si="28"/>
        <v>3.7515788177997192E-3</v>
      </c>
      <c r="E86">
        <f t="shared" si="29"/>
        <v>5.8312339666854909E-2</v>
      </c>
      <c r="F86">
        <f t="shared" si="30"/>
        <v>5.2188487081142876E-2</v>
      </c>
      <c r="G86">
        <f t="shared" si="31"/>
        <v>4.8454343827981028E-2</v>
      </c>
      <c r="H86">
        <f t="shared" si="32"/>
        <v>0.16669460652002299</v>
      </c>
      <c r="I86">
        <f t="shared" si="33"/>
        <v>0.15151505616039923</v>
      </c>
      <c r="J86">
        <f t="shared" si="34"/>
        <v>8.1743877817028868E-2</v>
      </c>
      <c r="K86">
        <f t="shared" si="35"/>
        <v>0.8978223229580975</v>
      </c>
      <c r="L86">
        <f t="shared" si="36"/>
        <v>0.96959873534468977</v>
      </c>
      <c r="M86">
        <f t="shared" si="37"/>
        <v>0.91302124982043587</v>
      </c>
      <c r="N86">
        <f t="shared" si="38"/>
        <v>0.62551105712428323</v>
      </c>
      <c r="O86">
        <f t="shared" si="39"/>
        <v>0.85466045098417176</v>
      </c>
      <c r="P86">
        <f t="shared" si="40"/>
        <v>0.73712586124500323</v>
      </c>
      <c r="Q86">
        <f t="shared" si="41"/>
        <v>0.79533611353185218</v>
      </c>
      <c r="R86">
        <f t="shared" si="42"/>
        <v>0.99367846384836223</v>
      </c>
      <c r="S86">
        <f t="shared" si="43"/>
        <v>0.92739862540310847</v>
      </c>
      <c r="T86">
        <f t="shared" si="44"/>
        <v>0.61144267795741647</v>
      </c>
      <c r="U86">
        <f t="shared" si="45"/>
        <v>0.91914060490188865</v>
      </c>
      <c r="V86">
        <f t="shared" si="46"/>
        <v>0.37678859176979884</v>
      </c>
      <c r="W86">
        <f t="shared" si="47"/>
        <v>0.51710227809591724</v>
      </c>
      <c r="X86">
        <f t="shared" si="48"/>
        <v>0.14382241172174751</v>
      </c>
      <c r="Y86">
        <f t="shared" si="49"/>
        <v>9.9799480966486928E-2</v>
      </c>
      <c r="Z86">
        <f t="shared" si="50"/>
        <v>7.5437855206537882E-3</v>
      </c>
      <c r="AA86">
        <f t="shared" si="51"/>
        <v>6.3673034239603618E-2</v>
      </c>
      <c r="AB86">
        <f t="shared" si="52"/>
        <v>3.4864538034314635E-2</v>
      </c>
      <c r="AC86">
        <f t="shared" si="53"/>
        <v>0.19060319176180293</v>
      </c>
      <c r="AD86">
        <f t="shared" si="54"/>
        <v>0.69659045866636571</v>
      </c>
      <c r="AE86">
        <f t="shared" si="55"/>
        <v>0.88527520388970649</v>
      </c>
      <c r="AF86">
        <f t="shared" si="56"/>
        <v>0.37699806984688256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0.70185977621382234</v>
      </c>
      <c r="AH86">
        <f>IFERROR(_xlfn.T.TEST($D37:$H37,$D$36:$H$36,2,IF(IF($K$36^2&gt;$K37^2,($K$36^2)/($K37^2),($K37^2)/($K$36^2))&lt;IF($K$36^2&gt;$K37^2,_xlfn.F.INV(0.95,$M$36-1,$M37-1),_xlfn.F.INV(0.95,$M37-1,$M$36-1)),2,3)),1)</f>
        <v>0.87465732004327346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25">
      <c r="A89" t="s">
        <v>51</v>
      </c>
      <c r="B89">
        <f t="shared" ref="B89:Q104" si="58">B54</f>
        <v>0.57842216581390782</v>
      </c>
    </row>
    <row r="90" spans="1:35" x14ac:dyDescent="0.25">
      <c r="A90" t="s">
        <v>52</v>
      </c>
      <c r="B90">
        <f t="shared" si="58"/>
        <v>0.92480124820917531</v>
      </c>
      <c r="C90">
        <f t="shared" si="58"/>
        <v>0.74889743610260973</v>
      </c>
    </row>
    <row r="91" spans="1:35" x14ac:dyDescent="0.25">
      <c r="A91" t="s">
        <v>53</v>
      </c>
      <c r="B91">
        <f t="shared" si="58"/>
        <v>1.2453518342371054E-2</v>
      </c>
      <c r="C91">
        <f t="shared" si="58"/>
        <v>2.8317578509660334E-2</v>
      </c>
      <c r="D91">
        <f t="shared" si="58"/>
        <v>4.6601949242786704E-2</v>
      </c>
    </row>
    <row r="92" spans="1:35" x14ac:dyDescent="0.25">
      <c r="A92" t="s">
        <v>54</v>
      </c>
      <c r="B92">
        <f t="shared" si="58"/>
        <v>0.12292859829854066</v>
      </c>
      <c r="C92">
        <f t="shared" si="58"/>
        <v>0.2198847520834272</v>
      </c>
      <c r="D92">
        <f t="shared" si="58"/>
        <v>0.20192072640571204</v>
      </c>
      <c r="E92">
        <f t="shared" si="58"/>
        <v>0.56983061639911525</v>
      </c>
    </row>
    <row r="93" spans="1:35" x14ac:dyDescent="0.25">
      <c r="A93" t="s">
        <v>55</v>
      </c>
      <c r="B93">
        <f t="shared" si="58"/>
        <v>2.4925755353468824E-2</v>
      </c>
      <c r="C93">
        <f t="shared" si="58"/>
        <v>5.4689340572722761E-2</v>
      </c>
      <c r="D93">
        <f t="shared" si="58"/>
        <v>7.3007959841135076E-2</v>
      </c>
      <c r="E93">
        <f t="shared" si="58"/>
        <v>0.81439995611909632</v>
      </c>
      <c r="F93">
        <f t="shared" si="58"/>
        <v>0.70847819357432074</v>
      </c>
    </row>
    <row r="94" spans="1:35" x14ac:dyDescent="0.25">
      <c r="A94" t="s">
        <v>56</v>
      </c>
      <c r="B94">
        <f t="shared" si="58"/>
        <v>7.3341107653425519E-3</v>
      </c>
      <c r="C94">
        <f t="shared" si="58"/>
        <v>1.5255768155877968E-2</v>
      </c>
      <c r="D94">
        <f t="shared" si="58"/>
        <v>2.6057440977743141E-2</v>
      </c>
      <c r="E94">
        <f t="shared" si="58"/>
        <v>0.56717381955579615</v>
      </c>
      <c r="F94">
        <f t="shared" si="58"/>
        <v>0.33442100058321839</v>
      </c>
      <c r="G94">
        <f t="shared" si="58"/>
        <v>0.45019508857902191</v>
      </c>
    </row>
    <row r="95" spans="1:35" x14ac:dyDescent="0.25">
      <c r="A95" t="s">
        <v>57</v>
      </c>
      <c r="B95">
        <f t="shared" si="58"/>
        <v>1.9919715585801027E-3</v>
      </c>
      <c r="C95">
        <f t="shared" si="58"/>
        <v>4.469327587201726E-3</v>
      </c>
      <c r="D95">
        <f t="shared" si="58"/>
        <v>1.2990383955190678E-2</v>
      </c>
      <c r="E95">
        <f t="shared" si="58"/>
        <v>0.40094914320341746</v>
      </c>
      <c r="F95">
        <f t="shared" si="58"/>
        <v>0.24410081456054092</v>
      </c>
      <c r="G95">
        <f t="shared" si="58"/>
        <v>0.30703565999000965</v>
      </c>
      <c r="H95">
        <f t="shared" si="58"/>
        <v>0.8734419278946437</v>
      </c>
    </row>
    <row r="96" spans="1:35" x14ac:dyDescent="0.25">
      <c r="A96" t="s">
        <v>58</v>
      </c>
      <c r="B96">
        <f t="shared" si="58"/>
        <v>3.5115706246272381E-2</v>
      </c>
      <c r="C96">
        <f t="shared" si="58"/>
        <v>7.0045087591322427E-2</v>
      </c>
      <c r="D96">
        <f t="shared" si="58"/>
        <v>8.1293222353745004E-2</v>
      </c>
      <c r="E96">
        <f t="shared" si="58"/>
        <v>0.92378743155144616</v>
      </c>
      <c r="F96">
        <f t="shared" si="58"/>
        <v>0.6626652597883651</v>
      </c>
      <c r="G96">
        <f t="shared" si="58"/>
        <v>0.9139541555656957</v>
      </c>
      <c r="H96">
        <f t="shared" si="58"/>
        <v>0.56286935194315368</v>
      </c>
      <c r="I96">
        <f t="shared" si="58"/>
        <v>0.43305821507889219</v>
      </c>
    </row>
    <row r="97" spans="1:25" x14ac:dyDescent="0.25">
      <c r="A97" t="s">
        <v>59</v>
      </c>
      <c r="B97">
        <f t="shared" si="58"/>
        <v>4.3544919018222064E-4</v>
      </c>
      <c r="C97">
        <f t="shared" si="58"/>
        <v>8.2745957654585956E-4</v>
      </c>
      <c r="D97">
        <f t="shared" si="58"/>
        <v>2.8170047725520073E-3</v>
      </c>
      <c r="E97">
        <f t="shared" si="58"/>
        <v>4.7996615815323988E-2</v>
      </c>
      <c r="F97">
        <f t="shared" si="58"/>
        <v>4.8320750436114224E-2</v>
      </c>
      <c r="G97">
        <f t="shared" si="58"/>
        <v>4.0348737614350746E-2</v>
      </c>
      <c r="H97">
        <f t="shared" si="58"/>
        <v>0.16062551105325429</v>
      </c>
      <c r="I97">
        <f t="shared" si="58"/>
        <v>0.13616154149508444</v>
      </c>
      <c r="J97">
        <f t="shared" si="58"/>
        <v>7.5613013113127833E-2</v>
      </c>
    </row>
    <row r="98" spans="1:25" x14ac:dyDescent="0.25">
      <c r="A98" t="s">
        <v>60</v>
      </c>
      <c r="B98">
        <f t="shared" si="58"/>
        <v>2.3134450878979832E-4</v>
      </c>
      <c r="C98">
        <f t="shared" si="58"/>
        <v>4.3801801179724008E-4</v>
      </c>
      <c r="D98">
        <f t="shared" si="58"/>
        <v>1.881971645803596E-3</v>
      </c>
      <c r="E98">
        <f t="shared" si="58"/>
        <v>2.8860482960713082E-2</v>
      </c>
      <c r="F98">
        <f t="shared" si="58"/>
        <v>3.4736725526629063E-2</v>
      </c>
      <c r="G98">
        <f t="shared" si="58"/>
        <v>2.5163246225327913E-2</v>
      </c>
      <c r="H98">
        <f t="shared" si="58"/>
        <v>0.109658779739385</v>
      </c>
      <c r="I98">
        <f t="shared" si="58"/>
        <v>8.191073057870038E-2</v>
      </c>
      <c r="J98">
        <f t="shared" si="58"/>
        <v>5.2175606703918347E-2</v>
      </c>
      <c r="K98">
        <f t="shared" si="58"/>
        <v>0.84445720410167957</v>
      </c>
    </row>
    <row r="99" spans="1:25" x14ac:dyDescent="0.25">
      <c r="A99" t="s">
        <v>61</v>
      </c>
      <c r="B99">
        <f t="shared" si="58"/>
        <v>2.2387292182693601E-4</v>
      </c>
      <c r="C99">
        <f t="shared" si="58"/>
        <v>4.3233641293577034E-4</v>
      </c>
      <c r="D99">
        <f t="shared" si="58"/>
        <v>2.0149543593579182E-3</v>
      </c>
      <c r="E99">
        <f t="shared" si="58"/>
        <v>3.3362072053708232E-2</v>
      </c>
      <c r="F99">
        <f t="shared" si="58"/>
        <v>3.9613104597739583E-2</v>
      </c>
      <c r="G99">
        <f t="shared" si="58"/>
        <v>2.8906618093510288E-2</v>
      </c>
      <c r="H99">
        <f t="shared" si="58"/>
        <v>0.13010943807900641</v>
      </c>
      <c r="I99">
        <f t="shared" si="58"/>
        <v>9.8434751638889914E-2</v>
      </c>
      <c r="J99">
        <f t="shared" si="58"/>
        <v>6.0508249458583456E-2</v>
      </c>
      <c r="K99">
        <f t="shared" si="58"/>
        <v>0.97435363982057133</v>
      </c>
      <c r="L99">
        <f t="shared" si="58"/>
        <v>0.85575011990210548</v>
      </c>
    </row>
    <row r="100" spans="1:25" x14ac:dyDescent="0.25">
      <c r="A100" t="s">
        <v>62</v>
      </c>
      <c r="B100">
        <f t="shared" si="58"/>
        <v>1.3204593386777529E-3</v>
      </c>
      <c r="C100">
        <f t="shared" si="58"/>
        <v>2.5412563671072248E-3</v>
      </c>
      <c r="D100">
        <f t="shared" si="58"/>
        <v>6.1526417562381879E-3</v>
      </c>
      <c r="E100">
        <f t="shared" si="58"/>
        <v>0.12030418734844789</v>
      </c>
      <c r="F100">
        <f t="shared" si="58"/>
        <v>9.3176495281082891E-2</v>
      </c>
      <c r="G100">
        <f t="shared" si="58"/>
        <v>9.6763346940197961E-2</v>
      </c>
      <c r="H100">
        <f t="shared" si="58"/>
        <v>0.3220579308564232</v>
      </c>
      <c r="I100">
        <f t="shared" si="58"/>
        <v>0.32132045891137356</v>
      </c>
      <c r="J100">
        <f t="shared" si="58"/>
        <v>0.15406035533782542</v>
      </c>
      <c r="K100">
        <f t="shared" si="58"/>
        <v>0.68209488457884371</v>
      </c>
      <c r="L100">
        <f t="shared" si="58"/>
        <v>0.54587589699226802</v>
      </c>
      <c r="M100">
        <f t="shared" si="58"/>
        <v>0.63947256712209954</v>
      </c>
    </row>
    <row r="101" spans="1:25" x14ac:dyDescent="0.25">
      <c r="A101" t="s">
        <v>63</v>
      </c>
      <c r="B101">
        <f t="shared" si="58"/>
        <v>9.8316561170463354E-5</v>
      </c>
      <c r="C101">
        <f t="shared" si="58"/>
        <v>1.8661631744162875E-4</v>
      </c>
      <c r="D101">
        <f t="shared" si="58"/>
        <v>1.1762968529622578E-3</v>
      </c>
      <c r="E101">
        <f t="shared" si="58"/>
        <v>1.552517765419097E-2</v>
      </c>
      <c r="F101">
        <f t="shared" si="58"/>
        <v>2.4414055971956627E-2</v>
      </c>
      <c r="G101">
        <f t="shared" si="58"/>
        <v>1.4384107076546842E-2</v>
      </c>
      <c r="H101">
        <f t="shared" si="58"/>
        <v>7.0976529292869447E-2</v>
      </c>
      <c r="I101">
        <f t="shared" si="58"/>
        <v>4.2884921449538385E-2</v>
      </c>
      <c r="J101">
        <f t="shared" si="58"/>
        <v>3.4628835597700289E-2</v>
      </c>
      <c r="K101">
        <f t="shared" si="58"/>
        <v>0.70462695858472035</v>
      </c>
      <c r="L101">
        <f t="shared" si="58"/>
        <v>0.85792090633370366</v>
      </c>
      <c r="M101">
        <f t="shared" si="58"/>
        <v>0.69795749515690009</v>
      </c>
      <c r="N101">
        <f t="shared" si="58"/>
        <v>0.42906772826840456</v>
      </c>
    </row>
    <row r="102" spans="1:25" x14ac:dyDescent="0.25">
      <c r="A102" t="s">
        <v>64</v>
      </c>
      <c r="B102">
        <f t="shared" si="58"/>
        <v>3.6443588737360394E-4</v>
      </c>
      <c r="C102">
        <f t="shared" si="58"/>
        <v>7.1619652419720528E-4</v>
      </c>
      <c r="D102">
        <f t="shared" si="58"/>
        <v>2.8906432491930165E-3</v>
      </c>
      <c r="E102">
        <f t="shared" si="58"/>
        <v>5.5124013075404509E-2</v>
      </c>
      <c r="F102">
        <f t="shared" si="58"/>
        <v>5.5802250736801569E-2</v>
      </c>
      <c r="G102">
        <f t="shared" si="58"/>
        <v>4.6085694584996763E-2</v>
      </c>
      <c r="H102">
        <f t="shared" si="58"/>
        <v>0.19527346774614213</v>
      </c>
      <c r="I102">
        <f t="shared" si="58"/>
        <v>0.16618625784174171</v>
      </c>
      <c r="J102">
        <f t="shared" si="58"/>
        <v>8.9020979447678728E-2</v>
      </c>
      <c r="K102">
        <f t="shared" si="58"/>
        <v>0.81773520488786811</v>
      </c>
      <c r="L102">
        <f t="shared" si="58"/>
        <v>0.65019402400844839</v>
      </c>
      <c r="M102">
        <f t="shared" si="58"/>
        <v>0.77296449510454268</v>
      </c>
      <c r="N102">
        <f t="shared" si="58"/>
        <v>0.82370773379605799</v>
      </c>
      <c r="O102">
        <f t="shared" si="58"/>
        <v>0.49848068068181528</v>
      </c>
    </row>
    <row r="103" spans="1:25" x14ac:dyDescent="0.25">
      <c r="A103" t="s">
        <v>65</v>
      </c>
      <c r="B103">
        <f t="shared" si="58"/>
        <v>2.7989039735728193E-4</v>
      </c>
      <c r="C103">
        <f t="shared" si="58"/>
        <v>5.4820479191553114E-4</v>
      </c>
      <c r="D103">
        <f t="shared" si="58"/>
        <v>2.4387435265663402E-3</v>
      </c>
      <c r="E103">
        <f t="shared" si="58"/>
        <v>4.4282483949525164E-2</v>
      </c>
      <c r="F103">
        <f t="shared" si="58"/>
        <v>4.8401392361781072E-2</v>
      </c>
      <c r="G103">
        <f t="shared" si="58"/>
        <v>3.7615560051772322E-2</v>
      </c>
      <c r="H103">
        <f t="shared" si="58"/>
        <v>0.16607748158568869</v>
      </c>
      <c r="I103">
        <f t="shared" si="58"/>
        <v>0.13386839768227599</v>
      </c>
      <c r="J103">
        <f t="shared" si="58"/>
        <v>7.5907142323962923E-2</v>
      </c>
      <c r="K103">
        <f t="shared" si="58"/>
        <v>0.88778426086802664</v>
      </c>
      <c r="L103">
        <f t="shared" si="58"/>
        <v>0.7152009434116966</v>
      </c>
      <c r="M103">
        <f t="shared" si="58"/>
        <v>0.84793760401574736</v>
      </c>
      <c r="N103">
        <f t="shared" si="58"/>
        <v>0.75503892049628207</v>
      </c>
      <c r="O103">
        <f t="shared" si="58"/>
        <v>0.55646851278141629</v>
      </c>
      <c r="P103">
        <f t="shared" si="58"/>
        <v>0.91898305857097595</v>
      </c>
    </row>
    <row r="104" spans="1:25" x14ac:dyDescent="0.25">
      <c r="A104" t="s">
        <v>66</v>
      </c>
      <c r="B104">
        <f t="shared" si="58"/>
        <v>1.8575112301702325E-4</v>
      </c>
      <c r="C104">
        <f t="shared" si="58"/>
        <v>3.5574447100539551E-4</v>
      </c>
      <c r="D104">
        <f t="shared" si="58"/>
        <v>1.7437185999688892E-3</v>
      </c>
      <c r="E104">
        <f t="shared" si="58"/>
        <v>2.7026290098212537E-2</v>
      </c>
      <c r="F104">
        <f t="shared" si="58"/>
        <v>3.4286866335801067E-2</v>
      </c>
      <c r="G104">
        <f t="shared" si="58"/>
        <v>2.3789750656634072E-2</v>
      </c>
      <c r="H104">
        <f t="shared" si="58"/>
        <v>0.10888061759298448</v>
      </c>
      <c r="I104">
        <f t="shared" si="58"/>
        <v>7.8260077600889266E-2</v>
      </c>
      <c r="J104">
        <f t="shared" si="58"/>
        <v>5.1333710154785224E-2</v>
      </c>
      <c r="K104">
        <f t="shared" si="58"/>
        <v>0.8811198908197091</v>
      </c>
      <c r="L104">
        <f t="shared" si="58"/>
        <v>0.95375331345061709</v>
      </c>
      <c r="M104">
        <f t="shared" si="58"/>
        <v>0.89643625999328491</v>
      </c>
      <c r="N104">
        <f t="shared" si="58"/>
        <v>0.56536474754394894</v>
      </c>
      <c r="O104">
        <f t="shared" si="58"/>
        <v>0.8001622221094391</v>
      </c>
      <c r="P104">
        <f t="shared" si="58"/>
        <v>0.67755882333225714</v>
      </c>
      <c r="Q104">
        <f t="shared" si="58"/>
        <v>0.7472111928165639</v>
      </c>
    </row>
    <row r="105" spans="1:25" x14ac:dyDescent="0.25">
      <c r="A105" t="s">
        <v>67</v>
      </c>
      <c r="B105">
        <f t="shared" ref="B105:R119" si="59">B70</f>
        <v>1.9175574414673099E-4</v>
      </c>
      <c r="C105">
        <f t="shared" si="59"/>
        <v>3.7086239355635972E-4</v>
      </c>
      <c r="D105">
        <f t="shared" si="59"/>
        <v>1.8564864656954662E-3</v>
      </c>
      <c r="E105">
        <f t="shared" si="59"/>
        <v>3.0145244569626077E-2</v>
      </c>
      <c r="F105">
        <f t="shared" si="59"/>
        <v>3.7417382112570639E-2</v>
      </c>
      <c r="G105">
        <f t="shared" si="59"/>
        <v>2.636671171060773E-2</v>
      </c>
      <c r="H105">
        <f t="shared" si="59"/>
        <v>0.12177257127362444</v>
      </c>
      <c r="I105">
        <f t="shared" si="59"/>
        <v>8.9116803963794775E-2</v>
      </c>
      <c r="J105">
        <f t="shared" si="59"/>
        <v>5.6683228373618853E-2</v>
      </c>
      <c r="K105">
        <f t="shared" si="59"/>
        <v>0.95594486355825858</v>
      </c>
      <c r="L105">
        <f t="shared" si="59"/>
        <v>0.87186938663691305</v>
      </c>
      <c r="M105">
        <f t="shared" si="59"/>
        <v>0.97997901265363541</v>
      </c>
      <c r="N105">
        <f t="shared" si="59"/>
        <v>0.62060988057074251</v>
      </c>
      <c r="O105">
        <f t="shared" si="59"/>
        <v>0.71072495099662858</v>
      </c>
      <c r="P105">
        <f t="shared" si="59"/>
        <v>0.75018235672277633</v>
      </c>
      <c r="Q105">
        <f t="shared" si="59"/>
        <v>0.82532871790906748</v>
      </c>
      <c r="R105">
        <f t="shared" si="59"/>
        <v>0.91423805116760259</v>
      </c>
    </row>
    <row r="106" spans="1:25" x14ac:dyDescent="0.25">
      <c r="A106" t="s">
        <v>81</v>
      </c>
      <c r="B106">
        <f t="shared" si="59"/>
        <v>4.5864869749502417E-4</v>
      </c>
      <c r="C106">
        <f t="shared" si="59"/>
        <v>9.1778731466422619E-4</v>
      </c>
      <c r="D106">
        <f t="shared" si="59"/>
        <v>3.5665228953176988E-3</v>
      </c>
      <c r="E106">
        <f t="shared" si="59"/>
        <v>7.4978765362246916E-2</v>
      </c>
      <c r="F106">
        <f t="shared" si="59"/>
        <v>6.9769389653096175E-2</v>
      </c>
      <c r="G106">
        <f t="shared" si="59"/>
        <v>6.1492947204183537E-2</v>
      </c>
      <c r="H106">
        <f t="shared" si="59"/>
        <v>0.25329777246989982</v>
      </c>
      <c r="I106">
        <f t="shared" si="59"/>
        <v>0.22914010717129749</v>
      </c>
      <c r="J106">
        <f t="shared" si="59"/>
        <v>0.11420740472709787</v>
      </c>
      <c r="K106">
        <f t="shared" si="59"/>
        <v>0.66814266543783363</v>
      </c>
      <c r="L106">
        <f t="shared" si="59"/>
        <v>0.50855284242058874</v>
      </c>
      <c r="M106">
        <f t="shared" si="59"/>
        <v>0.6125701314068368</v>
      </c>
      <c r="N106">
        <f t="shared" si="59"/>
        <v>0.96737413493309188</v>
      </c>
      <c r="O106">
        <f t="shared" si="59"/>
        <v>0.36757776286186733</v>
      </c>
      <c r="P106">
        <f t="shared" si="59"/>
        <v>0.83018977314551257</v>
      </c>
      <c r="Q106">
        <f t="shared" si="59"/>
        <v>0.74828595885105331</v>
      </c>
      <c r="R106">
        <f t="shared" si="59"/>
        <v>0.52653860069233449</v>
      </c>
      <c r="S106">
        <f t="shared" ref="S106:AC121" si="60">S71</f>
        <v>0.58904134011569664</v>
      </c>
    </row>
    <row r="107" spans="1:25" x14ac:dyDescent="0.25">
      <c r="A107" t="s">
        <v>82</v>
      </c>
      <c r="B107">
        <f t="shared" si="59"/>
        <v>1.9947422809452127E-4</v>
      </c>
      <c r="C107">
        <f t="shared" si="59"/>
        <v>3.8593653526948311E-4</v>
      </c>
      <c r="D107">
        <f t="shared" si="59"/>
        <v>1.9017577485818302E-3</v>
      </c>
      <c r="E107">
        <f t="shared" si="59"/>
        <v>3.1136376351612809E-2</v>
      </c>
      <c r="F107">
        <f t="shared" si="59"/>
        <v>3.8171619128736602E-2</v>
      </c>
      <c r="G107">
        <f t="shared" si="59"/>
        <v>2.7157806649735026E-2</v>
      </c>
      <c r="H107">
        <f t="shared" si="59"/>
        <v>0.1247331977531663</v>
      </c>
      <c r="I107">
        <f t="shared" si="59"/>
        <v>9.2154551653559E-2</v>
      </c>
      <c r="J107">
        <f t="shared" si="59"/>
        <v>5.7992169758114158E-2</v>
      </c>
      <c r="K107">
        <f t="shared" si="59"/>
        <v>0.96585991006443916</v>
      </c>
      <c r="L107">
        <f t="shared" si="59"/>
        <v>0.86205620159008778</v>
      </c>
      <c r="M107">
        <f t="shared" si="59"/>
        <v>0.9909393572462446</v>
      </c>
      <c r="N107">
        <f t="shared" si="59"/>
        <v>0.62925956017388252</v>
      </c>
      <c r="O107">
        <f t="shared" si="59"/>
        <v>0.70126346461498446</v>
      </c>
      <c r="P107">
        <f t="shared" si="59"/>
        <v>0.76109003313593193</v>
      </c>
      <c r="Q107">
        <f t="shared" si="59"/>
        <v>0.83658416624909804</v>
      </c>
      <c r="R107">
        <f t="shared" si="59"/>
        <v>0.90370563847227969</v>
      </c>
      <c r="S107">
        <f t="shared" si="60"/>
        <v>0.9888808591414715</v>
      </c>
      <c r="T107">
        <f t="shared" si="60"/>
        <v>0.59941959300397474</v>
      </c>
    </row>
    <row r="108" spans="1:25" x14ac:dyDescent="0.25">
      <c r="A108" t="s">
        <v>83</v>
      </c>
      <c r="B108">
        <f t="shared" si="59"/>
        <v>2.7110445357071897E-3</v>
      </c>
      <c r="C108">
        <f t="shared" si="59"/>
        <v>5.3971706538681287E-3</v>
      </c>
      <c r="D108">
        <f t="shared" si="59"/>
        <v>1.1303148582804737E-2</v>
      </c>
      <c r="E108">
        <f t="shared" si="59"/>
        <v>0.24677532852167225</v>
      </c>
      <c r="F108">
        <f t="shared" si="59"/>
        <v>0.16432809842894208</v>
      </c>
      <c r="G108">
        <f t="shared" si="59"/>
        <v>0.1946379927303406</v>
      </c>
      <c r="H108">
        <f t="shared" si="59"/>
        <v>0.56149832462575211</v>
      </c>
      <c r="I108">
        <f t="shared" si="59"/>
        <v>0.60711606822271347</v>
      </c>
      <c r="J108">
        <f t="shared" si="59"/>
        <v>0.27940706308030067</v>
      </c>
      <c r="K108">
        <f t="shared" si="59"/>
        <v>0.39474694642874553</v>
      </c>
      <c r="L108">
        <f t="shared" si="59"/>
        <v>0.29333141574866861</v>
      </c>
      <c r="M108">
        <f t="shared" si="59"/>
        <v>0.34900778147549738</v>
      </c>
      <c r="N108">
        <f t="shared" si="59"/>
        <v>0.6665471178526976</v>
      </c>
      <c r="O108">
        <f t="shared" si="59"/>
        <v>0.21081924161203047</v>
      </c>
      <c r="P108">
        <f t="shared" si="59"/>
        <v>0.48526191692315146</v>
      </c>
      <c r="Q108">
        <f t="shared" si="59"/>
        <v>0.42971336760268652</v>
      </c>
      <c r="R108">
        <f t="shared" si="59"/>
        <v>0.29964359563403536</v>
      </c>
      <c r="S108">
        <f t="shared" si="60"/>
        <v>0.33342077333784936</v>
      </c>
      <c r="T108">
        <f t="shared" si="60"/>
        <v>0.59953134562662314</v>
      </c>
      <c r="U108">
        <f t="shared" si="60"/>
        <v>0.33970427083795829</v>
      </c>
    </row>
    <row r="109" spans="1:25" x14ac:dyDescent="0.25">
      <c r="A109" t="s">
        <v>84</v>
      </c>
      <c r="B109">
        <f t="shared" si="59"/>
        <v>1.2871410713963206E-3</v>
      </c>
      <c r="C109">
        <f t="shared" si="59"/>
        <v>2.542318339620779E-3</v>
      </c>
      <c r="D109">
        <f t="shared" si="59"/>
        <v>6.5835896764140627E-3</v>
      </c>
      <c r="E109">
        <f t="shared" si="59"/>
        <v>0.14106255954142768</v>
      </c>
      <c r="F109">
        <f t="shared" si="59"/>
        <v>0.10660939988074983</v>
      </c>
      <c r="G109">
        <f t="shared" si="59"/>
        <v>0.11246230392349127</v>
      </c>
      <c r="H109">
        <f t="shared" si="59"/>
        <v>0.37883503120915352</v>
      </c>
      <c r="I109">
        <f t="shared" si="59"/>
        <v>0.38524512901650465</v>
      </c>
      <c r="J109">
        <f t="shared" si="59"/>
        <v>0.17901087533935098</v>
      </c>
      <c r="K109">
        <f t="shared" si="59"/>
        <v>0.55637341059834711</v>
      </c>
      <c r="L109">
        <f t="shared" si="59"/>
        <v>0.42591221661478784</v>
      </c>
      <c r="M109">
        <f t="shared" si="59"/>
        <v>0.50665545550225355</v>
      </c>
      <c r="N109">
        <f t="shared" si="59"/>
        <v>0.87660890107063394</v>
      </c>
      <c r="O109">
        <f t="shared" si="59"/>
        <v>0.31555676356237533</v>
      </c>
      <c r="P109">
        <f t="shared" si="59"/>
        <v>0.68354356999151156</v>
      </c>
      <c r="Q109">
        <f t="shared" si="59"/>
        <v>0.61483788838881615</v>
      </c>
      <c r="R109">
        <f t="shared" si="59"/>
        <v>0.43894002855114755</v>
      </c>
      <c r="S109">
        <f t="shared" si="60"/>
        <v>0.48736623144067492</v>
      </c>
      <c r="T109">
        <f t="shared" si="60"/>
        <v>0.82599099919064711</v>
      </c>
      <c r="U109">
        <f t="shared" si="60"/>
        <v>0.49564117472915126</v>
      </c>
      <c r="V109">
        <f t="shared" si="60"/>
        <v>0.76963044611606912</v>
      </c>
    </row>
    <row r="110" spans="1:25" x14ac:dyDescent="0.25">
      <c r="A110" t="s">
        <v>68</v>
      </c>
      <c r="B110">
        <f t="shared" si="59"/>
        <v>2.5883812716094986E-3</v>
      </c>
      <c r="C110">
        <f t="shared" si="59"/>
        <v>5.7802109615837111E-3</v>
      </c>
      <c r="D110">
        <f t="shared" si="59"/>
        <v>1.5156217794434606E-2</v>
      </c>
      <c r="E110">
        <f t="shared" si="59"/>
        <v>0.44976890497700972</v>
      </c>
      <c r="F110">
        <f t="shared" si="59"/>
        <v>0.26814023197971421</v>
      </c>
      <c r="G110">
        <f t="shared" si="59"/>
        <v>0.34588233243764044</v>
      </c>
      <c r="H110">
        <f t="shared" si="59"/>
        <v>0.92620313500076334</v>
      </c>
      <c r="I110">
        <f t="shared" si="59"/>
        <v>0.93841887542788449</v>
      </c>
      <c r="J110">
        <f t="shared" si="59"/>
        <v>0.47255012841963573</v>
      </c>
      <c r="K110">
        <f t="shared" si="59"/>
        <v>0.12950567975940547</v>
      </c>
      <c r="L110">
        <f t="shared" si="59"/>
        <v>7.8982293631583406E-2</v>
      </c>
      <c r="M110">
        <f t="shared" si="59"/>
        <v>9.4607268526217689E-2</v>
      </c>
      <c r="N110">
        <f t="shared" si="59"/>
        <v>0.30219285762229825</v>
      </c>
      <c r="O110">
        <f t="shared" si="59"/>
        <v>4.251607161614876E-2</v>
      </c>
      <c r="P110">
        <f t="shared" si="59"/>
        <v>0.15751330898028074</v>
      </c>
      <c r="Q110">
        <f t="shared" si="59"/>
        <v>0.12760187083420535</v>
      </c>
      <c r="R110">
        <f t="shared" si="59"/>
        <v>7.5736710305954469E-2</v>
      </c>
      <c r="S110">
        <f t="shared" si="60"/>
        <v>8.5980177190731685E-2</v>
      </c>
      <c r="T110">
        <f t="shared" si="60"/>
        <v>0.21571761215928348</v>
      </c>
      <c r="U110">
        <f t="shared" si="60"/>
        <v>8.8805887093858102E-2</v>
      </c>
      <c r="V110">
        <f t="shared" si="60"/>
        <v>0.57098501092707976</v>
      </c>
      <c r="W110">
        <f t="shared" si="60"/>
        <v>0.36136373298544222</v>
      </c>
    </row>
    <row r="111" spans="1:25" x14ac:dyDescent="0.25">
      <c r="A111" t="s">
        <v>69</v>
      </c>
      <c r="B111">
        <f t="shared" si="59"/>
        <v>2.0098079372612649E-3</v>
      </c>
      <c r="C111">
        <f t="shared" si="59"/>
        <v>4.7295609432723212E-3</v>
      </c>
      <c r="D111">
        <f t="shared" si="59"/>
        <v>1.4983176314364062E-2</v>
      </c>
      <c r="E111">
        <f t="shared" si="59"/>
        <v>0.51193992244666475</v>
      </c>
      <c r="F111">
        <f t="shared" si="59"/>
        <v>0.29640573761017025</v>
      </c>
      <c r="G111">
        <f t="shared" si="59"/>
        <v>0.38911190976926291</v>
      </c>
      <c r="H111">
        <f t="shared" si="59"/>
        <v>0.96156383245409938</v>
      </c>
      <c r="I111">
        <f t="shared" si="59"/>
        <v>0.78933573813206148</v>
      </c>
      <c r="J111">
        <f t="shared" si="59"/>
        <v>0.5300114712515811</v>
      </c>
      <c r="K111">
        <f t="shared" si="59"/>
        <v>8.1657213088015532E-2</v>
      </c>
      <c r="L111">
        <f t="shared" si="59"/>
        <v>4.4956833240585477E-2</v>
      </c>
      <c r="M111">
        <f t="shared" si="59"/>
        <v>5.3023889093790147E-2</v>
      </c>
      <c r="N111">
        <f t="shared" si="59"/>
        <v>0.2211434053920763</v>
      </c>
      <c r="O111">
        <f t="shared" si="59"/>
        <v>2.031207651785923E-2</v>
      </c>
      <c r="P111">
        <f t="shared" si="59"/>
        <v>9.608480939933367E-2</v>
      </c>
      <c r="Q111">
        <f t="shared" si="59"/>
        <v>7.4271576102310374E-2</v>
      </c>
      <c r="R111">
        <f t="shared" si="59"/>
        <v>4.111500304776846E-2</v>
      </c>
      <c r="S111">
        <f t="shared" si="60"/>
        <v>4.6725476018484188E-2</v>
      </c>
      <c r="T111">
        <f t="shared" si="60"/>
        <v>0.13707707404414352</v>
      </c>
      <c r="U111">
        <f t="shared" si="60"/>
        <v>4.8632343833654314E-2</v>
      </c>
      <c r="V111">
        <f t="shared" si="60"/>
        <v>0.45798955843725042</v>
      </c>
      <c r="W111">
        <f t="shared" si="60"/>
        <v>0.26557594034983784</v>
      </c>
      <c r="X111">
        <f t="shared" si="60"/>
        <v>0.85936066317366511</v>
      </c>
    </row>
    <row r="112" spans="1:25" x14ac:dyDescent="0.25">
      <c r="A112" t="s">
        <v>70</v>
      </c>
      <c r="B112">
        <f t="shared" si="59"/>
        <v>0.13123185760279429</v>
      </c>
      <c r="C112">
        <f t="shared" si="59"/>
        <v>0.28869828903811517</v>
      </c>
      <c r="D112">
        <f t="shared" si="59"/>
        <v>0.27111018313659568</v>
      </c>
      <c r="E112">
        <f t="shared" si="59"/>
        <v>0.18027220873146632</v>
      </c>
      <c r="F112">
        <f t="shared" si="59"/>
        <v>0.63205475375930753</v>
      </c>
      <c r="G112">
        <f t="shared" si="59"/>
        <v>0.28721581036129007</v>
      </c>
      <c r="H112">
        <f t="shared" si="59"/>
        <v>8.6169312188282998E-2</v>
      </c>
      <c r="I112">
        <f t="shared" si="59"/>
        <v>3.6689620737090076E-2</v>
      </c>
      <c r="J112">
        <f t="shared" si="59"/>
        <v>0.29310999476776101</v>
      </c>
      <c r="K112">
        <f t="shared" si="59"/>
        <v>4.9333972681940251E-3</v>
      </c>
      <c r="L112">
        <f t="shared" si="59"/>
        <v>2.7746380967836192E-3</v>
      </c>
      <c r="M112">
        <f t="shared" si="59"/>
        <v>2.9498145117450303E-3</v>
      </c>
      <c r="N112">
        <f t="shared" si="59"/>
        <v>1.4047616694074902E-2</v>
      </c>
      <c r="O112">
        <f t="shared" si="59"/>
        <v>1.3362644784064256E-3</v>
      </c>
      <c r="P112">
        <f t="shared" si="59"/>
        <v>4.8817599390431335E-3</v>
      </c>
      <c r="Q112">
        <f t="shared" si="59"/>
        <v>3.8197943781576298E-3</v>
      </c>
      <c r="R112">
        <f t="shared" si="59"/>
        <v>2.4135508110250752E-3</v>
      </c>
      <c r="S112">
        <f t="shared" si="60"/>
        <v>2.5962491556705443E-3</v>
      </c>
      <c r="T112">
        <f t="shared" si="60"/>
        <v>6.4593306483073844E-3</v>
      </c>
      <c r="U112">
        <f t="shared" si="60"/>
        <v>2.6912963004048769E-3</v>
      </c>
      <c r="V112">
        <f t="shared" si="60"/>
        <v>3.0530195963559954E-2</v>
      </c>
      <c r="W112">
        <f t="shared" si="60"/>
        <v>1.5223655900449598E-2</v>
      </c>
      <c r="X112">
        <f t="shared" si="60"/>
        <v>4.5052956030222524E-2</v>
      </c>
      <c r="Y112">
        <f t="shared" si="60"/>
        <v>4.4325768630587722E-2</v>
      </c>
    </row>
    <row r="113" spans="1:35" x14ac:dyDescent="0.25">
      <c r="A113" t="s">
        <v>71</v>
      </c>
      <c r="B113">
        <f t="shared" si="59"/>
        <v>1.4042098981961247E-3</v>
      </c>
      <c r="C113">
        <f t="shared" si="59"/>
        <v>3.6766842806476401E-3</v>
      </c>
      <c r="D113">
        <f t="shared" si="59"/>
        <v>3.1626558069239266E-2</v>
      </c>
      <c r="E113">
        <f t="shared" si="59"/>
        <v>0.70879591591549962</v>
      </c>
      <c r="F113">
        <f t="shared" si="59"/>
        <v>0.4000707713284708</v>
      </c>
      <c r="G113">
        <f t="shared" si="59"/>
        <v>0.539782190893493</v>
      </c>
      <c r="H113">
        <f t="shared" si="59"/>
        <v>0.7073088886807799</v>
      </c>
      <c r="I113">
        <f t="shared" si="59"/>
        <v>0.45672832829481802</v>
      </c>
      <c r="J113">
        <f t="shared" si="59"/>
        <v>0.69852714076808731</v>
      </c>
      <c r="K113">
        <f t="shared" si="59"/>
        <v>2.8744102503125903E-2</v>
      </c>
      <c r="L113">
        <f t="shared" si="59"/>
        <v>1.2611515413268408E-2</v>
      </c>
      <c r="M113">
        <f t="shared" si="59"/>
        <v>1.3736551705727448E-2</v>
      </c>
      <c r="N113">
        <f t="shared" si="59"/>
        <v>0.12647920649310243</v>
      </c>
      <c r="O113">
        <f t="shared" si="59"/>
        <v>3.6592924024868804E-3</v>
      </c>
      <c r="P113">
        <f t="shared" si="59"/>
        <v>2.9456646776684109E-2</v>
      </c>
      <c r="Q113">
        <f t="shared" si="59"/>
        <v>2.0439254070871181E-2</v>
      </c>
      <c r="R113">
        <f t="shared" si="59"/>
        <v>1.0040263475480506E-2</v>
      </c>
      <c r="S113">
        <f t="shared" si="60"/>
        <v>1.1168609883926364E-2</v>
      </c>
      <c r="T113">
        <f t="shared" si="60"/>
        <v>4.4726980113404494E-2</v>
      </c>
      <c r="U113">
        <f t="shared" si="60"/>
        <v>1.1839602604207961E-2</v>
      </c>
      <c r="V113">
        <f t="shared" si="60"/>
        <v>0.28017850679643935</v>
      </c>
      <c r="W113">
        <f t="shared" si="60"/>
        <v>0.12512988033876113</v>
      </c>
      <c r="X113">
        <f t="shared" si="60"/>
        <v>0.5340908581894207</v>
      </c>
      <c r="Y113">
        <f t="shared" si="60"/>
        <v>0.62772317632266528</v>
      </c>
      <c r="Z113">
        <f t="shared" si="60"/>
        <v>4.9911444337476497E-2</v>
      </c>
    </row>
    <row r="114" spans="1:35" x14ac:dyDescent="0.25">
      <c r="A114" t="s">
        <v>72</v>
      </c>
      <c r="B114">
        <f t="shared" si="59"/>
        <v>2.3521527235667067E-3</v>
      </c>
      <c r="C114">
        <f t="shared" si="59"/>
        <v>6.2543631866315806E-3</v>
      </c>
      <c r="D114">
        <f t="shared" si="59"/>
        <v>3.8213470018131239E-2</v>
      </c>
      <c r="E114">
        <f t="shared" si="59"/>
        <v>0.89317512930904486</v>
      </c>
      <c r="F114">
        <f t="shared" si="59"/>
        <v>0.4837657902368025</v>
      </c>
      <c r="G114">
        <f t="shared" si="59"/>
        <v>0.68226582027993454</v>
      </c>
      <c r="H114">
        <f t="shared" si="59"/>
        <v>0.56346760440425858</v>
      </c>
      <c r="I114">
        <f t="shared" si="59"/>
        <v>0.32974601991025032</v>
      </c>
      <c r="J114">
        <f t="shared" si="59"/>
        <v>0.83330521718177542</v>
      </c>
      <c r="K114">
        <f t="shared" si="59"/>
        <v>2.1670199425340694E-2</v>
      </c>
      <c r="L114">
        <f t="shared" si="59"/>
        <v>9.6671494083486794E-3</v>
      </c>
      <c r="M114">
        <f t="shared" si="59"/>
        <v>1.0421635366542829E-2</v>
      </c>
      <c r="N114">
        <f t="shared" si="59"/>
        <v>7.9960069909629686E-2</v>
      </c>
      <c r="O114">
        <f t="shared" si="59"/>
        <v>2.9513094339111718E-3</v>
      </c>
      <c r="P114">
        <f t="shared" si="59"/>
        <v>2.1778372088075156E-2</v>
      </c>
      <c r="Q114">
        <f t="shared" si="59"/>
        <v>1.5245696729669012E-2</v>
      </c>
      <c r="R114">
        <f t="shared" si="59"/>
        <v>7.7188037026666191E-3</v>
      </c>
      <c r="S114">
        <f t="shared" si="60"/>
        <v>8.5270012398571907E-3</v>
      </c>
      <c r="T114">
        <f t="shared" si="60"/>
        <v>3.2557854633610918E-2</v>
      </c>
      <c r="U114">
        <f t="shared" si="60"/>
        <v>9.0195779442090313E-3</v>
      </c>
      <c r="V114">
        <f t="shared" si="60"/>
        <v>0.19913802280665463</v>
      </c>
      <c r="W114">
        <f t="shared" si="60"/>
        <v>9.290900531907155E-2</v>
      </c>
      <c r="X114">
        <f t="shared" si="60"/>
        <v>0.39462054511455169</v>
      </c>
      <c r="Y114">
        <f t="shared" si="60"/>
        <v>0.4511514092890222</v>
      </c>
      <c r="Z114">
        <f t="shared" si="60"/>
        <v>7.9133284555437014E-2</v>
      </c>
      <c r="AA114">
        <f t="shared" si="60"/>
        <v>0.69467017936395159</v>
      </c>
    </row>
    <row r="115" spans="1:35" x14ac:dyDescent="0.25">
      <c r="A115" t="s">
        <v>73</v>
      </c>
      <c r="B115">
        <f t="shared" si="59"/>
        <v>9.888863402957207E-3</v>
      </c>
      <c r="C115">
        <f t="shared" si="59"/>
        <v>1.9863477869080621E-2</v>
      </c>
      <c r="D115">
        <f t="shared" si="59"/>
        <v>3.0147185656317313E-2</v>
      </c>
      <c r="E115">
        <f t="shared" si="59"/>
        <v>0.57709874760623259</v>
      </c>
      <c r="F115">
        <f t="shared" si="59"/>
        <v>0.34408377111177468</v>
      </c>
      <c r="G115">
        <f t="shared" si="59"/>
        <v>0.46332233342117968</v>
      </c>
      <c r="H115">
        <f t="shared" si="59"/>
        <v>0.98646094329368617</v>
      </c>
      <c r="I115">
        <f t="shared" si="59"/>
        <v>0.89688873376290035</v>
      </c>
      <c r="J115">
        <f t="shared" si="59"/>
        <v>0.56901284783293082</v>
      </c>
      <c r="K115">
        <f t="shared" si="59"/>
        <v>0.1886963290254226</v>
      </c>
      <c r="L115">
        <f t="shared" si="59"/>
        <v>0.13440182972948031</v>
      </c>
      <c r="M115">
        <f t="shared" si="59"/>
        <v>0.15860926114636673</v>
      </c>
      <c r="N115">
        <f t="shared" si="59"/>
        <v>0.35439663958775625</v>
      </c>
      <c r="O115">
        <f t="shared" si="59"/>
        <v>9.2484815408868382E-2</v>
      </c>
      <c r="P115">
        <f t="shared" si="59"/>
        <v>0.22890108446739751</v>
      </c>
      <c r="Q115">
        <f t="shared" si="59"/>
        <v>0.198251815207306</v>
      </c>
      <c r="R115">
        <f t="shared" si="59"/>
        <v>0.1349140863586262</v>
      </c>
      <c r="S115">
        <f t="shared" si="60"/>
        <v>0.14993858178231789</v>
      </c>
      <c r="T115">
        <f t="shared" si="60"/>
        <v>0.29048215540940037</v>
      </c>
      <c r="U115">
        <f t="shared" si="60"/>
        <v>0.15313991976720218</v>
      </c>
      <c r="V115">
        <f t="shared" si="60"/>
        <v>0.59263309415418486</v>
      </c>
      <c r="W115">
        <f t="shared" si="60"/>
        <v>0.41371906000069847</v>
      </c>
      <c r="X115">
        <f t="shared" si="60"/>
        <v>0.94593807296061461</v>
      </c>
      <c r="Y115">
        <f t="shared" si="60"/>
        <v>0.94837830141338297</v>
      </c>
      <c r="Z115">
        <f t="shared" si="60"/>
        <v>9.968574456190174E-2</v>
      </c>
      <c r="AA115">
        <f t="shared" si="60"/>
        <v>0.7154857576891307</v>
      </c>
      <c r="AB115">
        <f t="shared" si="60"/>
        <v>0.58901987043935833</v>
      </c>
    </row>
    <row r="116" spans="1:35" x14ac:dyDescent="0.25">
      <c r="A116" t="s">
        <v>74</v>
      </c>
      <c r="B116">
        <f t="shared" si="59"/>
        <v>8.6455601710039298E-4</v>
      </c>
      <c r="C116">
        <f t="shared" si="59"/>
        <v>1.6660203976173362E-3</v>
      </c>
      <c r="D116">
        <f t="shared" si="59"/>
        <v>4.6358612033043506E-3</v>
      </c>
      <c r="E116">
        <f t="shared" si="59"/>
        <v>8.9090736866710707E-2</v>
      </c>
      <c r="F116">
        <f t="shared" si="59"/>
        <v>7.5042735702888386E-2</v>
      </c>
      <c r="G116">
        <f t="shared" si="59"/>
        <v>7.2450258028512723E-2</v>
      </c>
      <c r="H116">
        <f t="shared" si="59"/>
        <v>0.26046611983573614</v>
      </c>
      <c r="I116">
        <f t="shared" si="59"/>
        <v>0.24784704267967583</v>
      </c>
      <c r="J116">
        <f t="shared" si="59"/>
        <v>0.12250501809412918</v>
      </c>
      <c r="K116">
        <f t="shared" si="59"/>
        <v>0.76561685626594667</v>
      </c>
      <c r="L116">
        <f t="shared" si="59"/>
        <v>0.61864496038347694</v>
      </c>
      <c r="M116">
        <f t="shared" si="59"/>
        <v>0.72455789156704276</v>
      </c>
      <c r="N116">
        <f t="shared" si="59"/>
        <v>0.9048686076207848</v>
      </c>
      <c r="O116">
        <f t="shared" si="59"/>
        <v>0.49027467329308394</v>
      </c>
      <c r="P116">
        <f t="shared" si="59"/>
        <v>0.92319998948313764</v>
      </c>
      <c r="Q116">
        <f t="shared" si="59"/>
        <v>0.85096112087171205</v>
      </c>
      <c r="R116">
        <f t="shared" si="59"/>
        <v>0.64248359326080995</v>
      </c>
      <c r="S116">
        <f t="shared" si="60"/>
        <v>0.70474029332875965</v>
      </c>
      <c r="T116">
        <f t="shared" si="60"/>
        <v>0.92518132570673162</v>
      </c>
      <c r="U116">
        <f t="shared" si="60"/>
        <v>0.71413426849427175</v>
      </c>
      <c r="V116">
        <f t="shared" si="60"/>
        <v>0.5752421452699874</v>
      </c>
      <c r="W116">
        <f t="shared" si="60"/>
        <v>0.77641277482425863</v>
      </c>
      <c r="X116">
        <f t="shared" si="60"/>
        <v>0.23343961663910123</v>
      </c>
      <c r="Y116">
        <f t="shared" si="60"/>
        <v>0.1620743565806487</v>
      </c>
      <c r="Z116">
        <f t="shared" si="60"/>
        <v>9.6538054505635948E-3</v>
      </c>
      <c r="AA116">
        <f t="shared" si="60"/>
        <v>6.9234786818799049E-2</v>
      </c>
      <c r="AB116">
        <f t="shared" si="60"/>
        <v>5.1747039791878439E-2</v>
      </c>
      <c r="AC116">
        <f t="shared" si="60"/>
        <v>0.29273535920792154</v>
      </c>
    </row>
    <row r="117" spans="1:35" x14ac:dyDescent="0.25">
      <c r="A117" t="s">
        <v>75</v>
      </c>
      <c r="B117">
        <f t="shared" si="59"/>
        <v>5.3506535870729763E-4</v>
      </c>
      <c r="C117">
        <f t="shared" si="59"/>
        <v>9.736349067169638E-4</v>
      </c>
      <c r="D117">
        <f t="shared" si="59"/>
        <v>2.7184977142501762E-3</v>
      </c>
      <c r="E117">
        <f t="shared" si="59"/>
        <v>3.9897886894337861E-2</v>
      </c>
      <c r="F117">
        <f t="shared" si="59"/>
        <v>3.9757110642695465E-2</v>
      </c>
      <c r="G117">
        <f t="shared" si="59"/>
        <v>3.3783220860125474E-2</v>
      </c>
      <c r="H117">
        <f t="shared" si="59"/>
        <v>0.12348433009333312</v>
      </c>
      <c r="I117">
        <f t="shared" si="59"/>
        <v>0.10481566738526765</v>
      </c>
      <c r="J117">
        <f t="shared" si="59"/>
        <v>6.0695352236043783E-2</v>
      </c>
      <c r="K117">
        <f t="shared" si="59"/>
        <v>0.76990822556137817</v>
      </c>
      <c r="L117">
        <f t="shared" si="59"/>
        <v>0.89825107882595279</v>
      </c>
      <c r="M117">
        <f t="shared" si="59"/>
        <v>0.77557366981097409</v>
      </c>
      <c r="N117">
        <f t="shared" si="59"/>
        <v>0.51678340666174694</v>
      </c>
      <c r="O117">
        <f t="shared" si="59"/>
        <v>0.99056391084405349</v>
      </c>
      <c r="P117">
        <f t="shared" si="59"/>
        <v>0.60656535746707818</v>
      </c>
      <c r="Q117">
        <f t="shared" si="59"/>
        <v>0.66007816033886146</v>
      </c>
      <c r="R117">
        <f t="shared" si="59"/>
        <v>0.8564201894135427</v>
      </c>
      <c r="S117">
        <f t="shared" si="60"/>
        <v>0.78805266120657791</v>
      </c>
      <c r="T117">
        <f t="shared" si="60"/>
        <v>0.4891902782283627</v>
      </c>
      <c r="U117">
        <f t="shared" si="60"/>
        <v>0.78014393723644138</v>
      </c>
      <c r="V117">
        <f t="shared" si="60"/>
        <v>0.29577553595046346</v>
      </c>
      <c r="W117">
        <f t="shared" si="60"/>
        <v>0.41457315752468304</v>
      </c>
      <c r="X117">
        <f t="shared" si="60"/>
        <v>0.1000842437070911</v>
      </c>
      <c r="Y117">
        <f t="shared" si="60"/>
        <v>6.5808420452874383E-2</v>
      </c>
      <c r="Z117">
        <f t="shared" si="60"/>
        <v>4.9360711227955214E-3</v>
      </c>
      <c r="AA117">
        <f t="shared" si="60"/>
        <v>4.1163708105655492E-2</v>
      </c>
      <c r="AB117">
        <f t="shared" si="60"/>
        <v>2.0718346392180103E-2</v>
      </c>
      <c r="AC117">
        <f t="shared" si="60"/>
        <v>0.1450011898041963</v>
      </c>
      <c r="AD117">
        <f>AD82</f>
        <v>0.5794096326056557</v>
      </c>
    </row>
    <row r="118" spans="1:35" x14ac:dyDescent="0.25">
      <c r="A118" t="s">
        <v>76</v>
      </c>
      <c r="B118">
        <f t="shared" si="59"/>
        <v>1.3294652753449074E-3</v>
      </c>
      <c r="C118">
        <f t="shared" si="59"/>
        <v>2.7265651251082092E-3</v>
      </c>
      <c r="D118">
        <f t="shared" si="59"/>
        <v>7.6027683151279474E-3</v>
      </c>
      <c r="E118">
        <f t="shared" si="59"/>
        <v>0.18512607227753283</v>
      </c>
      <c r="F118">
        <f t="shared" si="59"/>
        <v>0.13291001295529628</v>
      </c>
      <c r="G118">
        <f t="shared" si="59"/>
        <v>0.1455525714714295</v>
      </c>
      <c r="H118">
        <f t="shared" si="59"/>
        <v>0.48618497472555</v>
      </c>
      <c r="I118">
        <f t="shared" si="59"/>
        <v>0.51240906865451818</v>
      </c>
      <c r="J118">
        <f t="shared" si="59"/>
        <v>0.22809229820066046</v>
      </c>
      <c r="K118">
        <f t="shared" si="59"/>
        <v>0.39197301707877041</v>
      </c>
      <c r="L118">
        <f t="shared" si="59"/>
        <v>0.27951783218463166</v>
      </c>
      <c r="M118">
        <f t="shared" si="59"/>
        <v>0.33777091269551668</v>
      </c>
      <c r="N118">
        <f t="shared" si="59"/>
        <v>0.69357473913383727</v>
      </c>
      <c r="O118">
        <f t="shared" si="59"/>
        <v>0.18772387009288943</v>
      </c>
      <c r="P118">
        <f t="shared" si="59"/>
        <v>0.48939322665895912</v>
      </c>
      <c r="Q118">
        <f t="shared" si="59"/>
        <v>0.42664385915452363</v>
      </c>
      <c r="R118">
        <f t="shared" si="59"/>
        <v>0.28407213056128555</v>
      </c>
      <c r="S118">
        <f t="shared" si="60"/>
        <v>0.3198330673257862</v>
      </c>
      <c r="T118">
        <f t="shared" si="60"/>
        <v>0.61773419148190567</v>
      </c>
      <c r="U118">
        <f t="shared" si="60"/>
        <v>0.32685144869191157</v>
      </c>
      <c r="V118">
        <f t="shared" si="60"/>
        <v>0.94163321019247626</v>
      </c>
      <c r="W118">
        <f t="shared" si="60"/>
        <v>0.8080413206351591</v>
      </c>
      <c r="X118">
        <f t="shared" si="60"/>
        <v>0.47917131297073345</v>
      </c>
      <c r="Y118">
        <f t="shared" si="60"/>
        <v>0.35977233325070329</v>
      </c>
      <c r="Z118">
        <f t="shared" si="60"/>
        <v>1.8199177430120759E-2</v>
      </c>
      <c r="AA118">
        <f t="shared" si="60"/>
        <v>0.17030810931605064</v>
      </c>
      <c r="AB118">
        <f t="shared" si="60"/>
        <v>0.12414121661931564</v>
      </c>
      <c r="AC118">
        <f t="shared" si="60"/>
        <v>0.52283480932410475</v>
      </c>
      <c r="AD118">
        <f>AD83</f>
        <v>0.59231707477864126</v>
      </c>
      <c r="AE118">
        <f>AE83</f>
        <v>0.2888152605164151</v>
      </c>
    </row>
    <row r="119" spans="1:35" x14ac:dyDescent="0.25">
      <c r="A119" t="s">
        <v>77</v>
      </c>
      <c r="B119">
        <f t="shared" si="59"/>
        <v>7.2510883050294487E-4</v>
      </c>
      <c r="C119">
        <f t="shared" si="59"/>
        <v>1.2636705569908113E-3</v>
      </c>
      <c r="D119">
        <f t="shared" si="59"/>
        <v>2.8569424064543466E-3</v>
      </c>
      <c r="E119">
        <f t="shared" si="59"/>
        <v>3.6432373462073127E-2</v>
      </c>
      <c r="F119">
        <f t="shared" si="59"/>
        <v>3.484541167351065E-2</v>
      </c>
      <c r="G119">
        <f t="shared" si="59"/>
        <v>3.0931857186362956E-2</v>
      </c>
      <c r="H119">
        <f t="shared" si="59"/>
        <v>0.10185509319289004</v>
      </c>
      <c r="I119">
        <f t="shared" si="59"/>
        <v>8.8622094608647631E-2</v>
      </c>
      <c r="J119">
        <f t="shared" si="59"/>
        <v>5.2278834109465863E-2</v>
      </c>
      <c r="K119">
        <f t="shared" si="59"/>
        <v>0.59251395933717321</v>
      </c>
      <c r="L119">
        <f t="shared" si="59"/>
        <v>0.69086913451206267</v>
      </c>
      <c r="M119">
        <f t="shared" si="59"/>
        <v>0.58837463584698479</v>
      </c>
      <c r="N119">
        <f t="shared" si="59"/>
        <v>0.39963557035706421</v>
      </c>
      <c r="O119">
        <f t="shared" si="59"/>
        <v>0.77162412330729402</v>
      </c>
      <c r="P119">
        <f t="shared" si="59"/>
        <v>0.45960213924694515</v>
      </c>
      <c r="Q119">
        <f t="shared" si="59"/>
        <v>0.49890620199939473</v>
      </c>
      <c r="R119">
        <f t="shared" si="59"/>
        <v>0.6521587259832875</v>
      </c>
      <c r="S119">
        <f t="shared" si="60"/>
        <v>0.59648727793831458</v>
      </c>
      <c r="T119">
        <f t="shared" si="60"/>
        <v>0.37142902980674219</v>
      </c>
      <c r="U119">
        <f t="shared" si="60"/>
        <v>0.59059545632776822</v>
      </c>
      <c r="V119">
        <f t="shared" si="60"/>
        <v>0.23198657879549003</v>
      </c>
      <c r="W119">
        <f t="shared" si="60"/>
        <v>0.32002279148364932</v>
      </c>
      <c r="X119">
        <f t="shared" si="60"/>
        <v>8.4779416105546818E-2</v>
      </c>
      <c r="Y119">
        <f t="shared" si="60"/>
        <v>5.8812436732843545E-2</v>
      </c>
      <c r="Z119">
        <f t="shared" si="60"/>
        <v>5.4522805789961395E-3</v>
      </c>
      <c r="AA119">
        <f t="shared" si="60"/>
        <v>4.4943585756632126E-2</v>
      </c>
      <c r="AB119">
        <f t="shared" si="60"/>
        <v>3.5652735034838699E-2</v>
      </c>
      <c r="AC119">
        <f t="shared" si="60"/>
        <v>0.11832103560969698</v>
      </c>
      <c r="AD119">
        <f>AD84</f>
        <v>0.44577535258194789</v>
      </c>
      <c r="AE119">
        <f>AE84</f>
        <v>0.79659116623095183</v>
      </c>
      <c r="AF119">
        <f>AF84</f>
        <v>0.22528934912351617</v>
      </c>
    </row>
    <row r="120" spans="1:35" x14ac:dyDescent="0.25">
      <c r="A120" t="s">
        <v>78</v>
      </c>
      <c r="B120">
        <f t="shared" ref="B120:R121" si="61">B85</f>
        <v>3.0074988667247335E-4</v>
      </c>
      <c r="C120">
        <f t="shared" si="61"/>
        <v>5.7998869578266882E-4</v>
      </c>
      <c r="D120">
        <f t="shared" si="61"/>
        <v>2.3826890377567529E-3</v>
      </c>
      <c r="E120">
        <f t="shared" si="61"/>
        <v>4.1026730912807848E-2</v>
      </c>
      <c r="F120">
        <f t="shared" si="61"/>
        <v>4.4839339724605951E-2</v>
      </c>
      <c r="G120">
        <f t="shared" si="61"/>
        <v>3.4946452111898028E-2</v>
      </c>
      <c r="H120">
        <f t="shared" si="61"/>
        <v>0.14995154943795169</v>
      </c>
      <c r="I120">
        <f t="shared" si="61"/>
        <v>0.12045664619115244</v>
      </c>
      <c r="J120">
        <f t="shared" si="61"/>
        <v>6.9620778699900604E-2</v>
      </c>
      <c r="K120">
        <f t="shared" si="61"/>
        <v>0.97838732153605257</v>
      </c>
      <c r="L120">
        <f t="shared" si="61"/>
        <v>0.81234135369100036</v>
      </c>
      <c r="M120">
        <f t="shared" si="61"/>
        <v>0.94882854480813783</v>
      </c>
      <c r="N120">
        <f t="shared" si="61"/>
        <v>0.68578869378212304</v>
      </c>
      <c r="O120">
        <f t="shared" si="61"/>
        <v>0.66020487861538557</v>
      </c>
      <c r="P120">
        <f t="shared" si="61"/>
        <v>0.82860163277734067</v>
      </c>
      <c r="Q120">
        <f t="shared" si="61"/>
        <v>0.90368185397477518</v>
      </c>
      <c r="R120">
        <f t="shared" si="61"/>
        <v>0.8493791219398964</v>
      </c>
      <c r="S120">
        <f t="shared" si="60"/>
        <v>0.92862323933835911</v>
      </c>
      <c r="T120">
        <f t="shared" si="60"/>
        <v>0.66879604131936266</v>
      </c>
      <c r="U120">
        <f t="shared" si="60"/>
        <v>0.9393252275006061</v>
      </c>
      <c r="V120">
        <f t="shared" si="60"/>
        <v>0.38640427198361027</v>
      </c>
      <c r="W120">
        <f t="shared" si="60"/>
        <v>0.55314470486204881</v>
      </c>
      <c r="X120">
        <f t="shared" si="60"/>
        <v>0.11502118314483988</v>
      </c>
      <c r="Y120">
        <f t="shared" si="60"/>
        <v>6.805359254568305E-2</v>
      </c>
      <c r="Z120">
        <f t="shared" si="60"/>
        <v>3.794411968092572E-3</v>
      </c>
      <c r="AA120">
        <f t="shared" si="60"/>
        <v>2.0158834828646558E-2</v>
      </c>
      <c r="AB120">
        <f t="shared" si="60"/>
        <v>1.515625542080979E-2</v>
      </c>
      <c r="AC120">
        <f t="shared" si="60"/>
        <v>0.17934884000451332</v>
      </c>
      <c r="AD120">
        <f>AD85</f>
        <v>0.77346199224819956</v>
      </c>
      <c r="AE120">
        <f>AE85</f>
        <v>0.74081014784384824</v>
      </c>
      <c r="AF120">
        <f>AF85</f>
        <v>0.38025838772492127</v>
      </c>
      <c r="AG120">
        <f>AG85</f>
        <v>0.56392548874617632</v>
      </c>
    </row>
    <row r="121" spans="1:35" x14ac:dyDescent="0.25">
      <c r="A121" t="s">
        <v>79</v>
      </c>
      <c r="B121">
        <f t="shared" si="61"/>
        <v>8.4209757056401995E-4</v>
      </c>
      <c r="C121">
        <f t="shared" si="61"/>
        <v>1.5366547963024909E-3</v>
      </c>
      <c r="D121">
        <f t="shared" si="61"/>
        <v>3.7515788177997192E-3</v>
      </c>
      <c r="E121">
        <f t="shared" si="61"/>
        <v>5.8312339666854909E-2</v>
      </c>
      <c r="F121">
        <f t="shared" si="61"/>
        <v>5.2188487081142876E-2</v>
      </c>
      <c r="G121">
        <f t="shared" si="61"/>
        <v>4.8454343827981028E-2</v>
      </c>
      <c r="H121">
        <f t="shared" si="61"/>
        <v>0.16669460652002299</v>
      </c>
      <c r="I121">
        <f t="shared" si="61"/>
        <v>0.15151505616039923</v>
      </c>
      <c r="J121">
        <f t="shared" si="61"/>
        <v>8.1743877817028868E-2</v>
      </c>
      <c r="K121">
        <f t="shared" si="61"/>
        <v>0.8978223229580975</v>
      </c>
      <c r="L121">
        <f t="shared" si="61"/>
        <v>0.96959873534468977</v>
      </c>
      <c r="M121">
        <f t="shared" si="61"/>
        <v>0.91302124982043587</v>
      </c>
      <c r="N121">
        <f t="shared" si="61"/>
        <v>0.62551105712428323</v>
      </c>
      <c r="O121">
        <f t="shared" si="61"/>
        <v>0.85466045098417176</v>
      </c>
      <c r="P121">
        <f t="shared" si="61"/>
        <v>0.73712586124500323</v>
      </c>
      <c r="Q121">
        <f t="shared" si="61"/>
        <v>0.79533611353185218</v>
      </c>
      <c r="R121">
        <f t="shared" si="61"/>
        <v>0.99367846384836223</v>
      </c>
      <c r="S121">
        <f t="shared" si="60"/>
        <v>0.92739862540310847</v>
      </c>
      <c r="T121">
        <f t="shared" si="60"/>
        <v>0.61144267795741647</v>
      </c>
      <c r="U121">
        <f t="shared" si="60"/>
        <v>0.91914060490188865</v>
      </c>
      <c r="V121">
        <f t="shared" si="60"/>
        <v>0.37678859176979884</v>
      </c>
      <c r="W121">
        <f t="shared" si="60"/>
        <v>0.51710227809591724</v>
      </c>
      <c r="X121">
        <f t="shared" si="60"/>
        <v>0.14382241172174751</v>
      </c>
      <c r="Y121">
        <f t="shared" si="60"/>
        <v>9.9799480966486928E-2</v>
      </c>
      <c r="Z121">
        <f t="shared" si="60"/>
        <v>7.5437855206537882E-3</v>
      </c>
      <c r="AA121">
        <f t="shared" si="60"/>
        <v>6.3673034239603618E-2</v>
      </c>
      <c r="AB121">
        <f t="shared" si="60"/>
        <v>3.4864538034314635E-2</v>
      </c>
      <c r="AC121">
        <f t="shared" si="60"/>
        <v>0.19060319176180293</v>
      </c>
      <c r="AD121">
        <f>AD86</f>
        <v>0.69659045866636571</v>
      </c>
      <c r="AE121">
        <f>AE86</f>
        <v>0.88527520388970649</v>
      </c>
      <c r="AF121">
        <f>AF86</f>
        <v>0.37699806984688256</v>
      </c>
      <c r="AG121">
        <f>AG86</f>
        <v>0.70185977621382234</v>
      </c>
      <c r="AH121">
        <f>AH86</f>
        <v>0.87465732004327346</v>
      </c>
    </row>
    <row r="123" spans="1:35" x14ac:dyDescent="0.2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2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2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25">
      <c r="A126" t="s">
        <v>53</v>
      </c>
      <c r="B126" t="str">
        <f t="shared" si="62"/>
        <v>-</v>
      </c>
      <c r="C126" t="str">
        <f t="shared" si="62"/>
        <v>-</v>
      </c>
      <c r="D126" t="str">
        <f t="shared" si="62"/>
        <v>-</v>
      </c>
    </row>
    <row r="127" spans="1:35" x14ac:dyDescent="0.2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25">
      <c r="A128" t="s">
        <v>55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25">
      <c r="A129" t="s">
        <v>56</v>
      </c>
      <c r="B129" t="str">
        <f t="shared" si="62"/>
        <v>+</v>
      </c>
      <c r="C129" t="str">
        <f t="shared" si="62"/>
        <v>-</v>
      </c>
      <c r="D129" t="str">
        <f t="shared" si="62"/>
        <v>-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2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-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25">
      <c r="A131" t="s">
        <v>58</v>
      </c>
      <c r="B131" t="str">
        <f t="shared" si="62"/>
        <v>-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2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2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-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2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-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2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2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-</v>
      </c>
      <c r="F136" t="str">
        <f t="shared" si="62"/>
        <v>-</v>
      </c>
      <c r="G136" t="str">
        <f t="shared" si="62"/>
        <v>-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2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-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2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2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2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2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2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-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2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-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2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-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2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-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2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25">
      <c r="A147" t="s">
        <v>70</v>
      </c>
      <c r="B147" t="str">
        <f t="shared" si="63"/>
        <v>-</v>
      </c>
      <c r="C147" t="str">
        <f t="shared" si="63"/>
        <v>-</v>
      </c>
      <c r="D147" t="str">
        <f t="shared" si="63"/>
        <v>-</v>
      </c>
      <c r="E147" t="str">
        <f t="shared" si="63"/>
        <v>-</v>
      </c>
      <c r="F147" t="str">
        <f t="shared" si="63"/>
        <v>-</v>
      </c>
      <c r="G147" t="str">
        <f t="shared" si="63"/>
        <v>-</v>
      </c>
      <c r="H147" t="str">
        <f t="shared" si="63"/>
        <v>-</v>
      </c>
      <c r="I147" t="str">
        <f t="shared" si="63"/>
        <v>-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-</v>
      </c>
      <c r="W147" t="str">
        <f t="shared" si="64"/>
        <v>+</v>
      </c>
      <c r="X147" t="str">
        <f t="shared" si="64"/>
        <v>-</v>
      </c>
      <c r="Y147" t="str">
        <f t="shared" si="64"/>
        <v>-</v>
      </c>
    </row>
    <row r="148" spans="1:34" x14ac:dyDescent="0.2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-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+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+</v>
      </c>
      <c r="R148" t="str">
        <f t="shared" si="63"/>
        <v>+</v>
      </c>
      <c r="S148" t="str">
        <f t="shared" si="64"/>
        <v>+</v>
      </c>
      <c r="T148" t="str">
        <f t="shared" si="64"/>
        <v>-</v>
      </c>
      <c r="U148" t="str">
        <f t="shared" si="64"/>
        <v>+</v>
      </c>
      <c r="V148" t="str">
        <f t="shared" si="64"/>
        <v>-</v>
      </c>
      <c r="W148" t="str">
        <f t="shared" si="64"/>
        <v>-</v>
      </c>
      <c r="X148" t="str">
        <f t="shared" si="64"/>
        <v>-</v>
      </c>
      <c r="Y148" t="str">
        <f t="shared" si="64"/>
        <v>-</v>
      </c>
      <c r="Z148" t="str">
        <f t="shared" si="64"/>
        <v>-</v>
      </c>
    </row>
    <row r="149" spans="1:34" x14ac:dyDescent="0.2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-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+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+</v>
      </c>
      <c r="Q149" t="str">
        <f t="shared" si="63"/>
        <v>+</v>
      </c>
      <c r="R149" t="str">
        <f t="shared" si="63"/>
        <v>+</v>
      </c>
      <c r="S149" t="str">
        <f t="shared" si="64"/>
        <v>+</v>
      </c>
      <c r="T149" t="str">
        <f t="shared" si="64"/>
        <v>-</v>
      </c>
      <c r="U149" t="str">
        <f t="shared" si="64"/>
        <v>+</v>
      </c>
      <c r="V149" t="str">
        <f t="shared" si="64"/>
        <v>-</v>
      </c>
      <c r="W149" t="str">
        <f t="shared" si="64"/>
        <v>-</v>
      </c>
      <c r="X149" t="str">
        <f t="shared" si="64"/>
        <v>-</v>
      </c>
      <c r="Y149" t="str">
        <f t="shared" si="64"/>
        <v>-</v>
      </c>
      <c r="Z149" t="str">
        <f t="shared" si="64"/>
        <v>-</v>
      </c>
      <c r="AA149" t="str">
        <f t="shared" si="64"/>
        <v>-</v>
      </c>
    </row>
    <row r="150" spans="1:34" x14ac:dyDescent="0.2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-</v>
      </c>
      <c r="AA150" t="str">
        <f t="shared" si="64"/>
        <v>-</v>
      </c>
      <c r="AB150" t="str">
        <f t="shared" si="64"/>
        <v>-</v>
      </c>
    </row>
    <row r="151" spans="1:34" x14ac:dyDescent="0.2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-</v>
      </c>
      <c r="G151" t="str">
        <f t="shared" si="63"/>
        <v>-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2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-</v>
      </c>
      <c r="I152" t="str">
        <f t="shared" si="63"/>
        <v>-</v>
      </c>
      <c r="J152" t="str">
        <f t="shared" si="63"/>
        <v>+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-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+</v>
      </c>
      <c r="J154" t="str">
        <f t="shared" si="63"/>
        <v>+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+</v>
      </c>
      <c r="Y154" t="str">
        <f t="shared" si="64"/>
        <v>+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-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+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2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-</v>
      </c>
      <c r="M156" t="str">
        <f t="shared" si="65"/>
        <v>-</v>
      </c>
      <c r="N156" t="str">
        <f t="shared" si="65"/>
        <v>+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+</v>
      </c>
      <c r="W156" t="str">
        <f t="shared" si="64"/>
        <v>+</v>
      </c>
      <c r="X156" t="str">
        <f t="shared" si="64"/>
        <v>+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-</v>
      </c>
    </row>
  </sheetData>
  <mergeCells count="2">
    <mergeCell ref="D1:H1"/>
    <mergeCell ref="AK1:AL1"/>
  </mergeCells>
  <conditionalFormatting sqref="B53:B86">
    <cfRule type="cellIs" dxfId="124" priority="116" operator="lessThan">
      <formula>0.05</formula>
    </cfRule>
    <cfRule type="cellIs" dxfId="123" priority="115" operator="lessThan">
      <formula>0.05/(COUNT($B$53:$AI$86)-COUNT($B$53:$B$86))</formula>
    </cfRule>
  </conditionalFormatting>
  <conditionalFormatting sqref="B54:B86">
    <cfRule type="expression" dxfId="122" priority="33">
      <formula>$B124="+"</formula>
    </cfRule>
  </conditionalFormatting>
  <conditionalFormatting sqref="B42:G42">
    <cfRule type="cellIs" dxfId="121" priority="111" operator="lessThan">
      <formula>0.05</formula>
    </cfRule>
    <cfRule type="cellIs" dxfId="120" priority="110" operator="lessThan">
      <formula>0.05/(COUNT($B$42:$G$47)-COUNT($B$42:$G$42))</formula>
    </cfRule>
  </conditionalFormatting>
  <conditionalFormatting sqref="C54:C86">
    <cfRule type="cellIs" dxfId="119" priority="99" operator="lessThan">
      <formula>0.05</formula>
    </cfRule>
    <cfRule type="cellIs" dxfId="118" priority="98" operator="lessThan">
      <formula>0.05/(COUNT($B$53:$AI$86)-COUNT($B$53:$B$86))</formula>
    </cfRule>
  </conditionalFormatting>
  <conditionalFormatting sqref="C55:C86">
    <cfRule type="expression" dxfId="117" priority="32">
      <formula>$C125="+"</formula>
    </cfRule>
  </conditionalFormatting>
  <conditionalFormatting sqref="C43:G43">
    <cfRule type="cellIs" dxfId="116" priority="109" operator="lessThan">
      <formula>0.05</formula>
    </cfRule>
    <cfRule type="cellIs" dxfId="115" priority="108" operator="lessThan">
      <formula>0.05/(COUNT($B$42:$G$47)-COUNT($B$42:$G$42))</formula>
    </cfRule>
  </conditionalFormatting>
  <conditionalFormatting sqref="D55:D86">
    <cfRule type="cellIs" dxfId="114" priority="97" operator="lessThan">
      <formula>0.05</formula>
    </cfRule>
    <cfRule type="cellIs" dxfId="113" priority="96" operator="lessThan">
      <formula>0.05/(COUNT($B$53:$AI$86)-COUNT($B$53:$B$86))</formula>
    </cfRule>
  </conditionalFormatting>
  <conditionalFormatting sqref="D56:D86">
    <cfRule type="expression" dxfId="112" priority="31">
      <formula>$D126="+"</formula>
    </cfRule>
  </conditionalFormatting>
  <conditionalFormatting sqref="D44:G44">
    <cfRule type="cellIs" dxfId="111" priority="107" operator="lessThan">
      <formula>0.05</formula>
    </cfRule>
    <cfRule type="cellIs" dxfId="110" priority="106" operator="lessThan">
      <formula>0.05/(COUNT($B$42:$G$47)-COUNT($B$42:$G$42))</formula>
    </cfRule>
  </conditionalFormatting>
  <conditionalFormatting sqref="E56:E86">
    <cfRule type="cellIs" dxfId="109" priority="95" operator="lessThan">
      <formula>0.05</formula>
    </cfRule>
    <cfRule type="cellIs" dxfId="108" priority="94" operator="lessThan">
      <formula>0.05/(COUNT($B$53:$AI$86)-COUNT($B$53:$B$86))</formula>
    </cfRule>
  </conditionalFormatting>
  <conditionalFormatting sqref="E57:E86">
    <cfRule type="expression" dxfId="107" priority="30">
      <formula>$E127="+"</formula>
    </cfRule>
  </conditionalFormatting>
  <conditionalFormatting sqref="E45:G45">
    <cfRule type="cellIs" dxfId="106" priority="105" operator="lessThan">
      <formula>0.05</formula>
    </cfRule>
    <cfRule type="cellIs" dxfId="105" priority="104" operator="lessThan">
      <formula>0.05/(COUNT($B$42:$G$47)-COUNT($B$42:$G$42))</formula>
    </cfRule>
  </conditionalFormatting>
  <conditionalFormatting sqref="F57:F86">
    <cfRule type="cellIs" dxfId="104" priority="93" operator="lessThan">
      <formula>0.05</formula>
    </cfRule>
    <cfRule type="cellIs" dxfId="103" priority="92" operator="lessThan">
      <formula>0.05/(COUNT($B$53:$AI$86)-COUNT($B$53:$B$86))</formula>
    </cfRule>
  </conditionalFormatting>
  <conditionalFormatting sqref="F58:F86">
    <cfRule type="expression" dxfId="102" priority="29">
      <formula>$F128="+"</formula>
    </cfRule>
  </conditionalFormatting>
  <conditionalFormatting sqref="F46:G46">
    <cfRule type="cellIs" dxfId="101" priority="103" operator="lessThan">
      <formula>0.05</formula>
    </cfRule>
    <cfRule type="cellIs" dxfId="100" priority="102" operator="lessThan">
      <formula>0.05/(COUNT($B$42:$G$47)-COUNT($B$42:$G$42))</formula>
    </cfRule>
  </conditionalFormatting>
  <conditionalFormatting sqref="G47">
    <cfRule type="cellIs" dxfId="99" priority="101" operator="lessThan">
      <formula>0.05</formula>
    </cfRule>
    <cfRule type="cellIs" dxfId="98" priority="100" operator="lessThan">
      <formula>0.05/(COUNT($B$42:$G$47)-COUNT($B$42:$G$42))</formula>
    </cfRule>
  </conditionalFormatting>
  <conditionalFormatting sqref="G58:G86">
    <cfRule type="cellIs" dxfId="97" priority="91" operator="lessThan">
      <formula>0.05</formula>
    </cfRule>
    <cfRule type="cellIs" dxfId="96" priority="90" operator="lessThan">
      <formula>0.05/(COUNT($B$53:$AI$86)-COUNT($B$53:$B$86))</formula>
    </cfRule>
  </conditionalFormatting>
  <conditionalFormatting sqref="G59:G86">
    <cfRule type="expression" dxfId="95" priority="28">
      <formula>$G129="+"</formula>
    </cfRule>
  </conditionalFormatting>
  <conditionalFormatting sqref="H59:H86">
    <cfRule type="cellIs" dxfId="94" priority="89" operator="lessThan">
      <formula>0.05</formula>
    </cfRule>
    <cfRule type="cellIs" dxfId="93" priority="88" operator="lessThan">
      <formula>0.05/(COUNT($B$53:$AI$86)-COUNT($B$53:$B$86))</formula>
    </cfRule>
  </conditionalFormatting>
  <conditionalFormatting sqref="H60:H86">
    <cfRule type="expression" dxfId="92" priority="27">
      <formula>$H130="+"</formula>
    </cfRule>
  </conditionalFormatting>
  <conditionalFormatting sqref="I60:I86">
    <cfRule type="cellIs" dxfId="91" priority="87" operator="lessThan">
      <formula>0.05</formula>
    </cfRule>
    <cfRule type="cellIs" dxfId="90" priority="86" operator="lessThan">
      <formula>0.05/(COUNT($B$53:$AI$86)-COUNT($B$53:$B$86))</formula>
    </cfRule>
  </conditionalFormatting>
  <conditionalFormatting sqref="I61:I86">
    <cfRule type="expression" dxfId="89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88" priority="85" operator="lessThan">
      <formula>0.05</formula>
    </cfRule>
    <cfRule type="cellIs" dxfId="87" priority="84" operator="lessThan">
      <formula>0.05/(COUNT($B$53:$AI$86)-COUNT($B$53:$B$86))</formula>
    </cfRule>
  </conditionalFormatting>
  <conditionalFormatting sqref="J62:J86">
    <cfRule type="expression" dxfId="86" priority="25">
      <formula>$J132="+"</formula>
    </cfRule>
  </conditionalFormatting>
  <conditionalFormatting sqref="K62:K86">
    <cfRule type="cellIs" dxfId="85" priority="83" operator="lessThan">
      <formula>0.05</formula>
    </cfRule>
    <cfRule type="cellIs" dxfId="84" priority="82" operator="lessThan">
      <formula>0.05/(COUNT($B$53:$AI$86)-COUNT($B$53:$B$86))</formula>
    </cfRule>
  </conditionalFormatting>
  <conditionalFormatting sqref="K63:K86">
    <cfRule type="expression" dxfId="83" priority="24">
      <formula>$K133="+"</formula>
    </cfRule>
  </conditionalFormatting>
  <conditionalFormatting sqref="L63:L86">
    <cfRule type="cellIs" dxfId="82" priority="81" operator="lessThan">
      <formula>0.05</formula>
    </cfRule>
    <cfRule type="cellIs" dxfId="81" priority="80" operator="lessThan">
      <formula>0.05/(COUNT($B$53:$AI$86)-COUNT($B$53:$B$86))</formula>
    </cfRule>
  </conditionalFormatting>
  <conditionalFormatting sqref="L64:L86">
    <cfRule type="expression" dxfId="80" priority="23">
      <formula>$L134="+"</formula>
    </cfRule>
  </conditionalFormatting>
  <conditionalFormatting sqref="M64:M86">
    <cfRule type="cellIs" dxfId="79" priority="79" operator="lessThan">
      <formula>0.05</formula>
    </cfRule>
    <cfRule type="cellIs" dxfId="78" priority="78" operator="lessThan">
      <formula>0.05/(COUNT($B$53:$AI$86)-COUNT($B$53:$B$86))</formula>
    </cfRule>
  </conditionalFormatting>
  <conditionalFormatting sqref="M65:M86">
    <cfRule type="expression" dxfId="77" priority="22">
      <formula>$M135="+"</formula>
    </cfRule>
  </conditionalFormatting>
  <conditionalFormatting sqref="N65:N86">
    <cfRule type="cellIs" dxfId="76" priority="77" operator="lessThan">
      <formula>0.05</formula>
    </cfRule>
    <cfRule type="cellIs" dxfId="75" priority="76" operator="lessThan">
      <formula>0.05/(COUNT($B$53:$AI$86)-COUNT($B$53:$B$86))</formula>
    </cfRule>
  </conditionalFormatting>
  <conditionalFormatting sqref="N66:N86">
    <cfRule type="expression" dxfId="74" priority="21">
      <formula>$N136="+"</formula>
    </cfRule>
  </conditionalFormatting>
  <conditionalFormatting sqref="O66:O86">
    <cfRule type="cellIs" dxfId="73" priority="74" operator="lessThan">
      <formula>0.05/(COUNT($B$53:$AI$86)-COUNT($B$53:$B$86))</formula>
    </cfRule>
    <cfRule type="cellIs" dxfId="72" priority="75" operator="lessThan">
      <formula>0.05</formula>
    </cfRule>
  </conditionalFormatting>
  <conditionalFormatting sqref="O67:O86">
    <cfRule type="expression" dxfId="71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70" priority="72" operator="lessThan">
      <formula>0.05/(COUNT($B$53:$AI$86)-COUNT($B$53:$B$86))</formula>
    </cfRule>
    <cfRule type="cellIs" dxfId="69" priority="73" operator="lessThan">
      <formula>0.05</formula>
    </cfRule>
  </conditionalFormatting>
  <conditionalFormatting sqref="P68:P86">
    <cfRule type="expression" dxfId="68" priority="19">
      <formula>$P138="+"</formula>
    </cfRule>
  </conditionalFormatting>
  <conditionalFormatting sqref="Q68:Q86">
    <cfRule type="cellIs" dxfId="67" priority="71" operator="lessThan">
      <formula>0.05</formula>
    </cfRule>
    <cfRule type="cellIs" dxfId="66" priority="70" operator="lessThan">
      <formula>0.05/(COUNT($B$53:$AI$86)-COUNT($B$53:$B$86))</formula>
    </cfRule>
  </conditionalFormatting>
  <conditionalFormatting sqref="Q69:Q86">
    <cfRule type="expression" dxfId="65" priority="18">
      <formula>$Q139="+"</formula>
    </cfRule>
  </conditionalFormatting>
  <conditionalFormatting sqref="R69:R86">
    <cfRule type="cellIs" dxfId="64" priority="69" operator="lessThan">
      <formula>0.05</formula>
    </cfRule>
    <cfRule type="cellIs" dxfId="63" priority="68" operator="lessThan">
      <formula>0.05/(COUNT($B$53:$AI$86)-COUNT($B$53:$B$86))</formula>
    </cfRule>
  </conditionalFormatting>
  <conditionalFormatting sqref="R70:R86">
    <cfRule type="expression" dxfId="62" priority="17">
      <formula>$R140="+"</formula>
    </cfRule>
  </conditionalFormatting>
  <conditionalFormatting sqref="S70:S86">
    <cfRule type="cellIs" dxfId="61" priority="66" operator="lessThan">
      <formula>0.05/(COUNT($B$53:$AI$86)-COUNT($B$53:$B$86))</formula>
    </cfRule>
    <cfRule type="cellIs" dxfId="60" priority="67" operator="lessThan">
      <formula>0.05</formula>
    </cfRule>
  </conditionalFormatting>
  <conditionalFormatting sqref="S71:S86">
    <cfRule type="expression" dxfId="59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58" priority="64" operator="lessThan">
      <formula>0.05/(COUNT($B$53:$AI$86)-COUNT($B$53:$B$86))</formula>
    </cfRule>
    <cfRule type="cellIs" dxfId="57" priority="65" operator="lessThan">
      <formula>0.05</formula>
    </cfRule>
  </conditionalFormatting>
  <conditionalFormatting sqref="T72:T86">
    <cfRule type="expression" dxfId="56" priority="15">
      <formula>$T142="+"</formula>
    </cfRule>
  </conditionalFormatting>
  <conditionalFormatting sqref="U72:U86">
    <cfRule type="cellIs" dxfId="55" priority="63" operator="lessThan">
      <formula>0.05</formula>
    </cfRule>
    <cfRule type="cellIs" dxfId="54" priority="62" operator="lessThan">
      <formula>0.05/(COUNT($B$53:$AI$86)-COUNT($B$53:$B$86))</formula>
    </cfRule>
  </conditionalFormatting>
  <conditionalFormatting sqref="U73:U86">
    <cfRule type="expression" dxfId="53" priority="14">
      <formula>$U143="+"</formula>
    </cfRule>
  </conditionalFormatting>
  <conditionalFormatting sqref="V73:V86">
    <cfRule type="cellIs" dxfId="52" priority="61" operator="lessThan">
      <formula>0.05</formula>
    </cfRule>
    <cfRule type="cellIs" dxfId="51" priority="60" operator="lessThan">
      <formula>0.05/(COUNT($B$53:$AI$86)-COUNT($B$53:$B$86))</formula>
    </cfRule>
  </conditionalFormatting>
  <conditionalFormatting sqref="V74:V86">
    <cfRule type="expression" dxfId="50" priority="13">
      <formula>$V144="+"</formula>
    </cfRule>
  </conditionalFormatting>
  <conditionalFormatting sqref="W74:W86">
    <cfRule type="cellIs" dxfId="49" priority="58" operator="lessThan">
      <formula>0.05/(COUNT($B$53:$AI$86)-COUNT($B$53:$B$86))</formula>
    </cfRule>
    <cfRule type="cellIs" dxfId="48" priority="59" operator="lessThan">
      <formula>0.05</formula>
    </cfRule>
  </conditionalFormatting>
  <conditionalFormatting sqref="W75:W86">
    <cfRule type="expression" dxfId="47" priority="12">
      <formula>$W145="+"</formula>
    </cfRule>
  </conditionalFormatting>
  <conditionalFormatting sqref="X75:X86">
    <cfRule type="cellIs" dxfId="46" priority="56" operator="lessThan">
      <formula>0.05/(COUNT($B$53:$AI$86)-COUNT($B$53:$B$86))</formula>
    </cfRule>
    <cfRule type="cellIs" dxfId="45" priority="57" operator="lessThan">
      <formula>0.05</formula>
    </cfRule>
  </conditionalFormatting>
  <conditionalFormatting sqref="X76:X86">
    <cfRule type="expression" dxfId="44" priority="11">
      <formula>$X146="+"</formula>
    </cfRule>
  </conditionalFormatting>
  <conditionalFormatting sqref="Y76:Y86">
    <cfRule type="cellIs" dxfId="43" priority="55" operator="lessThan">
      <formula>0.05</formula>
    </cfRule>
    <cfRule type="cellIs" dxfId="42" priority="54" operator="lessThan">
      <formula>0.05/(COUNT($B$53:$AI$86)-COUNT($B$53:$B$86))</formula>
    </cfRule>
  </conditionalFormatting>
  <conditionalFormatting sqref="Y77:Y86">
    <cfRule type="expression" dxfId="41" priority="10">
      <formula>$Y147="+"</formula>
    </cfRule>
  </conditionalFormatting>
  <conditionalFormatting sqref="Z77:Z86">
    <cfRule type="cellIs" dxfId="40" priority="52" operator="lessThan">
      <formula>0.05/(COUNT($B$53:$AI$86)-COUNT($B$53:$B$86))</formula>
    </cfRule>
    <cfRule type="cellIs" dxfId="39" priority="53" operator="lessThan">
      <formula>0.05</formula>
    </cfRule>
  </conditionalFormatting>
  <conditionalFormatting sqref="Z78:Z86">
    <cfRule type="expression" dxfId="38" priority="9">
      <formula>$Z148="+"</formula>
    </cfRule>
  </conditionalFormatting>
  <conditionalFormatting sqref="AA78:AA86">
    <cfRule type="cellIs" dxfId="37" priority="51" operator="lessThan">
      <formula>0.05</formula>
    </cfRule>
    <cfRule type="cellIs" dxfId="36" priority="50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35" priority="49" operator="lessThan">
      <formula>0.05</formula>
    </cfRule>
    <cfRule type="cellIs" dxfId="34" priority="48" operator="lessThan">
      <formula>0.05/(COUNT($B$53:$AI$86)-COUNT($B$53:$B$86))</formula>
    </cfRule>
  </conditionalFormatting>
  <conditionalFormatting sqref="AB80:AB86">
    <cfRule type="expression" dxfId="33" priority="7">
      <formula>$AB150="+"</formula>
    </cfRule>
  </conditionalFormatting>
  <conditionalFormatting sqref="AC80:AC86">
    <cfRule type="cellIs" dxfId="32" priority="47" operator="lessThan">
      <formula>0.05</formula>
    </cfRule>
    <cfRule type="cellIs" dxfId="31" priority="46" operator="lessThan">
      <formula>0.05/(COUNT($B$53:$AI$86)-COUNT($B$53:$B$86))</formula>
    </cfRule>
  </conditionalFormatting>
  <conditionalFormatting sqref="AC81:AC86">
    <cfRule type="expression" dxfId="30" priority="6">
      <formula>$AC151="+"</formula>
    </cfRule>
  </conditionalFormatting>
  <conditionalFormatting sqref="AD81:AD86">
    <cfRule type="cellIs" dxfId="29" priority="45" operator="lessThan">
      <formula>0.05</formula>
    </cfRule>
    <cfRule type="cellIs" dxfId="28" priority="44" operator="lessThan">
      <formula>0.05/(COUNT($B$53:$AI$86)-COUNT($B$53:$B$86))</formula>
    </cfRule>
  </conditionalFormatting>
  <conditionalFormatting sqref="AD82:AD86">
    <cfRule type="expression" dxfId="27" priority="5">
      <formula>$AD152="+"</formula>
    </cfRule>
  </conditionalFormatting>
  <conditionalFormatting sqref="AE82:AE86">
    <cfRule type="cellIs" dxfId="26" priority="42" operator="lessThan">
      <formula>0.05/(COUNT($B$53:$AI$86)-COUNT($B$53:$B$86))</formula>
    </cfRule>
    <cfRule type="cellIs" dxfId="25" priority="43" operator="lessThan">
      <formula>0.05</formula>
    </cfRule>
  </conditionalFormatting>
  <conditionalFormatting sqref="AE83:AE86">
    <cfRule type="expression" dxfId="24" priority="4">
      <formula>$AE153="+"</formula>
    </cfRule>
  </conditionalFormatting>
  <conditionalFormatting sqref="AF83:AF86">
    <cfRule type="cellIs" dxfId="23" priority="40" operator="lessThan">
      <formula>0.05/(COUNT($B$53:$AI$86)-COUNT($B$53:$B$86))</formula>
    </cfRule>
    <cfRule type="cellIs" dxfId="22" priority="41" operator="lessThan">
      <formula>0.05</formula>
    </cfRule>
  </conditionalFormatting>
  <conditionalFormatting sqref="AF84:AF86">
    <cfRule type="expression" dxfId="21" priority="3">
      <formula>$AF154="+"</formula>
    </cfRule>
  </conditionalFormatting>
  <conditionalFormatting sqref="AG84:AG86">
    <cfRule type="cellIs" dxfId="20" priority="38" operator="lessThan">
      <formula>0.05/(COUNT($B$53:$AI$86)-COUNT($B$53:$B$86))</formula>
    </cfRule>
    <cfRule type="cellIs" dxfId="19" priority="39" operator="lessThan">
      <formula>0.05</formula>
    </cfRule>
  </conditionalFormatting>
  <conditionalFormatting sqref="AG85:AG86">
    <cfRule type="expression" dxfId="18" priority="2">
      <formula>$AG155="+"</formula>
    </cfRule>
  </conditionalFormatting>
  <conditionalFormatting sqref="AH85:AH86">
    <cfRule type="cellIs" dxfId="17" priority="36" operator="lessThan">
      <formula>0.05/(COUNT($B$53:$AI$86)-COUNT($B$53:$B$86))</formula>
    </cfRule>
    <cfRule type="cellIs" dxfId="16" priority="37" operator="lessThan">
      <formula>0.05</formula>
    </cfRule>
  </conditionalFormatting>
  <conditionalFormatting sqref="AH86">
    <cfRule type="expression" dxfId="15" priority="1">
      <formula>$AH$156="+"</formula>
    </cfRule>
  </conditionalFormatting>
  <conditionalFormatting sqref="AI86">
    <cfRule type="cellIs" dxfId="14" priority="34" operator="lessThan">
      <formula>0.05/(COUNT($B$53:$AI$86)-COUNT($B$53:$B$86))</formula>
    </cfRule>
    <cfRule type="cellIs" dxfId="13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95A6-296D-4453-A459-BB68E661377D}">
  <dimension ref="A1:N87"/>
  <sheetViews>
    <sheetView workbookViewId="0"/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[2]!ExtractUnique('Precision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IF(D4=0,"",AVERAGE(IF('Precision Analysis'!$A$2:$A$37=A4,'Precision Analysis'!$D$2:$H$37,"")))</f>
        <v>0.75950579647196315</v>
      </c>
      <c r="F4" s="9">
        <f t="array" ref="F4">IF(D4&lt;2,"",VAR(IF('Precision Analysis'!$A$2:$A$37=A4,'Precision Analysis'!$D$2:$H$37,"")))</f>
        <v>3.4927679947494659E-3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IF(D5=0,"",AVERAGE(IF('Precision Analysis'!$A$2:$A$37=A5,'Precision Analysis'!$D$2:$H$37,"")))</f>
        <v>0.84215002674122796</v>
      </c>
      <c r="F5" s="11">
        <f t="array" ref="F5">IF(D5&lt;2,"",VAR(IF('Precision Analysis'!$A$2:$A$37=A5,'Precision Analysis'!$D$2:$H$37,"")))</f>
        <v>2.4254249657685743E-3</v>
      </c>
      <c r="H5" t="s">
        <v>26</v>
      </c>
      <c r="I5">
        <f>DEVSQ(E4:E9)*D4</f>
        <v>1.9263113300117118</v>
      </c>
      <c r="J5">
        <f>COUNT(E4:E9)-1</f>
        <v>5</v>
      </c>
      <c r="K5">
        <f t="shared" ref="K5:K13" si="1">I5/J5</f>
        <v>0.38526226600234237</v>
      </c>
      <c r="L5">
        <f>K5/K12</f>
        <v>212.35195802013587</v>
      </c>
      <c r="M5">
        <f>_xlfn.F.DIST.RT(L5,J5,J12)</f>
        <v>1.390749476108131E-64</v>
      </c>
      <c r="N5">
        <f>I5/(I5+I12)</f>
        <v>0.88057322761776935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IF(D6=0,"",AVERAGE(IF('Precision Analysis'!$A$2:$A$37=A6,'Precision Analysis'!$D$2:$H$37,"")))</f>
        <v>0.86543382881811204</v>
      </c>
      <c r="F6" s="11">
        <f t="array" ref="F6">IF(D6&lt;2,"",VAR(IF('Precision Analysis'!$A$2:$A$37=A6,'Precision Analysis'!$D$2:$H$37,"")))</f>
        <v>1.1861807153696747E-3</v>
      </c>
      <c r="H6" t="s">
        <v>27</v>
      </c>
      <c r="I6">
        <f>DEVSQ(E10:E11)*D10</f>
        <v>2.4418651646381091E-2</v>
      </c>
      <c r="J6">
        <f>COUNT(E10:E11)-1</f>
        <v>1</v>
      </c>
      <c r="K6">
        <f t="shared" si="1"/>
        <v>2.4418651646381091E-2</v>
      </c>
      <c r="L6">
        <f>K6/K12</f>
        <v>13.459269040610149</v>
      </c>
      <c r="M6">
        <f>_xlfn.F.DIST.RT(L6,J6,J12)</f>
        <v>3.4245018187972136E-4</v>
      </c>
      <c r="N6">
        <f>I6/(I6+I12)</f>
        <v>8.5477781794724858E-2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IF(D7=0,"",AVERAGE(IF('Precision Analysis'!$A$2:$A$37=A7,'Precision Analysis'!$D$2:$H$37,"")))</f>
        <v>0.56887740832197697</v>
      </c>
      <c r="F7" s="11">
        <f t="array" ref="F7">IF(D7&lt;2,"",VAR(IF('Precision Analysis'!$A$2:$A$37=A7,'Precision Analysis'!$D$2:$H$37,"")))</f>
        <v>0.16843873761258693</v>
      </c>
      <c r="H7" t="s">
        <v>28</v>
      </c>
      <c r="I7">
        <f>DEVSQ(E12:E14)*D12</f>
        <v>0.90997676085613466</v>
      </c>
      <c r="J7">
        <f>COUNT(E12:E14)-1</f>
        <v>2</v>
      </c>
      <c r="K7">
        <f t="shared" si="1"/>
        <v>0.45498838042806733</v>
      </c>
      <c r="L7">
        <f>K7/K12</f>
        <v>250.78415922446743</v>
      </c>
      <c r="M7">
        <f>_xlfn.F.DIST.RT(L7,J7,J12)</f>
        <v>1.2197206590775575E-47</v>
      </c>
      <c r="N7">
        <f>I7/(I7+I12)</f>
        <v>0.7769407266670405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IF(D8=0,"",AVERAGE(IF('Precision Analysis'!$A$2:$A$37=A8,'Precision Analysis'!$D$2:$H$37,"")))</f>
        <v>0.80770840448139958</v>
      </c>
      <c r="F8" s="11">
        <f t="array" ref="F8">IF(D8&lt;2,"",VAR(IF('Precision Analysis'!$A$2:$A$37=A8,'Precision Analysis'!$D$2:$H$37,"")))</f>
        <v>1.5807283552844136E-3</v>
      </c>
      <c r="H8" t="s">
        <v>29</v>
      </c>
      <c r="I8">
        <f>DEVSQ(E15:E26)*D15-I5-I6</f>
        <v>3.526438769482336E-2</v>
      </c>
      <c r="J8">
        <f>J6*J5</f>
        <v>5</v>
      </c>
      <c r="K8">
        <f t="shared" si="1"/>
        <v>7.0528775389646723E-3</v>
      </c>
      <c r="L8">
        <f>K8/K12</f>
        <v>3.8874618337687901</v>
      </c>
      <c r="M8">
        <f>_xlfn.F.DIST.RT(L8,J8,J12)</f>
        <v>2.4636904104571927E-3</v>
      </c>
      <c r="N8">
        <f>I8/(I8+I12)</f>
        <v>0.1189282255544457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IF(D9=0,"",AVERAGE(IF('Precision Analysis'!$A$2:$A$37=A9,'Precision Analysis'!$D$2:$H$37,"")))</f>
        <v>0.86624070274351306</v>
      </c>
      <c r="F9" s="11">
        <f t="array" ref="F9">IF(D9&lt;2,"",VAR(IF('Precision Analysis'!$A$2:$A$37=A9,'Precision Analysis'!$D$2:$H$37,"")))</f>
        <v>2.0901008309158722E-3</v>
      </c>
      <c r="H9" t="s">
        <v>30</v>
      </c>
      <c r="I9">
        <f>DEVSQ(E27:E44)*D27-I5-I7</f>
        <v>3.9522240600513632</v>
      </c>
      <c r="J9">
        <f>J7*J5</f>
        <v>10</v>
      </c>
      <c r="K9">
        <f t="shared" si="1"/>
        <v>0.39522240600513631</v>
      </c>
      <c r="L9">
        <f>K9/K12</f>
        <v>217.84186818884965</v>
      </c>
      <c r="M9">
        <f>_xlfn.F.DIST.RT(L9,J9,J12)</f>
        <v>1.1297392248362173E-81</v>
      </c>
      <c r="N9">
        <f>I9/(I9+I12)</f>
        <v>0.93799567617889412</v>
      </c>
    </row>
    <row r="10" spans="1:14" x14ac:dyDescent="0.25">
      <c r="A10" s="10"/>
      <c r="B10" t="str">
        <f t="array" ref="B10:B11">[2]!ExtractUnique('Precision Analysis'!B2:B37)</f>
        <v>BoW</v>
      </c>
      <c r="C10" s="11"/>
      <c r="D10" s="10">
        <f>SUMIF($B$51:$B$86,B10,$D$51:$D$86)</f>
        <v>90</v>
      </c>
      <c r="E10">
        <f t="array" ref="E10">IF(D10=0,"",AVERAGE(IF('Precision Analysis'!$B$2:$B$37=B10,'Precision Analysis'!$D$2:$H$37,"")))</f>
        <v>0.77333874602303798</v>
      </c>
      <c r="F10" s="11">
        <f t="array" ref="F10">IF(D10&lt;2,"",VAR(IF('Precision Analysis'!$B$2:$B$37=B10,'Precision Analysis'!$D$2:$H$37,"")))</f>
        <v>3.9553953055473864E-2</v>
      </c>
      <c r="H10" t="s">
        <v>31</v>
      </c>
      <c r="I10">
        <f>DEVSQ(E45:E50)*D45-I6-I7</f>
        <v>7.3461061312818376E-3</v>
      </c>
      <c r="J10">
        <f>J7*J6</f>
        <v>2</v>
      </c>
      <c r="K10">
        <f t="shared" si="1"/>
        <v>3.6730530656409188E-3</v>
      </c>
      <c r="L10">
        <f>K10/K12</f>
        <v>2.0245429652224738</v>
      </c>
      <c r="M10">
        <f>_xlfn.F.DIST.RT(L10,J10,J12)</f>
        <v>0.13579595859524585</v>
      </c>
      <c r="N10">
        <f>I10/(I10+I12)</f>
        <v>2.7349617898669444E-2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IF(D11=0,"",AVERAGE(IF('Precision Analysis'!$B$2:$B$37=B11,'Precision Analysis'!$D$2:$H$37,"")))</f>
        <v>0.7966333098363596</v>
      </c>
      <c r="F11" s="11">
        <f t="array" ref="F11">IF(D11&lt;2,"",VAR(IF('Precision Analysis'!$B$2:$B$37=B11,'Precision Analysis'!$D$2:$H$37,"")))</f>
        <v>4.0211181238131589E-2</v>
      </c>
      <c r="H11" t="s">
        <v>32</v>
      </c>
      <c r="I11">
        <f>DEVSQ(E51:E86)*D51-I10-I9-I8-I7-I6-I5</f>
        <v>6.7204587204343635E-3</v>
      </c>
      <c r="J11">
        <f>J7*J6*J5</f>
        <v>10</v>
      </c>
      <c r="K11">
        <f t="shared" si="1"/>
        <v>6.720458720434364E-4</v>
      </c>
      <c r="L11">
        <f>K11/K12</f>
        <v>0.37042365526372556</v>
      </c>
      <c r="M11">
        <f>_xlfn.F.DIST.RT(L11,J11,J12)</f>
        <v>0.95760090422228761</v>
      </c>
      <c r="N11">
        <f>I11/(I11+I12)</f>
        <v>2.5078742757098774E-2</v>
      </c>
    </row>
    <row r="12" spans="1:14" x14ac:dyDescent="0.25">
      <c r="A12" s="10"/>
      <c r="C12" s="11" t="str">
        <f t="array" ref="C12:C14">[2]!ExtractUnique('Precision Analysis'!C2:C37)</f>
        <v>/</v>
      </c>
      <c r="D12" s="10">
        <f>SUMIF($C$51:$C$86,C12,$D$51:$D$86)</f>
        <v>60</v>
      </c>
      <c r="E12">
        <f t="array" ref="E12">IF(D12=0,"",AVERAGE(IF('Precision Analysis'!$C$2:$C$37=C12,'Precision Analysis'!$D$2:$H$37,"")))</f>
        <v>0.83351291863772636</v>
      </c>
      <c r="F12" s="11">
        <f t="array" ref="F12">IF(D12&lt;2,"",VAR(IF('Precision Analysis'!$C$2:$C$37=C12,'Precision Analysis'!$D$2:$H$37,"")))</f>
        <v>3.2855941033099515E-3</v>
      </c>
      <c r="H12" t="s">
        <v>34</v>
      </c>
      <c r="I12">
        <f>I13-I11-I10-I9-I8-I7-I6-I5</f>
        <v>0.26125384866513324</v>
      </c>
      <c r="J12">
        <f>D87-(J5+1)*(J6+1)*(J7+1)</f>
        <v>144</v>
      </c>
      <c r="K12">
        <f t="shared" si="1"/>
        <v>1.8142628379523142E-3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IF(D13=0,"",AVERAGE(IF('Precision Analysis'!$C$2:$C$37=C13,'Precision Analysis'!$D$2:$H$37,"")))</f>
        <v>0.83699181183925819</v>
      </c>
      <c r="F13" s="11">
        <f t="array" ref="F13">IF(D13&lt;2,"",VAR(IF('Precision Analysis'!$C$2:$C$37=C13,'Precision Analysis'!$D$2:$H$37,"")))</f>
        <v>3.2360387064742338E-3</v>
      </c>
      <c r="H13" s="16" t="s">
        <v>33</v>
      </c>
      <c r="I13" s="16">
        <f>F87*J13</f>
        <v>7.123515603777264</v>
      </c>
      <c r="J13" s="16">
        <f>D87-1</f>
        <v>179</v>
      </c>
      <c r="K13" s="16">
        <f t="shared" si="1"/>
        <v>3.9796176557414881E-2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IF(D14=0,"",AVERAGE(IF('Precision Analysis'!$C$2:$C$37=C14,'Precision Analysis'!$D$2:$H$37,"")))</f>
        <v>0.68445335331211188</v>
      </c>
      <c r="F14" s="14">
        <f t="array" ref="F14">IF(D14&lt;2,"",VAR(IF('Precision Analysis'!$C$2:$C$37=C14,'Precision Analysis'!$D$2:$H$37,"")))</f>
        <v>9.8792584866845279E-2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IF(D15=0,"",AVERAGE(IF('Precision Analysis'!$A$2:$A$37=A15,IF('Precision Analysis'!$B$2:$B$37=B15,'Precision Analysis'!$D$2:$H$37,""))))</f>
        <v>0.72538179198474717</v>
      </c>
      <c r="F15" s="9">
        <f t="array" ref="F15">IF(D15&lt;2,"",VAR(IF('Precision Analysis'!$A$2:$A$37=A15,IF('Precision Analysis'!$B$2:$B$37=B15,'Precision Analysis'!$D$2:$H$37,""))))</f>
        <v>2.0210144257688176E-3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IF(D16=0,"",AVERAGE(IF('Precision Analysis'!$A$2:$A$37=A16,IF('Precision Analysis'!$B$2:$B$37=B16,'Precision Analysis'!$D$2:$H$37,""))))</f>
        <v>0.79362980095917923</v>
      </c>
      <c r="F16" s="11">
        <f t="array" ref="F16">IF(D16&lt;2,"",VAR(IF('Precision Analysis'!$A$2:$A$37=A16,IF('Precision Analysis'!$B$2:$B$37=B16,'Precision Analysis'!$D$2:$H$37,""))))</f>
        <v>2.7187599585474973E-3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IF(D17=0,"",AVERAGE(IF('Precision Analysis'!$A$2:$A$37=A17,IF('Precision Analysis'!$B$2:$B$37=B17,'Precision Analysis'!$D$2:$H$37,""))))</f>
        <v>0.81561034251264164</v>
      </c>
      <c r="F17" s="11">
        <f t="array" ref="F17">IF(D17&lt;2,"",VAR(IF('Precision Analysis'!$A$2:$A$37=A17,IF('Precision Analysis'!$B$2:$B$37=B17,'Precision Analysis'!$D$2:$H$37,""))))</f>
        <v>2.2419154291922726E-3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IF(D18=0,"",AVERAGE(IF('Precision Analysis'!$A$2:$A$37=A18,IF('Precision Analysis'!$B$2:$B$37=B18,'Precision Analysis'!$D$2:$H$37,""))))</f>
        <v>0.86868971096981429</v>
      </c>
      <c r="F18" s="11">
        <f t="array" ref="F18">IF(D18&lt;2,"",VAR(IF('Precision Analysis'!$A$2:$A$37=A18,IF('Precision Analysis'!$B$2:$B$37=B18,'Precision Analysis'!$D$2:$H$37,""))))</f>
        <v>1.2728473450003322E-3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IF(D19=0,"",AVERAGE(IF('Precision Analysis'!$A$2:$A$37=A19,IF('Precision Analysis'!$B$2:$B$37=B19,'Precision Analysis'!$D$2:$H$37,""))))</f>
        <v>0.86364194764051783</v>
      </c>
      <c r="F19" s="11">
        <f t="array" ref="F19">IF(D19&lt;2,"",VAR(IF('Precision Analysis'!$A$2:$A$37=A19,IF('Precision Analysis'!$B$2:$B$37=B19,'Precision Analysis'!$D$2:$H$37,""))))</f>
        <v>1.423864368179275E-3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IF(D20=0,"",AVERAGE(IF('Precision Analysis'!$A$2:$A$37=A20,IF('Precision Analysis'!$B$2:$B$37=B20,'Precision Analysis'!$D$2:$H$37,""))))</f>
        <v>0.86722570999570581</v>
      </c>
      <c r="F20" s="11">
        <f t="array" ref="F20">IF(D20&lt;2,"",VAR(IF('Precision Analysis'!$A$2:$A$37=A20,IF('Precision Analysis'!$B$2:$B$37=B20,'Precision Analysis'!$D$2:$H$37,""))))</f>
        <v>1.0263438890408751E-3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IF(D21=0,"",AVERAGE(IF('Precision Analysis'!$A$2:$A$37=A21,IF('Precision Analysis'!$B$2:$B$37=B21,'Precision Analysis'!$D$2:$H$37,""))))</f>
        <v>0.57444104001933138</v>
      </c>
      <c r="F21" s="11">
        <f t="array" ref="F21">IF(D21&lt;2,"",VAR(IF('Precision Analysis'!$A$2:$A$37=A21,IF('Precision Analysis'!$B$2:$B$37=B21,'Precision Analysis'!$D$2:$H$37,""))))</f>
        <v>0.17751780780321344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IF(D22=0,"",AVERAGE(IF('Precision Analysis'!$A$2:$A$37=A22,IF('Precision Analysis'!$B$2:$B$37=B22,'Precision Analysis'!$D$2:$H$37,""))))</f>
        <v>0.56331377662462245</v>
      </c>
      <c r="F22" s="11">
        <f t="array" ref="F22">IF(D22&lt;2,"",VAR(IF('Precision Analysis'!$A$2:$A$37=A22,IF('Precision Analysis'!$B$2:$B$37=B22,'Precision Analysis'!$D$2:$H$37,""))))</f>
        <v>0.17132467582786579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IF(D23=0,"",AVERAGE(IF('Precision Analysis'!$A$2:$A$37=A23,IF('Precision Analysis'!$B$2:$B$37=B23,'Precision Analysis'!$D$2:$H$37,""))))</f>
        <v>0.80223097312459657</v>
      </c>
      <c r="F23" s="11">
        <f t="array" ref="F23">IF(D23&lt;2,"",VAR(IF('Precision Analysis'!$A$2:$A$37=A23,IF('Precision Analysis'!$B$2:$B$37=B23,'Precision Analysis'!$D$2:$H$37,""))))</f>
        <v>2.0419582062891637E-3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IF(D24=0,"",AVERAGE(IF('Precision Analysis'!$A$2:$A$37=A24,IF('Precision Analysis'!$B$2:$B$37=B24,'Precision Analysis'!$D$2:$H$37,""))))</f>
        <v>0.81318583583820281</v>
      </c>
      <c r="F24" s="11">
        <f t="array" ref="F24">IF(D24&lt;2,"",VAR(IF('Precision Analysis'!$A$2:$A$37=A24,IF('Precision Analysis'!$B$2:$B$37=B24,'Precision Analysis'!$D$2:$H$37,""))))</f>
        <v>1.1681171276532163E-3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IF(D25=0,"",AVERAGE(IF('Precision Analysis'!$A$2:$A$37=A25,IF('Precision Analysis'!$B$2:$B$37=B25,'Precision Analysis'!$D$2:$H$37,""))))</f>
        <v>0.85872638085639263</v>
      </c>
      <c r="F25" s="11">
        <f t="array" ref="F25">IF(D25&lt;2,"",VAR(IF('Precision Analysis'!$A$2:$A$37=A25,IF('Precision Analysis'!$B$2:$B$37=B25,'Precision Analysis'!$D$2:$H$37,""))))</f>
        <v>1.9954999532591942E-3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IF(D26=0,"",AVERAGE(IF('Precision Analysis'!$A$2:$A$37=A26,IF('Precision Analysis'!$B$2:$B$37=B26,'Precision Analysis'!$D$2:$H$37,""))))</f>
        <v>0.87375502463063381</v>
      </c>
      <c r="F26" s="14">
        <f t="array" ref="F26">IF(D26&lt;2,"",VAR(IF('Precision Analysis'!$A$2:$A$37=A26,IF('Precision Analysis'!$B$2:$B$37=B26,'Precision Analysis'!$D$2:$H$37,""))))</f>
        <v>2.2129981248738425E-3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IF(D27=0,"",AVERAGE(IF('Precision Analysis'!$A$2:$A$37=A27,IF('Precision Analysis'!$C$2:$C$37=C27,'Precision Analysis'!$D$2:$H$37,""))))</f>
        <v>0.76144565994324342</v>
      </c>
      <c r="F27" s="9">
        <f t="array" ref="F27">IF(D27&lt;2,"",VAR(IF('Precision Analysis'!$A$2:$A$37=A27,IF('Precision Analysis'!$C$2:$C$37=C27,'Precision Analysis'!$D$2:$H$37,""))))</f>
        <v>3.4584899707162851E-3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IF(D28=0,"",AVERAGE(IF('Precision Analysis'!$A$2:$A$37=A28,IF('Precision Analysis'!$C$2:$C$37=C28,'Precision Analysis'!$D$2:$H$37,""))))</f>
        <v>0.75756672158587413</v>
      </c>
      <c r="F28" s="11">
        <f t="array" ref="F28">IF(D28&lt;2,"",VAR(IF('Precision Analysis'!$A$2:$A$37=A28,IF('Precision Analysis'!$C$2:$C$37=C28,'Precision Analysis'!$D$2:$H$37,""))))</f>
        <v>3.4796982737643795E-3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IF(D29=0,"",AVERAGE(IF('Precision Analysis'!$A$2:$A$37=A29,IF('Precision Analysis'!$C$2:$C$37=C29,'Precision Analysis'!$D$2:$H$37,""))))</f>
        <v>0.75950500788677222</v>
      </c>
      <c r="F29" s="11">
        <f t="array" ref="F29">IF(D29&lt;2,"",VAR(IF('Precision Analysis'!$A$2:$A$37=A29,IF('Precision Analysis'!$C$2:$C$37=C29,'Precision Analysis'!$D$2:$H$37,""))))</f>
        <v>4.307927424908797E-3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IF(D30=0,"",AVERAGE(IF('Precision Analysis'!$A$2:$A$37=A30,IF('Precision Analysis'!$C$2:$C$37=C30,'Precision Analysis'!$D$2:$H$37,""))))</f>
        <v>0.84391393672775317</v>
      </c>
      <c r="F30" s="11">
        <f t="array" ref="F30">IF(D30&lt;2,"",VAR(IF('Precision Analysis'!$A$2:$A$37=A30,IF('Precision Analysis'!$C$2:$C$37=C30,'Precision Analysis'!$D$2:$H$37,""))))</f>
        <v>2.5086911555359821E-3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IF(D31=0,"",AVERAGE(IF('Precision Analysis'!$A$2:$A$37=A31,IF('Precision Analysis'!$C$2:$C$37=C31,'Precision Analysis'!$D$2:$H$37,""))))</f>
        <v>0.84875713431043631</v>
      </c>
      <c r="F31" s="11">
        <f t="array" ref="F31">IF(D31&lt;2,"",VAR(IF('Precision Analysis'!$A$2:$A$37=A31,IF('Precision Analysis'!$C$2:$C$37=C31,'Precision Analysis'!$D$2:$H$37,""))))</f>
        <v>1.7893528811516615E-3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IF(D32=0,"",AVERAGE(IF('Precision Analysis'!$A$2:$A$37=A32,IF('Precision Analysis'!$C$2:$C$37=C32,'Precision Analysis'!$D$2:$H$37,""))))</f>
        <v>0.83377900918549452</v>
      </c>
      <c r="F32" s="11">
        <f t="array" ref="F32">IF(D32&lt;2,"",VAR(IF('Precision Analysis'!$A$2:$A$37=A32,IF('Precision Analysis'!$C$2:$C$37=C32,'Precision Analysis'!$D$2:$H$37,""))))</f>
        <v>3.3873928710221515E-3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IF(D33=0,"",AVERAGE(IF('Precision Analysis'!$A$2:$A$37=A33,IF('Precision Analysis'!$C$2:$C$37=C33,'Precision Analysis'!$D$2:$H$37,""))))</f>
        <v>0.85875314969852123</v>
      </c>
      <c r="F33" s="11">
        <f t="array" ref="F33">IF(D33&lt;2,"",VAR(IF('Precision Analysis'!$A$2:$A$37=A33,IF('Precision Analysis'!$C$2:$C$37=C33,'Precision Analysis'!$D$2:$H$37,""))))</f>
        <v>1.6458022938240337E-3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IF(D34=0,"",AVERAGE(IF('Precision Analysis'!$A$2:$A$37=A34,IF('Precision Analysis'!$C$2:$C$37=C34,'Precision Analysis'!$D$2:$H$37,""))))</f>
        <v>0.87314697455760371</v>
      </c>
      <c r="F34" s="11">
        <f t="array" ref="F34">IF(D34&lt;2,"",VAR(IF('Precision Analysis'!$A$2:$A$37=A34,IF('Precision Analysis'!$C$2:$C$37=C34,'Precision Analysis'!$D$2:$H$37,""))))</f>
        <v>9.3474725270347087E-4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IF(D35=0,"",AVERAGE(IF('Precision Analysis'!$A$2:$A$37=A35,IF('Precision Analysis'!$C$2:$C$37=C35,'Precision Analysis'!$D$2:$H$37,""))))</f>
        <v>0.86440136219821062</v>
      </c>
      <c r="F35" s="11">
        <f t="array" ref="F35">IF(D35&lt;2,"",VAR(IF('Precision Analysis'!$A$2:$A$37=A35,IF('Precision Analysis'!$C$2:$C$37=C35,'Precision Analysis'!$D$2:$H$37,""))))</f>
        <v>1.1247104496427953E-3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IF(D36=0,"",AVERAGE(IF('Precision Analysis'!$A$2:$A$37=A36,IF('Precision Analysis'!$C$2:$C$37=C36,'Precision Analysis'!$D$2:$H$37,""))))</f>
        <v>0.84795981260415798</v>
      </c>
      <c r="F36" s="11">
        <f t="array" ref="F36">IF(D36&lt;2,"",VAR(IF('Precision Analysis'!$A$2:$A$37=A36,IF('Precision Analysis'!$C$2:$C$37=C36,'Precision Analysis'!$D$2:$H$37,""))))</f>
        <v>1.7758254997482152E-3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IF(D37=0,"",AVERAGE(IF('Precision Analysis'!$A$2:$A$37=A37,IF('Precision Analysis'!$C$2:$C$37=C37,'Precision Analysis'!$D$2:$H$37,""))))</f>
        <v>0.85867241236177239</v>
      </c>
      <c r="F37" s="11">
        <f t="array" ref="F37">IF(D37&lt;2,"",VAR(IF('Precision Analysis'!$A$2:$A$37=A37,IF('Precision Analysis'!$C$2:$C$37=C37,'Precision Analysis'!$D$2:$H$37,""))))</f>
        <v>1.5382863125022145E-3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IF(D38=0,"",AVERAGE(IF('Precision Analysis'!$A$2:$A$37=A38,IF('Precision Analysis'!$C$2:$C$37=C38,'Precision Analysis'!$D$2:$H$37,""))))</f>
        <v>0</v>
      </c>
      <c r="F38" s="11">
        <f t="array" ref="F38">IF(D38&lt;2,"",VAR(IF('Precision Analysis'!$A$2:$A$37=A38,IF('Precision Analysis'!$C$2:$C$37=C38,'Precision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IF(D39=0,"",AVERAGE(IF('Precision Analysis'!$A$2:$A$37=A39,IF('Precision Analysis'!$C$2:$C$37=C39,'Precision Analysis'!$D$2:$H$37,""))))</f>
        <v>0.8176761973104052</v>
      </c>
      <c r="F39" s="11">
        <f t="array" ref="F39">IF(D39&lt;2,"",VAR(IF('Precision Analysis'!$A$2:$A$37=A39,IF('Precision Analysis'!$C$2:$C$37=C39,'Precision Analysis'!$D$2:$H$37,""))))</f>
        <v>8.3661504118598103E-4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IF(D40=0,"",AVERAGE(IF('Precision Analysis'!$A$2:$A$37=A40,IF('Precision Analysis'!$C$2:$C$37=C40,'Precision Analysis'!$D$2:$H$37,""))))</f>
        <v>0.81305595386288121</v>
      </c>
      <c r="F40" s="11">
        <f t="array" ref="F40">IF(D40&lt;2,"",VAR(IF('Precision Analysis'!$A$2:$A$37=A40,IF('Precision Analysis'!$C$2:$C$37=C40,'Precision Analysis'!$D$2:$H$37,""))))</f>
        <v>6.9446828693836213E-4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IF(D41=0,"",AVERAGE(IF('Precision Analysis'!$A$2:$A$37=A41,IF('Precision Analysis'!$C$2:$C$37=C41,'Precision Analysis'!$D$2:$H$37,""))))</f>
        <v>0.79239306227091288</v>
      </c>
      <c r="F41" s="11">
        <f t="array" ref="F41">IF(D41&lt;2,"",VAR(IF('Precision Analysis'!$A$2:$A$37=A41,IF('Precision Analysis'!$C$2:$C$37=C41,'Precision Analysis'!$D$2:$H$37,""))))</f>
        <v>3.1595826107991289E-3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IF(D42=0,"",AVERAGE(IF('Precision Analysis'!$A$2:$A$37=A42,IF('Precision Analysis'!$C$2:$C$37=C42,'Precision Analysis'!$D$2:$H$37,""))))</f>
        <v>0.87132875554227796</v>
      </c>
      <c r="F42" s="11">
        <f t="array" ref="F42">IF(D42&lt;2,"",VAR(IF('Precision Analysis'!$A$2:$A$37=A42,IF('Precision Analysis'!$C$2:$C$37=C42,'Precision Analysis'!$D$2:$H$37,""))))</f>
        <v>2.615146021224625E-3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IF(D43=0,"",AVERAGE(IF('Precision Analysis'!$A$2:$A$37=A43,IF('Precision Analysis'!$C$2:$C$37=C43,'Precision Analysis'!$D$2:$H$37,""))))</f>
        <v>0.87075167435698086</v>
      </c>
      <c r="F43" s="11">
        <f t="array" ref="F43">IF(D43&lt;2,"",VAR(IF('Precision Analysis'!$A$2:$A$37=A43,IF('Precision Analysis'!$C$2:$C$37=C43,'Precision Analysis'!$D$2:$H$37,""))))</f>
        <v>1.7367389363857197E-3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IF(D44=0,"",AVERAGE(IF('Precision Analysis'!$A$2:$A$37=A44,IF('Precision Analysis'!$C$2:$C$37=C44,'Precision Analysis'!$D$2:$H$37,""))))</f>
        <v>0.85664167833128069</v>
      </c>
      <c r="F44" s="14">
        <f t="array" ref="F44">IF(D44&lt;2,"",VAR(IF('Precision Analysis'!$A$2:$A$37=A44,IF('Precision Analysis'!$C$2:$C$37=C44,'Precision Analysis'!$D$2:$H$37,""))))</f>
        <v>2.2291305910661706E-3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IF(D45=0,"",AVERAGE(IF('Precision Analysis'!$B$2:$B$37=B45,IF('Precision Analysis'!$C$2:$C$37=C45,'Precision Analysis'!$D$2:$H$37,""))))</f>
        <v>0.82209409822708346</v>
      </c>
      <c r="F45" s="9">
        <f t="array" ref="F45">IF(D45&lt;2,"",VAR(IF('Precision Analysis'!$B$2:$B$37=B45,IF('Precision Analysis'!$C$2:$C$37=C45,'Precision Analysis'!$D$2:$H$37,""))))</f>
        <v>3.9745958973249219E-3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IF(D46=0,"",AVERAGE(IF('Precision Analysis'!$B$2:$B$37=B46,IF('Precision Analysis'!$C$2:$C$37=C46,'Precision Analysis'!$D$2:$H$37,""))))</f>
        <v>0.83305196173820362</v>
      </c>
      <c r="F46" s="11">
        <f t="array" ref="F46">IF(D46&lt;2,"",VAR(IF('Precision Analysis'!$B$2:$B$37=B46,IF('Precision Analysis'!$C$2:$C$37=C46,'Precision Analysis'!$D$2:$H$37,""))))</f>
        <v>3.7088911561148261E-3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IF(D47=0,"",AVERAGE(IF('Precision Analysis'!$B$2:$B$37=B47,IF('Precision Analysis'!$C$2:$C$37=C47,'Precision Analysis'!$D$2:$H$37,""))))</f>
        <v>0.66487017810382665</v>
      </c>
      <c r="F47" s="11">
        <f t="array" ref="F47">IF(D47&lt;2,"",VAR(IF('Precision Analysis'!$B$2:$B$37=B47,IF('Precision Analysis'!$C$2:$C$37=C47,'Precision Analysis'!$D$2:$H$37,""))))</f>
        <v>9.5387421227810645E-2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IF(D48=0,"",AVERAGE(IF('Precision Analysis'!$B$2:$B$37=B48,IF('Precision Analysis'!$C$2:$C$37=C48,'Precision Analysis'!$D$2:$H$37,""))))</f>
        <v>0.84493173904836971</v>
      </c>
      <c r="F48" s="11">
        <f t="array" ref="F48">IF(D48&lt;2,"",VAR(IF('Precision Analysis'!$B$2:$B$37=B48,IF('Precision Analysis'!$C$2:$C$37=C48,'Precision Analysis'!$D$2:$H$37,""))))</f>
        <v>2.4401173620218469E-3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IF(D49=0,"",AVERAGE(IF('Precision Analysis'!$B$2:$B$37=B49,IF('Precision Analysis'!$C$2:$C$37=C49,'Precision Analysis'!$D$2:$H$37,""))))</f>
        <v>0.84093166194031255</v>
      </c>
      <c r="F49" s="11">
        <f t="array" ref="F49">IF(D49&lt;2,"",VAR(IF('Precision Analysis'!$B$2:$B$37=B49,IF('Precision Analysis'!$C$2:$C$37=C49,'Precision Analysis'!$D$2:$H$37,""))))</f>
        <v>2.8426584491559647E-3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IF(D50=0,"",AVERAGE(IF('Precision Analysis'!$B$2:$B$37=B50,IF('Precision Analysis'!$C$2:$C$37=C50,'Precision Analysis'!$D$2:$H$37,""))))</f>
        <v>0.704036528520397</v>
      </c>
      <c r="F50" s="14">
        <f t="array" ref="F50">IF(D50&lt;2,"",VAR(IF('Precision Analysis'!$B$2:$B$37=B50,IF('Precision Analysis'!$C$2:$C$37=C50,'Precision Analysis'!$D$2:$H$37,""))))</f>
        <v>0.10481093953320939</v>
      </c>
    </row>
    <row r="51" spans="1:6" x14ac:dyDescent="0.25">
      <c r="A51" s="7" t="str">
        <f>'Precision Analysis'!A2</f>
        <v>kNN</v>
      </c>
      <c r="B51" s="8" t="str">
        <f>'Precision Analysis'!B2</f>
        <v>BoW</v>
      </c>
      <c r="C51" s="9" t="str">
        <f>'Precision Analysis'!C2</f>
        <v>/</v>
      </c>
      <c r="D51" s="7">
        <f>COUNT('Precision Analysis'!D2:H2)</f>
        <v>5</v>
      </c>
      <c r="E51" s="8">
        <f>AVERAGE('Precision Analysis'!D2:H2)</f>
        <v>0.71959495114021355</v>
      </c>
      <c r="F51" s="9">
        <f>_xlfn.VAR.S('Precision Analysis'!D2:H2)</f>
        <v>1.4971951092204545E-3</v>
      </c>
    </row>
    <row r="52" spans="1:6" x14ac:dyDescent="0.25">
      <c r="A52" s="10" t="str">
        <f>'Precision Analysis'!A3</f>
        <v>kNN</v>
      </c>
      <c r="B52" t="str">
        <f>'Precision Analysis'!B3</f>
        <v>BoW</v>
      </c>
      <c r="C52" s="11" t="str">
        <f>'Precision Analysis'!C3</f>
        <v>Chi^2</v>
      </c>
      <c r="D52" s="10">
        <f>COUNT('Precision Analysis'!D3:H3)</f>
        <v>5</v>
      </c>
      <c r="E52">
        <f>AVERAGE('Precision Analysis'!D3:H3)</f>
        <v>0.73373933819388948</v>
      </c>
      <c r="F52" s="11">
        <f>_xlfn.VAR.S('Precision Analysis'!D3:H3)</f>
        <v>1.4850713780763928E-3</v>
      </c>
    </row>
    <row r="53" spans="1:6" x14ac:dyDescent="0.25">
      <c r="A53" s="10" t="str">
        <f>'Precision Analysis'!A4</f>
        <v>kNN</v>
      </c>
      <c r="B53" t="str">
        <f>'Precision Analysis'!B4</f>
        <v>BoW</v>
      </c>
      <c r="C53" s="11" t="str">
        <f>'Precision Analysis'!C4</f>
        <v>Chi^2 + PCA</v>
      </c>
      <c r="D53" s="10">
        <f>COUNT('Precision Analysis'!D4:H4)</f>
        <v>5</v>
      </c>
      <c r="E53">
        <f>AVERAGE('Precision Analysis'!D4:H4)</f>
        <v>0.72281108662013871</v>
      </c>
      <c r="F53" s="11">
        <f>_xlfn.VAR.S('Precision Analysis'!D4:H4)</f>
        <v>3.9538532133070927E-3</v>
      </c>
    </row>
    <row r="54" spans="1:6" x14ac:dyDescent="0.25">
      <c r="A54" s="10" t="str">
        <f>'Precision Analysis'!A5</f>
        <v>kNN</v>
      </c>
      <c r="B54" t="str">
        <f>'Precision Analysis'!B5</f>
        <v>Tf-Idf</v>
      </c>
      <c r="C54" s="11" t="str">
        <f>'Precision Analysis'!C5</f>
        <v>/</v>
      </c>
      <c r="D54" s="10">
        <f>COUNT('Precision Analysis'!D5:H5)</f>
        <v>5</v>
      </c>
      <c r="E54">
        <f>AVERAGE('Precision Analysis'!D5:H5)</f>
        <v>0.8032963687462733</v>
      </c>
      <c r="F54" s="11">
        <f>_xlfn.VAR.S('Precision Analysis'!D5:H5)</f>
        <v>1.9057027566011775E-3</v>
      </c>
    </row>
    <row r="55" spans="1:6" x14ac:dyDescent="0.25">
      <c r="A55" s="10" t="str">
        <f>'Precision Analysis'!A6</f>
        <v>kNN</v>
      </c>
      <c r="B55" t="str">
        <f>'Precision Analysis'!B6</f>
        <v>Tf-Idf</v>
      </c>
      <c r="C55" s="11" t="str">
        <f>'Precision Analysis'!C6</f>
        <v>Chi^2</v>
      </c>
      <c r="D55" s="10">
        <f>COUNT('Precision Analysis'!D6:H6)</f>
        <v>5</v>
      </c>
      <c r="E55">
        <f>AVERAGE('Precision Analysis'!D6:H6)</f>
        <v>0.78139410497785877</v>
      </c>
      <c r="F55" s="11">
        <f>_xlfn.VAR.S('Precision Analysis'!D6:H6)</f>
        <v>4.9248892396218978E-3</v>
      </c>
    </row>
    <row r="56" spans="1:6" x14ac:dyDescent="0.25">
      <c r="A56" s="10" t="str">
        <f>'Precision Analysis'!A7</f>
        <v>kNN</v>
      </c>
      <c r="B56" t="str">
        <f>'Precision Analysis'!B7</f>
        <v>Tf-Idf</v>
      </c>
      <c r="C56" s="11" t="str">
        <f>'Precision Analysis'!C7</f>
        <v>Chi^2 + PCA</v>
      </c>
      <c r="D56" s="10">
        <f>COUNT('Precision Analysis'!D7:H7)</f>
        <v>5</v>
      </c>
      <c r="E56">
        <f>AVERAGE('Precision Analysis'!D7:H7)</f>
        <v>0.79619892915340562</v>
      </c>
      <c r="F56" s="11">
        <f>_xlfn.VAR.S('Precision Analysis'!D7:H7)</f>
        <v>2.3728738479329692E-3</v>
      </c>
    </row>
    <row r="57" spans="1:6" x14ac:dyDescent="0.25">
      <c r="A57" s="10" t="str">
        <f>'Precision Analysis'!A8</f>
        <v>SVM</v>
      </c>
      <c r="B57" t="str">
        <f>'Precision Analysis'!B8</f>
        <v>BoW</v>
      </c>
      <c r="C57" s="11" t="str">
        <f>'Precision Analysis'!C8</f>
        <v>/</v>
      </c>
      <c r="D57" s="10">
        <f>COUNT('Precision Analysis'!D8:H8)</f>
        <v>5</v>
      </c>
      <c r="E57">
        <f>AVERAGE('Precision Analysis'!D8:H8)</f>
        <v>0.82112094709917705</v>
      </c>
      <c r="F57" s="11">
        <f>_xlfn.VAR.S('Precision Analysis'!D8:H8)</f>
        <v>2.5552029174567602E-3</v>
      </c>
    </row>
    <row r="58" spans="1:6" x14ac:dyDescent="0.25">
      <c r="A58" s="10" t="str">
        <f>'Precision Analysis'!A9</f>
        <v>SVM</v>
      </c>
      <c r="B58" t="str">
        <f>'Precision Analysis'!B9</f>
        <v>BoW</v>
      </c>
      <c r="C58" s="11" t="str">
        <f>'Precision Analysis'!C9</f>
        <v>Chi^2</v>
      </c>
      <c r="D58" s="10">
        <f>COUNT('Precision Analysis'!D9:H9)</f>
        <v>5</v>
      </c>
      <c r="E58">
        <f>AVERAGE('Precision Analysis'!D9:H9)</f>
        <v>0.82567392497313397</v>
      </c>
      <c r="F58" s="11">
        <f>_xlfn.VAR.S('Precision Analysis'!D9:H9)</f>
        <v>1.2765326162612293E-3</v>
      </c>
    </row>
    <row r="59" spans="1:6" x14ac:dyDescent="0.25">
      <c r="A59" s="10" t="str">
        <f>'Precision Analysis'!A10</f>
        <v>SVM</v>
      </c>
      <c r="B59" t="str">
        <f>'Precision Analysis'!B10</f>
        <v>BoW</v>
      </c>
      <c r="C59" s="11" t="str">
        <f>'Precision Analysis'!C10</f>
        <v>Chi^2 + PCA</v>
      </c>
      <c r="D59" s="10">
        <f>COUNT('Precision Analysis'!D10:H10)</f>
        <v>5</v>
      </c>
      <c r="E59">
        <f>AVERAGE('Precision Analysis'!D10:H10)</f>
        <v>0.80003615546561413</v>
      </c>
      <c r="F59" s="11">
        <f>_xlfn.VAR.S('Precision Analysis'!D10:H10)</f>
        <v>3.5472212721748726E-3</v>
      </c>
    </row>
    <row r="60" spans="1:6" x14ac:dyDescent="0.25">
      <c r="A60" s="10" t="str">
        <f>'Precision Analysis'!A11</f>
        <v>SVM</v>
      </c>
      <c r="B60" t="str">
        <f>'Precision Analysis'!B11</f>
        <v>Tf-Idf</v>
      </c>
      <c r="C60" s="11" t="str">
        <f>'Precision Analysis'!C11</f>
        <v>/</v>
      </c>
      <c r="D60" s="10">
        <f>COUNT('Precision Analysis'!D11:H11)</f>
        <v>5</v>
      </c>
      <c r="E60">
        <f>AVERAGE('Precision Analysis'!D11:H11)</f>
        <v>0.86670692635632918</v>
      </c>
      <c r="F60" s="11">
        <f>_xlfn.VAR.S('Precision Analysis'!D11:H11)</f>
        <v>1.7905512419782584E-3</v>
      </c>
    </row>
    <row r="61" spans="1:6" x14ac:dyDescent="0.25">
      <c r="A61" s="10" t="str">
        <f>'Precision Analysis'!A12</f>
        <v>SVM</v>
      </c>
      <c r="B61" t="str">
        <f>'Precision Analysis'!B12</f>
        <v>Tf-Idf</v>
      </c>
      <c r="C61" s="11" t="str">
        <f>'Precision Analysis'!C12</f>
        <v>Chi^2</v>
      </c>
      <c r="D61" s="10">
        <f>COUNT('Precision Analysis'!D12:H12)</f>
        <v>5</v>
      </c>
      <c r="E61">
        <f>AVERAGE('Precision Analysis'!D12:H12)</f>
        <v>0.87184034364773877</v>
      </c>
      <c r="F61" s="11">
        <f>_xlfn.VAR.S('Precision Analysis'!D12:H12)</f>
        <v>1.4174249830556933E-3</v>
      </c>
    </row>
    <row r="62" spans="1:6" x14ac:dyDescent="0.25">
      <c r="A62" s="10" t="str">
        <f>'Precision Analysis'!A13</f>
        <v>SVM</v>
      </c>
      <c r="B62" t="str">
        <f>'Precision Analysis'!B13</f>
        <v>Tf-Idf</v>
      </c>
      <c r="C62" s="11" t="str">
        <f>'Precision Analysis'!C13</f>
        <v>Chi^2 + PCA</v>
      </c>
      <c r="D62" s="10">
        <f>COUNT('Precision Analysis'!D13:H13)</f>
        <v>5</v>
      </c>
      <c r="E62">
        <f>AVERAGE('Precision Analysis'!D13:H13)</f>
        <v>0.86752186290537503</v>
      </c>
      <c r="F62" s="11">
        <f>_xlfn.VAR.S('Precision Analysis'!D13:H13)</f>
        <v>1.2279622447218439E-3</v>
      </c>
    </row>
    <row r="63" spans="1:6" x14ac:dyDescent="0.25">
      <c r="A63" s="10" t="str">
        <f>'Precision Analysis'!A14</f>
        <v>LR</v>
      </c>
      <c r="B63" t="str">
        <f>'Precision Analysis'!B14</f>
        <v>BoW</v>
      </c>
      <c r="C63" s="11" t="str">
        <f>'Precision Analysis'!C14</f>
        <v>/</v>
      </c>
      <c r="D63" s="10">
        <f>COUNT('Precision Analysis'!D14:H14)</f>
        <v>5</v>
      </c>
      <c r="E63">
        <f>AVERAGE('Precision Analysis'!D14:H14)</f>
        <v>0.85438759292542665</v>
      </c>
      <c r="F63" s="11">
        <f>_xlfn.VAR.S('Precision Analysis'!D14:H14)</f>
        <v>2.4122167632498795E-3</v>
      </c>
    </row>
    <row r="64" spans="1:6" x14ac:dyDescent="0.25">
      <c r="A64" s="10" t="str">
        <f>'Precision Analysis'!A15</f>
        <v>LR</v>
      </c>
      <c r="B64" t="str">
        <f>'Precision Analysis'!B15</f>
        <v>BoW</v>
      </c>
      <c r="C64" s="11" t="str">
        <f>'Precision Analysis'!C15</f>
        <v>Chi^2</v>
      </c>
      <c r="D64" s="10">
        <f>COUNT('Precision Analysis'!D15:H15)</f>
        <v>5</v>
      </c>
      <c r="E64">
        <f>AVERAGE('Precision Analysis'!D15:H15)</f>
        <v>0.87581924978242198</v>
      </c>
      <c r="F64" s="11">
        <f>_xlfn.VAR.S('Precision Analysis'!D15:H15)</f>
        <v>8.9835646711357818E-4</v>
      </c>
    </row>
    <row r="65" spans="1:6" x14ac:dyDescent="0.25">
      <c r="A65" s="10" t="str">
        <f>'Precision Analysis'!A16</f>
        <v>LR</v>
      </c>
      <c r="B65" t="str">
        <f>'Precision Analysis'!B16</f>
        <v>BoW</v>
      </c>
      <c r="C65" s="11" t="str">
        <f>'Precision Analysis'!C16</f>
        <v>Chi^2 + PCA</v>
      </c>
      <c r="D65" s="10">
        <f>COUNT('Precision Analysis'!D16:H16)</f>
        <v>5</v>
      </c>
      <c r="E65">
        <f>AVERAGE('Precision Analysis'!D16:H16)</f>
        <v>0.86071900021370507</v>
      </c>
      <c r="F65" s="11">
        <f>_xlfn.VAR.S('Precision Analysis'!D16:H16)</f>
        <v>1.3698603203791699E-3</v>
      </c>
    </row>
    <row r="66" spans="1:6" x14ac:dyDescent="0.25">
      <c r="A66" s="10" t="str">
        <f>'Precision Analysis'!A17</f>
        <v>LR</v>
      </c>
      <c r="B66" t="str">
        <f>'Precision Analysis'!B17</f>
        <v>Tf-Idf</v>
      </c>
      <c r="C66" s="11" t="str">
        <f>'Precision Analysis'!C17</f>
        <v>/</v>
      </c>
      <c r="D66" s="10">
        <f>COUNT('Precision Analysis'!D17:H17)</f>
        <v>5</v>
      </c>
      <c r="E66">
        <f>AVERAGE('Precision Analysis'!D17:H17)</f>
        <v>0.86311870647161582</v>
      </c>
      <c r="F66" s="11">
        <f>_xlfn.VAR.S('Precision Analysis'!D17:H17)</f>
        <v>1.2431931830064178E-3</v>
      </c>
    </row>
    <row r="67" spans="1:6" x14ac:dyDescent="0.25">
      <c r="A67" s="10" t="str">
        <f>'Precision Analysis'!A18</f>
        <v>LR</v>
      </c>
      <c r="B67" t="str">
        <f>'Precision Analysis'!B18</f>
        <v>Tf-Idf</v>
      </c>
      <c r="C67" s="11" t="str">
        <f>'Precision Analysis'!C18</f>
        <v>Chi^2</v>
      </c>
      <c r="D67" s="10">
        <f>COUNT('Precision Analysis'!D18:H18)</f>
        <v>5</v>
      </c>
      <c r="E67">
        <f>AVERAGE('Precision Analysis'!D18:H18)</f>
        <v>0.87047469933278543</v>
      </c>
      <c r="F67" s="11">
        <f>_xlfn.VAR.S('Precision Analysis'!D18:H18)</f>
        <v>1.1869722142762861E-3</v>
      </c>
    </row>
    <row r="68" spans="1:6" x14ac:dyDescent="0.25">
      <c r="A68" s="10" t="str">
        <f>'Precision Analysis'!A19</f>
        <v>LR</v>
      </c>
      <c r="B68" t="str">
        <f>'Precision Analysis'!B19</f>
        <v>Tf-Idf</v>
      </c>
      <c r="C68" s="11" t="str">
        <f>'Precision Analysis'!C19</f>
        <v>Chi^2 + PCA</v>
      </c>
      <c r="D68" s="10">
        <f>COUNT('Precision Analysis'!D19:H19)</f>
        <v>5</v>
      </c>
      <c r="E68">
        <f>AVERAGE('Precision Analysis'!D19:H19)</f>
        <v>0.86808372418271618</v>
      </c>
      <c r="F68" s="11">
        <f>_xlfn.VAR.S('Precision Analysis'!D19:H19)</f>
        <v>1.1268387168547889E-3</v>
      </c>
    </row>
    <row r="69" spans="1:6" x14ac:dyDescent="0.25">
      <c r="A69" s="10" t="str">
        <f>'Precision Analysis'!A20</f>
        <v>MNB</v>
      </c>
      <c r="B69" t="str">
        <f>'Precision Analysis'!B20</f>
        <v>BoW</v>
      </c>
      <c r="C69" s="11" t="str">
        <f>'Precision Analysis'!C20</f>
        <v>/</v>
      </c>
      <c r="D69" s="10">
        <f>COUNT('Precision Analysis'!D20:H20)</f>
        <v>5</v>
      </c>
      <c r="E69">
        <f>AVERAGE('Precision Analysis'!D20:H20)</f>
        <v>0.85554595722102211</v>
      </c>
      <c r="F69" s="11">
        <f>_xlfn.VAR.S('Precision Analysis'!D20:H20)</f>
        <v>1.3552760789766079E-3</v>
      </c>
    </row>
    <row r="70" spans="1:6" x14ac:dyDescent="0.25">
      <c r="A70" s="10" t="str">
        <f>'Precision Analysis'!A21</f>
        <v>MNB</v>
      </c>
      <c r="B70" t="str">
        <f>'Precision Analysis'!B21</f>
        <v>BoW</v>
      </c>
      <c r="C70" s="11" t="str">
        <f>'Precision Analysis'!C21</f>
        <v>Chi^2</v>
      </c>
      <c r="D70" s="10">
        <f>COUNT('Precision Analysis'!D21:H21)</f>
        <v>5</v>
      </c>
      <c r="E70">
        <f>AVERAGE('Precision Analysis'!D21:H21)</f>
        <v>0.8677771628369717</v>
      </c>
      <c r="F70" s="11">
        <f>_xlfn.VAR.S('Precision Analysis'!D21:H21)</f>
        <v>1.1463463783379566E-3</v>
      </c>
    </row>
    <row r="71" spans="1:6" x14ac:dyDescent="0.25">
      <c r="A71" s="10" t="str">
        <f>'Precision Analysis'!A22</f>
        <v>MNB</v>
      </c>
      <c r="B71" t="str">
        <f>'Precision Analysis'!B22</f>
        <v>BoW</v>
      </c>
      <c r="C71" s="11" t="str">
        <f>'Precision Analysis'!C22</f>
        <v>Chi^2 + PCA</v>
      </c>
      <c r="D71" s="10">
        <f>COUNT('Precision Analysis'!D22:H22)</f>
        <v>5</v>
      </c>
      <c r="E71">
        <f>AVERAGE('Precision Analysis'!D22:H22)</f>
        <v>0</v>
      </c>
      <c r="F71" s="11">
        <f>_xlfn.VAR.S('Precision Analysis'!D22:H22)</f>
        <v>0</v>
      </c>
    </row>
    <row r="72" spans="1:6" x14ac:dyDescent="0.25">
      <c r="A72" s="10" t="str">
        <f>'Precision Analysis'!A23</f>
        <v>MNB</v>
      </c>
      <c r="B72" t="str">
        <f>'Precision Analysis'!B23</f>
        <v>Tf-Idf</v>
      </c>
      <c r="C72" s="11" t="str">
        <f>'Precision Analysis'!C23</f>
        <v>/</v>
      </c>
      <c r="D72" s="10">
        <f>COUNT('Precision Analysis'!D23:H23)</f>
        <v>5</v>
      </c>
      <c r="E72">
        <f>AVERAGE('Precision Analysis'!D23:H23)</f>
        <v>0.84037366798729385</v>
      </c>
      <c r="F72" s="11">
        <f>_xlfn.VAR.S('Precision Analysis'!D23:H23)</f>
        <v>2.4964573200869367E-3</v>
      </c>
    </row>
    <row r="73" spans="1:6" x14ac:dyDescent="0.25">
      <c r="A73" s="10" t="str">
        <f>'Precision Analysis'!A24</f>
        <v>MNB</v>
      </c>
      <c r="B73" t="str">
        <f>'Precision Analysis'!B24</f>
        <v>Tf-Idf</v>
      </c>
      <c r="C73" s="11" t="str">
        <f>'Precision Analysis'!C24</f>
        <v>Chi^2</v>
      </c>
      <c r="D73" s="10">
        <f>COUNT('Precision Analysis'!D24:H24)</f>
        <v>5</v>
      </c>
      <c r="E73">
        <f>AVERAGE('Precision Analysis'!D24:H24)</f>
        <v>0.84956766188657318</v>
      </c>
      <c r="F73" s="11">
        <f>_xlfn.VAR.S('Precision Analysis'!D24:H24)</f>
        <v>2.1075566217529222E-3</v>
      </c>
    </row>
    <row r="74" spans="1:6" x14ac:dyDescent="0.25">
      <c r="A74" s="10" t="str">
        <f>'Precision Analysis'!A25</f>
        <v>MNB</v>
      </c>
      <c r="B74" t="str">
        <f>'Precision Analysis'!B25</f>
        <v>Tf-Idf</v>
      </c>
      <c r="C74" s="11" t="str">
        <f>'Precision Analysis'!C25</f>
        <v>Chi^2 + PCA</v>
      </c>
      <c r="D74" s="10">
        <f>COUNT('Precision Analysis'!D25:H25)</f>
        <v>5</v>
      </c>
      <c r="E74">
        <f>AVERAGE('Precision Analysis'!D25:H25)</f>
        <v>0</v>
      </c>
      <c r="F74" s="11">
        <f>_xlfn.VAR.S('Precision Analysis'!D25:H25)</f>
        <v>0</v>
      </c>
    </row>
    <row r="75" spans="1:6" x14ac:dyDescent="0.25">
      <c r="A75" s="10" t="str">
        <f>'Precision Analysis'!A26</f>
        <v>RF</v>
      </c>
      <c r="B75" t="str">
        <f>'Precision Analysis'!B26</f>
        <v>BoW</v>
      </c>
      <c r="C75" s="11" t="str">
        <f>'Precision Analysis'!C26</f>
        <v>/</v>
      </c>
      <c r="D75" s="10">
        <f>COUNT('Precision Analysis'!D26:H26)</f>
        <v>5</v>
      </c>
      <c r="E75">
        <f>AVERAGE('Precision Analysis'!D26:H26)</f>
        <v>0.82381930319587759</v>
      </c>
      <c r="F75" s="11">
        <f>_xlfn.VAR.S('Precision Analysis'!D26:H26)</f>
        <v>1.4296516359219161E-3</v>
      </c>
    </row>
    <row r="76" spans="1:6" x14ac:dyDescent="0.25">
      <c r="A76" s="10" t="str">
        <f>'Precision Analysis'!A27</f>
        <v>RF</v>
      </c>
      <c r="B76" t="str">
        <f>'Precision Analysis'!B27</f>
        <v>BoW</v>
      </c>
      <c r="C76" s="11" t="str">
        <f>'Precision Analysis'!C27</f>
        <v>Chi^2</v>
      </c>
      <c r="D76" s="10">
        <f>COUNT('Precision Analysis'!D27:H27)</f>
        <v>5</v>
      </c>
      <c r="E76">
        <f>AVERAGE('Precision Analysis'!D27:H27)</f>
        <v>0.81979789046059892</v>
      </c>
      <c r="F76" s="11">
        <f>_xlfn.VAR.S('Precision Analysis'!D27:H27)</f>
        <v>9.8518094497560861E-4</v>
      </c>
    </row>
    <row r="77" spans="1:6" x14ac:dyDescent="0.25">
      <c r="A77" s="10" t="str">
        <f>'Precision Analysis'!A28</f>
        <v>RF</v>
      </c>
      <c r="B77" t="str">
        <f>'Precision Analysis'!B28</f>
        <v>BoW</v>
      </c>
      <c r="C77" s="11" t="str">
        <f>'Precision Analysis'!C28</f>
        <v>Chi^2 + PCA</v>
      </c>
      <c r="D77" s="10">
        <f>COUNT('Precision Analysis'!D28:H28)</f>
        <v>5</v>
      </c>
      <c r="E77">
        <f>AVERAGE('Precision Analysis'!D28:H28)</f>
        <v>0.76307572571731364</v>
      </c>
      <c r="F77" s="11">
        <f>_xlfn.VAR.S('Precision Analysis'!D28:H28)</f>
        <v>1.8472886667619743E-3</v>
      </c>
    </row>
    <row r="78" spans="1:6" x14ac:dyDescent="0.25">
      <c r="A78" s="10" t="str">
        <f>'Precision Analysis'!A29</f>
        <v>RF</v>
      </c>
      <c r="B78" t="str">
        <f>'Precision Analysis'!B29</f>
        <v>Tf-Idf</v>
      </c>
      <c r="C78" s="11" t="str">
        <f>'Precision Analysis'!C29</f>
        <v>/</v>
      </c>
      <c r="D78" s="10">
        <f>COUNT('Precision Analysis'!D29:H29)</f>
        <v>5</v>
      </c>
      <c r="E78">
        <f>AVERAGE('Precision Analysis'!D29:H29)</f>
        <v>0.81153309142493268</v>
      </c>
      <c r="F78" s="11">
        <f>_xlfn.VAR.S('Precision Analysis'!D29:H29)</f>
        <v>3.5838783194622724E-4</v>
      </c>
    </row>
    <row r="79" spans="1:6" x14ac:dyDescent="0.25">
      <c r="A79" s="10" t="str">
        <f>'Precision Analysis'!A30</f>
        <v>RF</v>
      </c>
      <c r="B79" t="str">
        <f>'Precision Analysis'!B30</f>
        <v>Tf-Idf</v>
      </c>
      <c r="C79" s="11" t="str">
        <f>'Precision Analysis'!C30</f>
        <v>Chi^2</v>
      </c>
      <c r="D79" s="10">
        <f>COUNT('Precision Analysis'!D30:H30)</f>
        <v>5</v>
      </c>
      <c r="E79">
        <f>AVERAGE('Precision Analysis'!D30:H30)</f>
        <v>0.80631401726516339</v>
      </c>
      <c r="F79" s="11">
        <f>_xlfn.VAR.S('Precision Analysis'!D30:H30)</f>
        <v>4.6373842791659007E-4</v>
      </c>
    </row>
    <row r="80" spans="1:6" x14ac:dyDescent="0.25">
      <c r="A80" s="10" t="str">
        <f>'Precision Analysis'!A31</f>
        <v>RF</v>
      </c>
      <c r="B80" t="str">
        <f>'Precision Analysis'!B31</f>
        <v>Tf-Idf</v>
      </c>
      <c r="C80" s="11" t="str">
        <f>'Precision Analysis'!C31</f>
        <v>Chi^2 + PCA</v>
      </c>
      <c r="D80" s="10">
        <f>COUNT('Precision Analysis'!D31:H31)</f>
        <v>5</v>
      </c>
      <c r="E80">
        <f>AVERAGE('Precision Analysis'!D31:H31)</f>
        <v>0.82171039882451213</v>
      </c>
      <c r="F80" s="11">
        <f>_xlfn.VAR.S('Precision Analysis'!D31:H31)</f>
        <v>3.1130066510435405E-3</v>
      </c>
    </row>
    <row r="81" spans="1:6" x14ac:dyDescent="0.25">
      <c r="A81" s="10" t="str">
        <f>'Precision Analysis'!A32</f>
        <v>Ensemble</v>
      </c>
      <c r="B81" t="str">
        <f>'Precision Analysis'!B32</f>
        <v>BoW</v>
      </c>
      <c r="C81" s="11" t="str">
        <f>'Precision Analysis'!C32</f>
        <v>/</v>
      </c>
      <c r="D81" s="10">
        <f>COUNT('Precision Analysis'!D32:H32)</f>
        <v>5</v>
      </c>
      <c r="E81">
        <f>AVERAGE('Precision Analysis'!D32:H32)</f>
        <v>0.85809583778078458</v>
      </c>
      <c r="F81" s="11">
        <f>_xlfn.VAR.S('Precision Analysis'!D32:H32)</f>
        <v>2.106252213639183E-3</v>
      </c>
    </row>
    <row r="82" spans="1:6" x14ac:dyDescent="0.25">
      <c r="A82" s="10" t="str">
        <f>'Precision Analysis'!A33</f>
        <v>Ensemble</v>
      </c>
      <c r="B82" t="str">
        <f>'Precision Analysis'!B33</f>
        <v>BoW</v>
      </c>
      <c r="C82" s="11" t="str">
        <f>'Precision Analysis'!C33</f>
        <v>Chi^2</v>
      </c>
      <c r="D82" s="10">
        <f>COUNT('Precision Analysis'!D33:H33)</f>
        <v>5</v>
      </c>
      <c r="E82">
        <f>AVERAGE('Precision Analysis'!D33:H33)</f>
        <v>0.87550420418220454</v>
      </c>
      <c r="F82" s="11">
        <f>_xlfn.VAR.S('Precision Analysis'!D33:H33)</f>
        <v>2.435252554912096E-3</v>
      </c>
    </row>
    <row r="83" spans="1:6" x14ac:dyDescent="0.25">
      <c r="A83" s="10" t="str">
        <f>'Precision Analysis'!A34</f>
        <v>Ensemble</v>
      </c>
      <c r="B83" t="str">
        <f>'Precision Analysis'!B34</f>
        <v>BoW</v>
      </c>
      <c r="C83" s="11" t="str">
        <f>'Precision Analysis'!C34</f>
        <v>Chi^2 + PCA</v>
      </c>
      <c r="D83" s="10">
        <f>COUNT('Precision Analysis'!D34:H34)</f>
        <v>5</v>
      </c>
      <c r="E83">
        <f>AVERAGE('Precision Analysis'!D34:H34)</f>
        <v>0.84257910060618857</v>
      </c>
      <c r="F83" s="11">
        <f>_xlfn.VAR.S('Precision Analysis'!D34:H34)</f>
        <v>1.7644605683546618E-3</v>
      </c>
    </row>
    <row r="84" spans="1:6" x14ac:dyDescent="0.25">
      <c r="A84" s="10" t="str">
        <f>'Precision Analysis'!A35</f>
        <v>Ensemble</v>
      </c>
      <c r="B84" t="str">
        <f>'Precision Analysis'!B35</f>
        <v>Tf-Idf</v>
      </c>
      <c r="C84" s="11" t="str">
        <f>'Precision Analysis'!C35</f>
        <v>/</v>
      </c>
      <c r="D84" s="10">
        <f>COUNT('Precision Analysis'!D35:H35)</f>
        <v>5</v>
      </c>
      <c r="E84">
        <f>AVERAGE('Precision Analysis'!D35:H35)</f>
        <v>0.88456167330377133</v>
      </c>
      <c r="F84" s="11">
        <f>_xlfn.VAR.S('Precision Analysis'!D35:H35)</f>
        <v>3.3400510529101035E-3</v>
      </c>
    </row>
    <row r="85" spans="1:6" x14ac:dyDescent="0.25">
      <c r="A85" s="10" t="str">
        <f>'Precision Analysis'!A36</f>
        <v>Ensemble</v>
      </c>
      <c r="B85" t="str">
        <f>'Precision Analysis'!B36</f>
        <v>Tf-Idf</v>
      </c>
      <c r="C85" s="11" t="str">
        <f>'Precision Analysis'!C36</f>
        <v>Chi^2</v>
      </c>
      <c r="D85" s="10">
        <f>COUNT('Precision Analysis'!D36:H36)</f>
        <v>5</v>
      </c>
      <c r="E85">
        <f>AVERAGE('Precision Analysis'!D36:H36)</f>
        <v>0.8659991445317573</v>
      </c>
      <c r="F85" s="11">
        <f>_xlfn.VAR.S('Precision Analysis'!D36:H36)</f>
        <v>1.4159437026066721E-3</v>
      </c>
    </row>
    <row r="86" spans="1:6" x14ac:dyDescent="0.25">
      <c r="A86" s="12" t="str">
        <f>'Precision Analysis'!A37</f>
        <v>Ensemble</v>
      </c>
      <c r="B86" s="13" t="str">
        <f>'Precision Analysis'!B37</f>
        <v>Tf-Idf</v>
      </c>
      <c r="C86" s="14" t="str">
        <f>'Precision Analysis'!C37</f>
        <v>Chi^2 + PCA</v>
      </c>
      <c r="D86" s="12">
        <f>COUNT('Precision Analysis'!D37:H37)</f>
        <v>5</v>
      </c>
      <c r="E86" s="13">
        <f>AVERAGE('Precision Analysis'!D37:H37)</f>
        <v>0.87070425605637281</v>
      </c>
      <c r="F86" s="14">
        <f>_xlfn.VAR.S('Precision Analysis'!D37:H37)</f>
        <v>2.7566930308585806E-3</v>
      </c>
    </row>
    <row r="87" spans="1:6" x14ac:dyDescent="0.25">
      <c r="D87">
        <f>SUM(D51:D86)</f>
        <v>180</v>
      </c>
      <c r="E87">
        <f>AVERAGE('Precision Analysis'!D2:H37)</f>
        <v>0.78498602792969907</v>
      </c>
      <c r="F87">
        <f>_xlfn.VAR.S('Precision Analysis'!D2:H37)</f>
        <v>3.9796176557414881E-2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2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CD54-FC52-43B2-A76D-533C6586AB9C}">
  <dimension ref="A1:J104"/>
  <sheetViews>
    <sheetView workbookViewId="0"/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7" ht="15.75" thickBot="1" x14ac:dyDescent="0.3">
      <c r="A1" t="s">
        <v>95</v>
      </c>
      <c r="E1" t="s">
        <v>19</v>
      </c>
      <c r="F1">
        <v>0.05</v>
      </c>
    </row>
    <row r="2" spans="1:7" ht="15.75" thickTop="1" x14ac:dyDescent="0.25">
      <c r="A2" s="15" t="s">
        <v>96</v>
      </c>
      <c r="B2" s="15" t="s">
        <v>97</v>
      </c>
      <c r="C2" s="15" t="s">
        <v>98</v>
      </c>
      <c r="D2" s="15" t="s">
        <v>99</v>
      </c>
      <c r="E2" s="15" t="s">
        <v>40</v>
      </c>
      <c r="F2" s="15" t="s">
        <v>94</v>
      </c>
      <c r="G2" s="15" t="s">
        <v>100</v>
      </c>
    </row>
    <row r="3" spans="1:7" x14ac:dyDescent="0.25">
      <c r="A3" s="17" t="str">
        <f>IF('Precision ANOVA'!A15="","",'Precision ANOVA'!A15)</f>
        <v>kNN</v>
      </c>
      <c r="B3" s="17" t="str">
        <f>IF('Precision ANOVA'!B15="","",'Precision ANOVA'!B15)</f>
        <v>BoW</v>
      </c>
      <c r="C3" s="17" t="str">
        <f>IF('Precision ANOVA'!C15="","",'Precision ANOVA'!C15)</f>
        <v/>
      </c>
      <c r="D3" s="18">
        <v>-1</v>
      </c>
      <c r="E3" s="17">
        <f>'Precision ANOVA'!E15</f>
        <v>0.72538179198474717</v>
      </c>
      <c r="F3" s="17">
        <f>'Precision ANOVA'!D15</f>
        <v>15</v>
      </c>
      <c r="G3" s="17"/>
    </row>
    <row r="4" spans="1:7" x14ac:dyDescent="0.25">
      <c r="A4" t="str">
        <f>IF('Precision ANOVA'!A16="","",'Precision ANOVA'!A16)</f>
        <v>kNN</v>
      </c>
      <c r="B4" t="str">
        <f>IF('Precision ANOVA'!B16="","",'Precision ANOVA'!B16)</f>
        <v>Tf-Idf</v>
      </c>
      <c r="C4" t="str">
        <f>IF('Precision ANOVA'!C16="","",'Precision ANOVA'!C16)</f>
        <v/>
      </c>
      <c r="D4" s="19">
        <v>1</v>
      </c>
      <c r="E4">
        <f>'Precision ANOVA'!E16</f>
        <v>0.79362980095917923</v>
      </c>
      <c r="F4">
        <f>'Precision ANOVA'!D16</f>
        <v>15</v>
      </c>
    </row>
    <row r="5" spans="1:7" x14ac:dyDescent="0.25">
      <c r="A5" t="str">
        <f>IF('Precision ANOVA'!A17="","",'Precision ANOVA'!A17)</f>
        <v>SVM</v>
      </c>
      <c r="B5" t="str">
        <f>IF('Precision ANOVA'!B17="","",'Precision ANOVA'!B17)</f>
        <v>BoW</v>
      </c>
      <c r="C5" t="str">
        <f>IF('Precision ANOVA'!C17="","",'Precision ANOVA'!C17)</f>
        <v/>
      </c>
      <c r="D5" s="19"/>
      <c r="E5">
        <f>'Precision ANOVA'!E17</f>
        <v>0.81561034251264164</v>
      </c>
      <c r="F5">
        <f>'Precision ANOVA'!D17</f>
        <v>15</v>
      </c>
    </row>
    <row r="6" spans="1:7" x14ac:dyDescent="0.25">
      <c r="A6" t="str">
        <f>IF('Precision ANOVA'!A18="","",'Precision ANOVA'!A18)</f>
        <v>SVM</v>
      </c>
      <c r="B6" t="str">
        <f>IF('Precision ANOVA'!B18="","",'Precision ANOVA'!B18)</f>
        <v>Tf-Idf</v>
      </c>
      <c r="C6" t="str">
        <f>IF('Precision ANOVA'!C18="","",'Precision ANOVA'!C18)</f>
        <v/>
      </c>
      <c r="D6" s="19"/>
      <c r="E6">
        <f>'Precision ANOVA'!E18</f>
        <v>0.86868971096981429</v>
      </c>
      <c r="F6">
        <f>'Precision ANOVA'!D18</f>
        <v>15</v>
      </c>
    </row>
    <row r="7" spans="1:7" x14ac:dyDescent="0.25">
      <c r="A7" t="str">
        <f>IF('Precision ANOVA'!A19="","",'Precision ANOVA'!A19)</f>
        <v>LR</v>
      </c>
      <c r="B7" t="str">
        <f>IF('Precision ANOVA'!B19="","",'Precision ANOVA'!B19)</f>
        <v>BoW</v>
      </c>
      <c r="C7" t="str">
        <f>IF('Precision ANOVA'!C19="","",'Precision ANOVA'!C19)</f>
        <v/>
      </c>
      <c r="D7" s="19"/>
      <c r="E7">
        <f>'Precision ANOVA'!E19</f>
        <v>0.86364194764051783</v>
      </c>
      <c r="F7">
        <f>'Precision ANOVA'!D19</f>
        <v>15</v>
      </c>
    </row>
    <row r="8" spans="1:7" x14ac:dyDescent="0.25">
      <c r="A8" t="str">
        <f>IF('Precision ANOVA'!A20="","",'Precision ANOVA'!A20)</f>
        <v>LR</v>
      </c>
      <c r="B8" t="str">
        <f>IF('Precision ANOVA'!B20="","",'Precision ANOVA'!B20)</f>
        <v>Tf-Idf</v>
      </c>
      <c r="C8" t="str">
        <f>IF('Precision ANOVA'!C20="","",'Precision ANOVA'!C20)</f>
        <v/>
      </c>
      <c r="D8" s="19"/>
      <c r="E8">
        <f>'Precision ANOVA'!E20</f>
        <v>0.86722570999570581</v>
      </c>
      <c r="F8">
        <f>'Precision ANOVA'!D20</f>
        <v>15</v>
      </c>
    </row>
    <row r="9" spans="1:7" x14ac:dyDescent="0.25">
      <c r="A9" t="str">
        <f>IF('Precision ANOVA'!A21="","",'Precision ANOVA'!A21)</f>
        <v>MNB</v>
      </c>
      <c r="B9" t="str">
        <f>IF('Precision ANOVA'!B21="","",'Precision ANOVA'!B21)</f>
        <v>BoW</v>
      </c>
      <c r="C9" t="str">
        <f>IF('Precision ANOVA'!C21="","",'Precision ANOVA'!C21)</f>
        <v/>
      </c>
      <c r="D9" s="19"/>
      <c r="E9">
        <f>'Precision ANOVA'!E21</f>
        <v>0.57444104001933138</v>
      </c>
      <c r="F9">
        <f>'Precision ANOVA'!D21</f>
        <v>15</v>
      </c>
    </row>
    <row r="10" spans="1:7" x14ac:dyDescent="0.25">
      <c r="A10" t="str">
        <f>IF('Precision ANOVA'!A22="","",'Precision ANOVA'!A22)</f>
        <v>MNB</v>
      </c>
      <c r="B10" t="str">
        <f>IF('Precision ANOVA'!B22="","",'Precision ANOVA'!B22)</f>
        <v>Tf-Idf</v>
      </c>
      <c r="C10" t="str">
        <f>IF('Precision ANOVA'!C22="","",'Precision ANOVA'!C22)</f>
        <v/>
      </c>
      <c r="D10" s="19"/>
      <c r="E10">
        <f>'Precision ANOVA'!E22</f>
        <v>0.56331377662462245</v>
      </c>
      <c r="F10">
        <f>'Precision ANOVA'!D22</f>
        <v>15</v>
      </c>
    </row>
    <row r="11" spans="1:7" x14ac:dyDescent="0.25">
      <c r="A11" t="str">
        <f>IF('Precision ANOVA'!A23="","",'Precision ANOVA'!A23)</f>
        <v>RF</v>
      </c>
      <c r="B11" t="str">
        <f>IF('Precision ANOVA'!B23="","",'Precision ANOVA'!B23)</f>
        <v>BoW</v>
      </c>
      <c r="C11" t="str">
        <f>IF('Precision ANOVA'!C23="","",'Precision ANOVA'!C23)</f>
        <v/>
      </c>
      <c r="D11" s="19"/>
      <c r="E11">
        <f>'Precision ANOVA'!E23</f>
        <v>0.80223097312459657</v>
      </c>
      <c r="F11">
        <f>'Precision ANOVA'!D23</f>
        <v>15</v>
      </c>
    </row>
    <row r="12" spans="1:7" x14ac:dyDescent="0.25">
      <c r="A12" t="str">
        <f>IF('Precision ANOVA'!A24="","",'Precision ANOVA'!A24)</f>
        <v>RF</v>
      </c>
      <c r="B12" t="str">
        <f>IF('Precision ANOVA'!B24="","",'Precision ANOVA'!B24)</f>
        <v>Tf-Idf</v>
      </c>
      <c r="C12" t="str">
        <f>IF('Precision ANOVA'!C24="","",'Precision ANOVA'!C24)</f>
        <v/>
      </c>
      <c r="D12" s="19"/>
      <c r="E12">
        <f>'Precision ANOVA'!E24</f>
        <v>0.81318583583820281</v>
      </c>
      <c r="F12">
        <f>'Precision ANOVA'!D24</f>
        <v>15</v>
      </c>
    </row>
    <row r="13" spans="1:7" x14ac:dyDescent="0.25">
      <c r="A13" t="str">
        <f>IF('Precision ANOVA'!A25="","",'Precision ANOVA'!A25)</f>
        <v>Ensemble</v>
      </c>
      <c r="B13" t="str">
        <f>IF('Precision ANOVA'!B25="","",'Precision ANOVA'!B25)</f>
        <v>BoW</v>
      </c>
      <c r="C13" t="str">
        <f>IF('Precision ANOVA'!C25="","",'Precision ANOVA'!C25)</f>
        <v/>
      </c>
      <c r="D13" s="19"/>
      <c r="E13">
        <f>'Precision ANOVA'!E25</f>
        <v>0.85872638085639263</v>
      </c>
      <c r="F13">
        <f>'Precision ANOVA'!D25</f>
        <v>15</v>
      </c>
    </row>
    <row r="14" spans="1:7" x14ac:dyDescent="0.25">
      <c r="A14" s="16" t="str">
        <f>IF('Precision ANOVA'!A26="","",'Precision ANOVA'!A26)</f>
        <v>Ensemble</v>
      </c>
      <c r="B14" s="16" t="str">
        <f>IF('Precision ANOVA'!B26="","",'Precision ANOVA'!B26)</f>
        <v>Tf-Idf</v>
      </c>
      <c r="C14" s="16" t="str">
        <f>IF('Precision ANOVA'!C26="","",'Precision ANOVA'!C26)</f>
        <v/>
      </c>
      <c r="D14" s="20"/>
      <c r="E14" s="16">
        <f>'Precision ANOVA'!E26</f>
        <v>0.87375502463063381</v>
      </c>
      <c r="F14" s="16">
        <f>'Precision ANOVA'!D26</f>
        <v>15</v>
      </c>
      <c r="G14" s="16"/>
    </row>
    <row r="15" spans="1:7" x14ac:dyDescent="0.25">
      <c r="D15">
        <f>SUM(D3:D14)</f>
        <v>0</v>
      </c>
      <c r="E15">
        <f>SUMPRODUCT(D3:D14,E3:E14)</f>
        <v>6.8248008974432062E-2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5.75" thickBot="1" x14ac:dyDescent="0.3">
      <c r="A16" t="s">
        <v>44</v>
      </c>
    </row>
    <row r="17" spans="1:10" ht="15.75" thickTop="1" x14ac:dyDescent="0.2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101</v>
      </c>
    </row>
    <row r="18" spans="1:10" x14ac:dyDescent="0.25">
      <c r="A18" s="21">
        <f>SQRT('Precision ANOVA'!K12/F15)</f>
        <v>1.099776594875012E-2</v>
      </c>
      <c r="B18" s="21">
        <f>E15/A18</f>
        <v>6.2056247871130905</v>
      </c>
      <c r="C18" s="21">
        <f>'Precision ANOVA'!J12</f>
        <v>144</v>
      </c>
      <c r="D18" s="21">
        <f>[2]!QCRIT(G15,C18,F1,2)</f>
        <v>4.4543333333333335</v>
      </c>
      <c r="E18" s="21">
        <f>A18*D18</f>
        <v>4.898771545771595E-2</v>
      </c>
      <c r="F18" s="21">
        <f>E15-A18*D18</f>
        <v>1.9260293516716112E-2</v>
      </c>
      <c r="G18" s="21">
        <f>E15+A18*D18</f>
        <v>0.11723572443214801</v>
      </c>
      <c r="H18" s="21">
        <f>[2]!QDIST(ABS(B18),G15,C18)</f>
        <v>7.2466568854923086E-4</v>
      </c>
      <c r="I18" s="21">
        <f>ABS(E15)/(A18*SQRT(F15))</f>
        <v>1.6022854302200633</v>
      </c>
      <c r="J18" s="21">
        <f>SQRT(B18^2/(B18^2+C18))</f>
        <v>0.45934864914315515</v>
      </c>
    </row>
    <row r="20" spans="1:10" ht="15.75" thickBot="1" x14ac:dyDescent="0.3">
      <c r="A20" t="s">
        <v>95</v>
      </c>
      <c r="E20" t="s">
        <v>19</v>
      </c>
      <c r="F20">
        <v>0.05</v>
      </c>
    </row>
    <row r="21" spans="1:10" ht="15.75" thickTop="1" x14ac:dyDescent="0.25">
      <c r="A21" s="15" t="s">
        <v>96</v>
      </c>
      <c r="B21" s="15" t="s">
        <v>97</v>
      </c>
      <c r="C21" s="15" t="s">
        <v>98</v>
      </c>
      <c r="D21" s="15" t="s">
        <v>99</v>
      </c>
      <c r="E21" s="15" t="s">
        <v>40</v>
      </c>
      <c r="F21" s="15" t="s">
        <v>94</v>
      </c>
      <c r="G21" s="15" t="s">
        <v>100</v>
      </c>
    </row>
    <row r="22" spans="1:10" x14ac:dyDescent="0.25">
      <c r="A22" s="17" t="str">
        <f>IF('Precision ANOVA'!A27="","",'Precision ANOVA'!A27)</f>
        <v>kNN</v>
      </c>
      <c r="B22" s="17" t="str">
        <f>IF('Precision ANOVA'!B27="","",'Precision ANOVA'!B27)</f>
        <v/>
      </c>
      <c r="C22" s="17" t="str">
        <f>IF('Precision ANOVA'!C27="","",'Precision ANOVA'!C27)</f>
        <v>/</v>
      </c>
      <c r="D22" s="18"/>
      <c r="E22" s="17">
        <f>'Precision ANOVA'!E27</f>
        <v>0.76144565994324342</v>
      </c>
      <c r="F22" s="17">
        <f>'Precision ANOVA'!D27</f>
        <v>10</v>
      </c>
      <c r="G22" s="17"/>
    </row>
    <row r="23" spans="1:10" x14ac:dyDescent="0.25">
      <c r="A23" t="str">
        <f>IF('Precision ANOVA'!A28="","",'Precision ANOVA'!A28)</f>
        <v>kNN</v>
      </c>
      <c r="B23" t="str">
        <f>IF('Precision ANOVA'!B28="","",'Precision ANOVA'!B28)</f>
        <v/>
      </c>
      <c r="C23" t="str">
        <f>IF('Precision ANOVA'!C28="","",'Precision ANOVA'!C28)</f>
        <v>Chi^2</v>
      </c>
      <c r="D23" s="19"/>
      <c r="E23">
        <f>'Precision ANOVA'!E28</f>
        <v>0.75756672158587413</v>
      </c>
      <c r="F23">
        <f>'Precision ANOVA'!D28</f>
        <v>10</v>
      </c>
    </row>
    <row r="24" spans="1:10" x14ac:dyDescent="0.25">
      <c r="A24" t="str">
        <f>IF('Precision ANOVA'!A29="","",'Precision ANOVA'!A29)</f>
        <v>kNN</v>
      </c>
      <c r="B24" t="str">
        <f>IF('Precision ANOVA'!B29="","",'Precision ANOVA'!B29)</f>
        <v/>
      </c>
      <c r="C24" t="str">
        <f>IF('Precision ANOVA'!C29="","",'Precision ANOVA'!C29)</f>
        <v>Chi^2 + PCA</v>
      </c>
      <c r="D24" s="19"/>
      <c r="E24">
        <f>'Precision ANOVA'!E29</f>
        <v>0.75950500788677222</v>
      </c>
      <c r="F24">
        <f>'Precision ANOVA'!D29</f>
        <v>10</v>
      </c>
    </row>
    <row r="25" spans="1:10" x14ac:dyDescent="0.25">
      <c r="A25" t="str">
        <f>IF('Precision ANOVA'!A30="","",'Precision ANOVA'!A30)</f>
        <v>SVM</v>
      </c>
      <c r="B25" t="str">
        <f>IF('Precision ANOVA'!B30="","",'Precision ANOVA'!B30)</f>
        <v/>
      </c>
      <c r="C25" t="str">
        <f>IF('Precision ANOVA'!C30="","",'Precision ANOVA'!C30)</f>
        <v>/</v>
      </c>
      <c r="D25" s="19"/>
      <c r="E25">
        <f>'Precision ANOVA'!E30</f>
        <v>0.84391393672775317</v>
      </c>
      <c r="F25">
        <f>'Precision ANOVA'!D30</f>
        <v>10</v>
      </c>
    </row>
    <row r="26" spans="1:10" x14ac:dyDescent="0.25">
      <c r="A26" t="str">
        <f>IF('Precision ANOVA'!A31="","",'Precision ANOVA'!A31)</f>
        <v>SVM</v>
      </c>
      <c r="B26" t="str">
        <f>IF('Precision ANOVA'!B31="","",'Precision ANOVA'!B31)</f>
        <v/>
      </c>
      <c r="C26" t="str">
        <f>IF('Precision ANOVA'!C31="","",'Precision ANOVA'!C31)</f>
        <v>Chi^2</v>
      </c>
      <c r="D26" s="19"/>
      <c r="E26">
        <f>'Precision ANOVA'!E31</f>
        <v>0.84875713431043631</v>
      </c>
      <c r="F26">
        <f>'Precision ANOVA'!D31</f>
        <v>10</v>
      </c>
    </row>
    <row r="27" spans="1:10" x14ac:dyDescent="0.25">
      <c r="A27" t="str">
        <f>IF('Precision ANOVA'!A32="","",'Precision ANOVA'!A32)</f>
        <v>SVM</v>
      </c>
      <c r="B27" t="str">
        <f>IF('Precision ANOVA'!B32="","",'Precision ANOVA'!B32)</f>
        <v/>
      </c>
      <c r="C27" t="str">
        <f>IF('Precision ANOVA'!C32="","",'Precision ANOVA'!C32)</f>
        <v>Chi^2 + PCA</v>
      </c>
      <c r="D27" s="19"/>
      <c r="E27">
        <f>'Precision ANOVA'!E32</f>
        <v>0.83377900918549452</v>
      </c>
      <c r="F27">
        <f>'Precision ANOVA'!D32</f>
        <v>10</v>
      </c>
    </row>
    <row r="28" spans="1:10" x14ac:dyDescent="0.25">
      <c r="A28" t="str">
        <f>IF('Precision ANOVA'!A33="","",'Precision ANOVA'!A33)</f>
        <v>LR</v>
      </c>
      <c r="B28" t="str">
        <f>IF('Precision ANOVA'!B33="","",'Precision ANOVA'!B33)</f>
        <v/>
      </c>
      <c r="C28" t="str">
        <f>IF('Precision ANOVA'!C33="","",'Precision ANOVA'!C33)</f>
        <v>/</v>
      </c>
      <c r="D28" s="19"/>
      <c r="E28">
        <f>'Precision ANOVA'!E33</f>
        <v>0.85875314969852123</v>
      </c>
      <c r="F28">
        <f>'Precision ANOVA'!D33</f>
        <v>10</v>
      </c>
    </row>
    <row r="29" spans="1:10" x14ac:dyDescent="0.25">
      <c r="A29" t="str">
        <f>IF('Precision ANOVA'!A34="","",'Precision ANOVA'!A34)</f>
        <v>LR</v>
      </c>
      <c r="B29" t="str">
        <f>IF('Precision ANOVA'!B34="","",'Precision ANOVA'!B34)</f>
        <v/>
      </c>
      <c r="C29" t="str">
        <f>IF('Precision ANOVA'!C34="","",'Precision ANOVA'!C34)</f>
        <v>Chi^2</v>
      </c>
      <c r="D29" s="19"/>
      <c r="E29">
        <f>'Precision ANOVA'!E34</f>
        <v>0.87314697455760371</v>
      </c>
      <c r="F29">
        <f>'Precision ANOVA'!D34</f>
        <v>10</v>
      </c>
    </row>
    <row r="30" spans="1:10" x14ac:dyDescent="0.25">
      <c r="A30" t="str">
        <f>IF('Precision ANOVA'!A35="","",'Precision ANOVA'!A35)</f>
        <v>LR</v>
      </c>
      <c r="B30" t="str">
        <f>IF('Precision ANOVA'!B35="","",'Precision ANOVA'!B35)</f>
        <v/>
      </c>
      <c r="C30" t="str">
        <f>IF('Precision ANOVA'!C35="","",'Precision ANOVA'!C35)</f>
        <v>Chi^2 + PCA</v>
      </c>
      <c r="D30" s="19"/>
      <c r="E30">
        <f>'Precision ANOVA'!E35</f>
        <v>0.86440136219821062</v>
      </c>
      <c r="F30">
        <f>'Precision ANOVA'!D35</f>
        <v>10</v>
      </c>
    </row>
    <row r="31" spans="1:10" x14ac:dyDescent="0.25">
      <c r="A31" t="str">
        <f>IF('Precision ANOVA'!A36="","",'Precision ANOVA'!A36)</f>
        <v>MNB</v>
      </c>
      <c r="B31" t="str">
        <f>IF('Precision ANOVA'!B36="","",'Precision ANOVA'!B36)</f>
        <v/>
      </c>
      <c r="C31" t="str">
        <f>IF('Precision ANOVA'!C36="","",'Precision ANOVA'!C36)</f>
        <v>/</v>
      </c>
      <c r="D31" s="19"/>
      <c r="E31">
        <f>'Precision ANOVA'!E36</f>
        <v>0.84795981260415798</v>
      </c>
      <c r="F31">
        <f>'Precision ANOVA'!D36</f>
        <v>10</v>
      </c>
    </row>
    <row r="32" spans="1:10" x14ac:dyDescent="0.25">
      <c r="A32" t="str">
        <f>IF('Precision ANOVA'!A37="","",'Precision ANOVA'!A37)</f>
        <v>MNB</v>
      </c>
      <c r="B32" t="str">
        <f>IF('Precision ANOVA'!B37="","",'Precision ANOVA'!B37)</f>
        <v/>
      </c>
      <c r="C32" t="str">
        <f>IF('Precision ANOVA'!C37="","",'Precision ANOVA'!C37)</f>
        <v>Chi^2</v>
      </c>
      <c r="D32" s="19">
        <v>-1</v>
      </c>
      <c r="E32">
        <f>'Precision ANOVA'!E37</f>
        <v>0.85867241236177239</v>
      </c>
      <c r="F32">
        <f>'Precision ANOVA'!D37</f>
        <v>10</v>
      </c>
    </row>
    <row r="33" spans="1:10" x14ac:dyDescent="0.25">
      <c r="A33" t="str">
        <f>IF('Precision ANOVA'!A38="","",'Precision ANOVA'!A38)</f>
        <v>MNB</v>
      </c>
      <c r="B33" t="str">
        <f>IF('Precision ANOVA'!B38="","",'Precision ANOVA'!B38)</f>
        <v/>
      </c>
      <c r="C33" t="str">
        <f>IF('Precision ANOVA'!C38="","",'Precision ANOVA'!C38)</f>
        <v>Chi^2 + PCA</v>
      </c>
      <c r="D33" s="19">
        <v>1</v>
      </c>
      <c r="E33">
        <f>'Precision ANOVA'!E38</f>
        <v>0</v>
      </c>
      <c r="F33">
        <f>'Precision ANOVA'!D38</f>
        <v>10</v>
      </c>
    </row>
    <row r="34" spans="1:10" x14ac:dyDescent="0.25">
      <c r="A34" t="str">
        <f>IF('Precision ANOVA'!A39="","",'Precision ANOVA'!A39)</f>
        <v>RF</v>
      </c>
      <c r="B34" t="str">
        <f>IF('Precision ANOVA'!B39="","",'Precision ANOVA'!B39)</f>
        <v/>
      </c>
      <c r="C34" t="str">
        <f>IF('Precision ANOVA'!C39="","",'Precision ANOVA'!C39)</f>
        <v>/</v>
      </c>
      <c r="D34" s="19"/>
      <c r="E34">
        <f>'Precision ANOVA'!E39</f>
        <v>0.8176761973104052</v>
      </c>
      <c r="F34">
        <f>'Precision ANOVA'!D39</f>
        <v>10</v>
      </c>
    </row>
    <row r="35" spans="1:10" x14ac:dyDescent="0.25">
      <c r="A35" t="str">
        <f>IF('Precision ANOVA'!A40="","",'Precision ANOVA'!A40)</f>
        <v>RF</v>
      </c>
      <c r="B35" t="str">
        <f>IF('Precision ANOVA'!B40="","",'Precision ANOVA'!B40)</f>
        <v/>
      </c>
      <c r="C35" t="str">
        <f>IF('Precision ANOVA'!C40="","",'Precision ANOVA'!C40)</f>
        <v>Chi^2</v>
      </c>
      <c r="D35" s="19"/>
      <c r="E35">
        <f>'Precision ANOVA'!E40</f>
        <v>0.81305595386288121</v>
      </c>
      <c r="F35">
        <f>'Precision ANOVA'!D40</f>
        <v>10</v>
      </c>
    </row>
    <row r="36" spans="1:10" x14ac:dyDescent="0.25">
      <c r="A36" t="str">
        <f>IF('Precision ANOVA'!A41="","",'Precision ANOVA'!A41)</f>
        <v>RF</v>
      </c>
      <c r="B36" t="str">
        <f>IF('Precision ANOVA'!B41="","",'Precision ANOVA'!B41)</f>
        <v/>
      </c>
      <c r="C36" t="str">
        <f>IF('Precision ANOVA'!C41="","",'Precision ANOVA'!C41)</f>
        <v>Chi^2 + PCA</v>
      </c>
      <c r="D36" s="19"/>
      <c r="E36">
        <f>'Precision ANOVA'!E41</f>
        <v>0.79239306227091288</v>
      </c>
      <c r="F36">
        <f>'Precision ANOVA'!D41</f>
        <v>10</v>
      </c>
    </row>
    <row r="37" spans="1:10" x14ac:dyDescent="0.25">
      <c r="A37" t="str">
        <f>IF('Precision ANOVA'!A42="","",'Precision ANOVA'!A42)</f>
        <v>Ensemble</v>
      </c>
      <c r="B37" t="str">
        <f>IF('Precision ANOVA'!B42="","",'Precision ANOVA'!B42)</f>
        <v/>
      </c>
      <c r="C37" t="str">
        <f>IF('Precision ANOVA'!C42="","",'Precision ANOVA'!C42)</f>
        <v>/</v>
      </c>
      <c r="D37" s="19"/>
      <c r="E37">
        <f>'Precision ANOVA'!E42</f>
        <v>0.87132875554227796</v>
      </c>
      <c r="F37">
        <f>'Precision ANOVA'!D42</f>
        <v>10</v>
      </c>
    </row>
    <row r="38" spans="1:10" x14ac:dyDescent="0.25">
      <c r="A38" t="str">
        <f>IF('Precision ANOVA'!A43="","",'Precision ANOVA'!A43)</f>
        <v>Ensemble</v>
      </c>
      <c r="B38" t="str">
        <f>IF('Precision ANOVA'!B43="","",'Precision ANOVA'!B43)</f>
        <v/>
      </c>
      <c r="C38" t="str">
        <f>IF('Precision ANOVA'!C43="","",'Precision ANOVA'!C43)</f>
        <v>Chi^2</v>
      </c>
      <c r="D38" s="19"/>
      <c r="E38">
        <f>'Precision ANOVA'!E43</f>
        <v>0.87075167435698086</v>
      </c>
      <c r="F38">
        <f>'Precision ANOVA'!D43</f>
        <v>10</v>
      </c>
    </row>
    <row r="39" spans="1:10" x14ac:dyDescent="0.25">
      <c r="A39" s="16" t="str">
        <f>IF('Precision ANOVA'!A44="","",'Precision ANOVA'!A44)</f>
        <v>Ensemble</v>
      </c>
      <c r="B39" s="16" t="str">
        <f>IF('Precision ANOVA'!B44="","",'Precision ANOVA'!B44)</f>
        <v/>
      </c>
      <c r="C39" s="16" t="str">
        <f>IF('Precision ANOVA'!C44="","",'Precision ANOVA'!C44)</f>
        <v>Chi^2 + PCA</v>
      </c>
      <c r="D39" s="20"/>
      <c r="E39" s="16">
        <f>'Precision ANOVA'!E44</f>
        <v>0.85664167833128069</v>
      </c>
      <c r="F39" s="16">
        <f>'Precision ANOVA'!D44</f>
        <v>10</v>
      </c>
      <c r="G39" s="16"/>
    </row>
    <row r="40" spans="1:10" x14ac:dyDescent="0.25">
      <c r="D40">
        <f>SUM(D22:D39)</f>
        <v>0</v>
      </c>
      <c r="E40">
        <f>SUMPRODUCT(D22:D39,E22:E39)</f>
        <v>-0.85867241236177239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5.75" thickBot="1" x14ac:dyDescent="0.3">
      <c r="A41" t="s">
        <v>44</v>
      </c>
    </row>
    <row r="42" spans="1:10" ht="15.75" thickTop="1" x14ac:dyDescent="0.2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101</v>
      </c>
    </row>
    <row r="43" spans="1:10" x14ac:dyDescent="0.25">
      <c r="A43" s="21">
        <f>SQRT('Precision ANOVA'!K12/F40)</f>
        <v>1.3469457442496762E-2</v>
      </c>
      <c r="B43" s="21">
        <f>E40/A43</f>
        <v>-63.749591698669406</v>
      </c>
      <c r="C43" s="21">
        <f>'Precision ANOVA'!J12</f>
        <v>144</v>
      </c>
      <c r="D43" s="21">
        <f>[2]!QCRIT(G40,C43,F20,2)</f>
        <v>4.698666666666667</v>
      </c>
      <c r="E43" s="21">
        <f>A43*D43</f>
        <v>6.3288490703144795E-2</v>
      </c>
      <c r="F43" s="21">
        <f>E40-A43*D43</f>
        <v>-0.92196090306491718</v>
      </c>
      <c r="G43" s="21">
        <f>E40+A43*D43</f>
        <v>-0.79538392165862759</v>
      </c>
      <c r="H43" s="21">
        <f>[2]!QDIST(ABS(B43),G40,C43)</f>
        <v>1.4432899320127035E-15</v>
      </c>
      <c r="I43" s="21">
        <f>ABS(E40)/(A43*SQRT(F40))</f>
        <v>20.15939096735578</v>
      </c>
      <c r="J43" s="21">
        <f>SQRT(B43^2/(B43^2+C43))</f>
        <v>0.9827408369429631</v>
      </c>
    </row>
    <row r="45" spans="1:10" ht="15.75" thickBot="1" x14ac:dyDescent="0.3">
      <c r="A45" t="s">
        <v>95</v>
      </c>
      <c r="E45" t="s">
        <v>19</v>
      </c>
      <c r="F45">
        <v>0.05</v>
      </c>
    </row>
    <row r="46" spans="1:10" ht="15.75" thickTop="1" x14ac:dyDescent="0.25">
      <c r="A46" s="15" t="s">
        <v>96</v>
      </c>
      <c r="B46" s="15" t="s">
        <v>97</v>
      </c>
      <c r="C46" s="15" t="s">
        <v>98</v>
      </c>
      <c r="D46" s="15" t="s">
        <v>99</v>
      </c>
      <c r="E46" s="15" t="s">
        <v>40</v>
      </c>
      <c r="F46" s="15" t="s">
        <v>94</v>
      </c>
      <c r="G46" s="15" t="s">
        <v>100</v>
      </c>
    </row>
    <row r="47" spans="1:10" x14ac:dyDescent="0.25">
      <c r="A47" s="17" t="str">
        <f>IF('Precision ANOVA'!A4="","",'Precision ANOVA'!A4)</f>
        <v>kNN</v>
      </c>
      <c r="B47" s="17" t="str">
        <f>IF('Precision ANOVA'!B4="","",'Precision ANOVA'!B4)</f>
        <v/>
      </c>
      <c r="C47" s="17" t="str">
        <f>IF('Precision ANOVA'!C4="","",'Precision ANOVA'!C4)</f>
        <v/>
      </c>
      <c r="D47" s="18">
        <v>-1</v>
      </c>
      <c r="E47" s="17">
        <f>'Precision ANOVA'!E4</f>
        <v>0.75950579647196315</v>
      </c>
      <c r="F47" s="17">
        <f>'Precision ANOVA'!D4</f>
        <v>30</v>
      </c>
      <c r="G47" s="17"/>
    </row>
    <row r="48" spans="1:10" x14ac:dyDescent="0.25">
      <c r="A48" t="str">
        <f>IF('Precision ANOVA'!A5="","",'Precision ANOVA'!A5)</f>
        <v>SVM</v>
      </c>
      <c r="B48" t="str">
        <f>IF('Precision ANOVA'!B5="","",'Precision ANOVA'!B5)</f>
        <v/>
      </c>
      <c r="C48" t="str">
        <f>IF('Precision ANOVA'!C5="","",'Precision ANOVA'!C5)</f>
        <v/>
      </c>
      <c r="D48" s="19">
        <v>1</v>
      </c>
      <c r="E48">
        <f>'Precision ANOVA'!E5</f>
        <v>0.84215002674122796</v>
      </c>
      <c r="F48">
        <f>'Precision ANOVA'!D5</f>
        <v>30</v>
      </c>
    </row>
    <row r="49" spans="1:10" x14ac:dyDescent="0.25">
      <c r="A49" t="str">
        <f>IF('Precision ANOVA'!A6="","",'Precision ANOVA'!A6)</f>
        <v>LR</v>
      </c>
      <c r="B49" t="str">
        <f>IF('Precision ANOVA'!B6="","",'Precision ANOVA'!B6)</f>
        <v/>
      </c>
      <c r="C49" t="str">
        <f>IF('Precision ANOVA'!C6="","",'Precision ANOVA'!C6)</f>
        <v/>
      </c>
      <c r="D49" s="19"/>
      <c r="E49">
        <f>'Precision ANOVA'!E6</f>
        <v>0.86543382881811204</v>
      </c>
      <c r="F49">
        <f>'Precision ANOVA'!D6</f>
        <v>30</v>
      </c>
    </row>
    <row r="50" spans="1:10" x14ac:dyDescent="0.25">
      <c r="A50" t="str">
        <f>IF('Precision ANOVA'!A7="","",'Precision ANOVA'!A7)</f>
        <v>MNB</v>
      </c>
      <c r="B50" t="str">
        <f>IF('Precision ANOVA'!B7="","",'Precision ANOVA'!B7)</f>
        <v/>
      </c>
      <c r="C50" t="str">
        <f>IF('Precision ANOVA'!C7="","",'Precision ANOVA'!C7)</f>
        <v/>
      </c>
      <c r="D50" s="19"/>
      <c r="E50">
        <f>'Precision ANOVA'!E7</f>
        <v>0.56887740832197697</v>
      </c>
      <c r="F50">
        <f>'Precision ANOVA'!D7</f>
        <v>30</v>
      </c>
    </row>
    <row r="51" spans="1:10" x14ac:dyDescent="0.25">
      <c r="A51" t="str">
        <f>IF('Precision ANOVA'!A8="","",'Precision ANOVA'!A8)</f>
        <v>RF</v>
      </c>
      <c r="B51" t="str">
        <f>IF('Precision ANOVA'!B8="","",'Precision ANOVA'!B8)</f>
        <v/>
      </c>
      <c r="C51" t="str">
        <f>IF('Precision ANOVA'!C8="","",'Precision ANOVA'!C8)</f>
        <v/>
      </c>
      <c r="D51" s="19"/>
      <c r="E51">
        <f>'Precision ANOVA'!E8</f>
        <v>0.80770840448139958</v>
      </c>
      <c r="F51">
        <f>'Precision ANOVA'!D8</f>
        <v>30</v>
      </c>
    </row>
    <row r="52" spans="1:10" x14ac:dyDescent="0.25">
      <c r="A52" t="str">
        <f>IF('Precision ANOVA'!A9="","",'Precision ANOVA'!A9)</f>
        <v>Ensemble</v>
      </c>
      <c r="B52" t="str">
        <f>IF('Precision ANOVA'!B9="","",'Precision ANOVA'!B9)</f>
        <v/>
      </c>
      <c r="C52" t="str">
        <f>IF('Precision ANOVA'!C9="","",'Precision ANOVA'!C9)</f>
        <v/>
      </c>
      <c r="D52" s="19"/>
      <c r="E52">
        <f>'Precision ANOVA'!E9</f>
        <v>0.86624070274351306</v>
      </c>
      <c r="F52">
        <f>'Precision ANOVA'!D9</f>
        <v>30</v>
      </c>
    </row>
    <row r="53" spans="1:10" x14ac:dyDescent="0.25">
      <c r="A53" t="str">
        <f>IF('Precision ANOVA'!A10="","",'Precision ANOVA'!A10)</f>
        <v/>
      </c>
      <c r="B53" t="str">
        <f>IF('Precision ANOVA'!B10="","",'Precision ANOVA'!B10)</f>
        <v>BoW</v>
      </c>
      <c r="C53" t="str">
        <f>IF('Precision ANOVA'!C10="","",'Precision ANOVA'!C10)</f>
        <v/>
      </c>
      <c r="D53" s="19"/>
      <c r="E53">
        <f>'Precision ANOVA'!E10</f>
        <v>0.77333874602303798</v>
      </c>
      <c r="F53">
        <f>'Precision ANOVA'!D10</f>
        <v>90</v>
      </c>
    </row>
    <row r="54" spans="1:10" x14ac:dyDescent="0.25">
      <c r="A54" t="str">
        <f>IF('Precision ANOVA'!A11="","",'Precision ANOVA'!A11)</f>
        <v/>
      </c>
      <c r="B54" t="str">
        <f>IF('Precision ANOVA'!B11="","",'Precision ANOVA'!B11)</f>
        <v>Tf-Idf</v>
      </c>
      <c r="C54" t="str">
        <f>IF('Precision ANOVA'!C11="","",'Precision ANOVA'!C11)</f>
        <v/>
      </c>
      <c r="D54" s="19"/>
      <c r="E54">
        <f>'Precision ANOVA'!E11</f>
        <v>0.7966333098363596</v>
      </c>
      <c r="F54">
        <f>'Precision ANOVA'!D11</f>
        <v>90</v>
      </c>
    </row>
    <row r="55" spans="1:10" x14ac:dyDescent="0.25">
      <c r="A55" t="str">
        <f>IF('Precision ANOVA'!A12="","",'Precision ANOVA'!A12)</f>
        <v/>
      </c>
      <c r="B55" t="str">
        <f>IF('Precision ANOVA'!B12="","",'Precision ANOVA'!B12)</f>
        <v/>
      </c>
      <c r="C55" t="str">
        <f>IF('Precision ANOVA'!C12="","",'Precision ANOVA'!C12)</f>
        <v>/</v>
      </c>
      <c r="D55" s="19"/>
      <c r="E55">
        <f>'Precision ANOVA'!E12</f>
        <v>0.83351291863772636</v>
      </c>
      <c r="F55">
        <f>'Precision ANOVA'!D12</f>
        <v>60</v>
      </c>
    </row>
    <row r="56" spans="1:10" x14ac:dyDescent="0.25">
      <c r="A56" t="str">
        <f>IF('Precision ANOVA'!A13="","",'Precision ANOVA'!A13)</f>
        <v/>
      </c>
      <c r="B56" t="str">
        <f>IF('Precision ANOVA'!B13="","",'Precision ANOVA'!B13)</f>
        <v/>
      </c>
      <c r="C56" t="str">
        <f>IF('Precision ANOVA'!C13="","",'Precision ANOVA'!C13)</f>
        <v>Chi^2</v>
      </c>
      <c r="D56" s="19"/>
      <c r="E56">
        <f>'Precision ANOVA'!E13</f>
        <v>0.83699181183925819</v>
      </c>
      <c r="F56">
        <f>'Precision ANOVA'!D13</f>
        <v>60</v>
      </c>
    </row>
    <row r="57" spans="1:10" x14ac:dyDescent="0.25">
      <c r="A57" s="16" t="str">
        <f>IF('Precision ANOVA'!A14="","",'Precision ANOVA'!A14)</f>
        <v/>
      </c>
      <c r="B57" s="16" t="str">
        <f>IF('Precision ANOVA'!B14="","",'Precision ANOVA'!B14)</f>
        <v/>
      </c>
      <c r="C57" s="16" t="str">
        <f>IF('Precision ANOVA'!C14="","",'Precision ANOVA'!C14)</f>
        <v>Chi^2 + PCA</v>
      </c>
      <c r="D57" s="20"/>
      <c r="E57" s="16">
        <f>'Precision ANOVA'!E14</f>
        <v>0.68445335331211188</v>
      </c>
      <c r="F57" s="16">
        <f>'Precision ANOVA'!D14</f>
        <v>60</v>
      </c>
      <c r="G57" s="16"/>
    </row>
    <row r="58" spans="1:10" x14ac:dyDescent="0.25">
      <c r="D58">
        <f>SUM(D47:D57)</f>
        <v>0</v>
      </c>
      <c r="E58">
        <f>SUMPRODUCT(D47:D57,E47:E57)</f>
        <v>8.2644230269264818E-2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5.75" thickBot="1" x14ac:dyDescent="0.3">
      <c r="A59" t="s">
        <v>44</v>
      </c>
    </row>
    <row r="60" spans="1:10" ht="15.75" thickTop="1" x14ac:dyDescent="0.2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101</v>
      </c>
    </row>
    <row r="61" spans="1:10" x14ac:dyDescent="0.25">
      <c r="A61" s="21">
        <f>SQRT('Precision ANOVA'!K12/F58)</f>
        <v>7.7765948802637139E-3</v>
      </c>
      <c r="B61" s="21">
        <f>E58/A61</f>
        <v>10.627303021661616</v>
      </c>
      <c r="C61" s="21">
        <f>'Precision ANOVA'!J12</f>
        <v>144</v>
      </c>
      <c r="D61" s="21">
        <f>[2]!QCRIT(G58,C61,F45,2)</f>
        <v>4.9800000000000004</v>
      </c>
      <c r="E61" s="21">
        <f>A61*D61</f>
        <v>3.8727442503713301E-2</v>
      </c>
      <c r="F61" s="21">
        <f>E58-A61*D61</f>
        <v>4.3916787765551517E-2</v>
      </c>
      <c r="G61" s="21">
        <f>E58+A61*D61</f>
        <v>0.12137167277297811</v>
      </c>
      <c r="H61" s="21">
        <f>[2]!QDIST(ABS(B61),G58,C61)</f>
        <v>7.5223927087364473E-10</v>
      </c>
      <c r="I61" s="21">
        <f>ABS(E58)/(A61*SQRT(F58))</f>
        <v>1.9402711968022932</v>
      </c>
      <c r="J61" s="21">
        <f>SQRT(B61^2/(B61^2+C61))</f>
        <v>0.66299090072837441</v>
      </c>
    </row>
    <row r="63" spans="1:10" ht="15.75" thickBot="1" x14ac:dyDescent="0.3">
      <c r="A63" t="s">
        <v>95</v>
      </c>
      <c r="E63" t="s">
        <v>19</v>
      </c>
      <c r="F63">
        <v>0.05</v>
      </c>
    </row>
    <row r="64" spans="1:10" ht="15.75" thickTop="1" x14ac:dyDescent="0.25">
      <c r="A64" s="15" t="s">
        <v>96</v>
      </c>
      <c r="B64" s="15" t="s">
        <v>97</v>
      </c>
      <c r="C64" s="15" t="s">
        <v>98</v>
      </c>
      <c r="D64" s="15" t="s">
        <v>99</v>
      </c>
      <c r="E64" s="15" t="s">
        <v>40</v>
      </c>
      <c r="F64" s="15" t="s">
        <v>94</v>
      </c>
      <c r="G64" s="15" t="s">
        <v>100</v>
      </c>
    </row>
    <row r="65" spans="1:7" x14ac:dyDescent="0.25">
      <c r="A65" s="17" t="str">
        <f>IF('Precision ANOVA'!A51="","",'Precision ANOVA'!A51)</f>
        <v>kNN</v>
      </c>
      <c r="B65" s="17" t="str">
        <f>IF('Precision ANOVA'!B51="","",'Precision ANOVA'!B51)</f>
        <v>BoW</v>
      </c>
      <c r="C65" s="17" t="str">
        <f>IF('Precision ANOVA'!C51="","",'Precision ANOVA'!C51)</f>
        <v>/</v>
      </c>
      <c r="D65" s="18">
        <v>-1</v>
      </c>
      <c r="E65" s="17">
        <f>'Precision ANOVA'!E51</f>
        <v>0.71959495114021355</v>
      </c>
      <c r="F65" s="17">
        <f>'Precision ANOVA'!D51</f>
        <v>5</v>
      </c>
      <c r="G65" s="17"/>
    </row>
    <row r="66" spans="1:7" x14ac:dyDescent="0.25">
      <c r="A66" t="str">
        <f>IF('Precision ANOVA'!A52="","",'Precision ANOVA'!A52)</f>
        <v>kNN</v>
      </c>
      <c r="B66" t="str">
        <f>IF('Precision ANOVA'!B52="","",'Precision ANOVA'!B52)</f>
        <v>BoW</v>
      </c>
      <c r="C66" t="str">
        <f>IF('Precision ANOVA'!C52="","",'Precision ANOVA'!C52)</f>
        <v>Chi^2</v>
      </c>
      <c r="D66" s="19"/>
      <c r="E66">
        <f>'Precision ANOVA'!E52</f>
        <v>0.73373933819388948</v>
      </c>
      <c r="F66">
        <f>'Precision ANOVA'!D52</f>
        <v>5</v>
      </c>
    </row>
    <row r="67" spans="1:7" x14ac:dyDescent="0.25">
      <c r="A67" t="str">
        <f>IF('Precision ANOVA'!A53="","",'Precision ANOVA'!A53)</f>
        <v>kNN</v>
      </c>
      <c r="B67" t="str">
        <f>IF('Precision ANOVA'!B53="","",'Precision ANOVA'!B53)</f>
        <v>BoW</v>
      </c>
      <c r="C67" t="str">
        <f>IF('Precision ANOVA'!C53="","",'Precision ANOVA'!C53)</f>
        <v>Chi^2 + PCA</v>
      </c>
      <c r="D67" s="19"/>
      <c r="E67">
        <f>'Precision ANOVA'!E53</f>
        <v>0.72281108662013871</v>
      </c>
      <c r="F67">
        <f>'Precision ANOVA'!D53</f>
        <v>5</v>
      </c>
    </row>
    <row r="68" spans="1:7" x14ac:dyDescent="0.25">
      <c r="A68" t="str">
        <f>IF('Precision ANOVA'!A54="","",'Precision ANOVA'!A54)</f>
        <v>kNN</v>
      </c>
      <c r="B68" t="str">
        <f>IF('Precision ANOVA'!B54="","",'Precision ANOVA'!B54)</f>
        <v>Tf-Idf</v>
      </c>
      <c r="C68" t="str">
        <f>IF('Precision ANOVA'!C54="","",'Precision ANOVA'!C54)</f>
        <v>/</v>
      </c>
      <c r="D68" s="19"/>
      <c r="E68">
        <f>'Precision ANOVA'!E54</f>
        <v>0.8032963687462733</v>
      </c>
      <c r="F68">
        <f>'Precision ANOVA'!D54</f>
        <v>5</v>
      </c>
    </row>
    <row r="69" spans="1:7" x14ac:dyDescent="0.25">
      <c r="A69" t="str">
        <f>IF('Precision ANOVA'!A55="","",'Precision ANOVA'!A55)</f>
        <v>kNN</v>
      </c>
      <c r="B69" t="str">
        <f>IF('Precision ANOVA'!B55="","",'Precision ANOVA'!B55)</f>
        <v>Tf-Idf</v>
      </c>
      <c r="C69" t="str">
        <f>IF('Precision ANOVA'!C55="","",'Precision ANOVA'!C55)</f>
        <v>Chi^2</v>
      </c>
      <c r="D69" s="19"/>
      <c r="E69">
        <f>'Precision ANOVA'!E55</f>
        <v>0.78139410497785877</v>
      </c>
      <c r="F69">
        <f>'Precision ANOVA'!D55</f>
        <v>5</v>
      </c>
    </row>
    <row r="70" spans="1:7" x14ac:dyDescent="0.25">
      <c r="A70" t="str">
        <f>IF('Precision ANOVA'!A56="","",'Precision ANOVA'!A56)</f>
        <v>kNN</v>
      </c>
      <c r="B70" t="str">
        <f>IF('Precision ANOVA'!B56="","",'Precision ANOVA'!B56)</f>
        <v>Tf-Idf</v>
      </c>
      <c r="C70" t="str">
        <f>IF('Precision ANOVA'!C56="","",'Precision ANOVA'!C56)</f>
        <v>Chi^2 + PCA</v>
      </c>
      <c r="D70" s="19"/>
      <c r="E70">
        <f>'Precision ANOVA'!E56</f>
        <v>0.79619892915340562</v>
      </c>
      <c r="F70">
        <f>'Precision ANOVA'!D56</f>
        <v>5</v>
      </c>
    </row>
    <row r="71" spans="1:7" x14ac:dyDescent="0.25">
      <c r="A71" t="str">
        <f>IF('Precision ANOVA'!A57="","",'Precision ANOVA'!A57)</f>
        <v>SVM</v>
      </c>
      <c r="B71" t="str">
        <f>IF('Precision ANOVA'!B57="","",'Precision ANOVA'!B57)</f>
        <v>BoW</v>
      </c>
      <c r="C71" t="str">
        <f>IF('Precision ANOVA'!C57="","",'Precision ANOVA'!C57)</f>
        <v>/</v>
      </c>
      <c r="D71" s="19"/>
      <c r="E71">
        <f>'Precision ANOVA'!E57</f>
        <v>0.82112094709917705</v>
      </c>
      <c r="F71">
        <f>'Precision ANOVA'!D57</f>
        <v>5</v>
      </c>
    </row>
    <row r="72" spans="1:7" x14ac:dyDescent="0.25">
      <c r="A72" t="str">
        <f>IF('Precision ANOVA'!A58="","",'Precision ANOVA'!A58)</f>
        <v>SVM</v>
      </c>
      <c r="B72" t="str">
        <f>IF('Precision ANOVA'!B58="","",'Precision ANOVA'!B58)</f>
        <v>BoW</v>
      </c>
      <c r="C72" t="str">
        <f>IF('Precision ANOVA'!C58="","",'Precision ANOVA'!C58)</f>
        <v>Chi^2</v>
      </c>
      <c r="D72" s="19"/>
      <c r="E72">
        <f>'Precision ANOVA'!E58</f>
        <v>0.82567392497313397</v>
      </c>
      <c r="F72">
        <f>'Precision ANOVA'!D58</f>
        <v>5</v>
      </c>
    </row>
    <row r="73" spans="1:7" x14ac:dyDescent="0.25">
      <c r="A73" t="str">
        <f>IF('Precision ANOVA'!A59="","",'Precision ANOVA'!A59)</f>
        <v>SVM</v>
      </c>
      <c r="B73" t="str">
        <f>IF('Precision ANOVA'!B59="","",'Precision ANOVA'!B59)</f>
        <v>BoW</v>
      </c>
      <c r="C73" t="str">
        <f>IF('Precision ANOVA'!C59="","",'Precision ANOVA'!C59)</f>
        <v>Chi^2 + PCA</v>
      </c>
      <c r="D73" s="19"/>
      <c r="E73">
        <f>'Precision ANOVA'!E59</f>
        <v>0.80003615546561413</v>
      </c>
      <c r="F73">
        <f>'Precision ANOVA'!D59</f>
        <v>5</v>
      </c>
    </row>
    <row r="74" spans="1:7" x14ac:dyDescent="0.25">
      <c r="A74" t="str">
        <f>IF('Precision ANOVA'!A60="","",'Precision ANOVA'!A60)</f>
        <v>SVM</v>
      </c>
      <c r="B74" t="str">
        <f>IF('Precision ANOVA'!B60="","",'Precision ANOVA'!B60)</f>
        <v>Tf-Idf</v>
      </c>
      <c r="C74" t="str">
        <f>IF('Precision ANOVA'!C60="","",'Precision ANOVA'!C60)</f>
        <v>/</v>
      </c>
      <c r="D74" s="19"/>
      <c r="E74">
        <f>'Precision ANOVA'!E60</f>
        <v>0.86670692635632918</v>
      </c>
      <c r="F74">
        <f>'Precision ANOVA'!D60</f>
        <v>5</v>
      </c>
    </row>
    <row r="75" spans="1:7" x14ac:dyDescent="0.25">
      <c r="A75" t="str">
        <f>IF('Precision ANOVA'!A61="","",'Precision ANOVA'!A61)</f>
        <v>SVM</v>
      </c>
      <c r="B75" t="str">
        <f>IF('Precision ANOVA'!B61="","",'Precision ANOVA'!B61)</f>
        <v>Tf-Idf</v>
      </c>
      <c r="C75" t="str">
        <f>IF('Precision ANOVA'!C61="","",'Precision ANOVA'!C61)</f>
        <v>Chi^2</v>
      </c>
      <c r="D75" s="19"/>
      <c r="E75">
        <f>'Precision ANOVA'!E61</f>
        <v>0.87184034364773877</v>
      </c>
      <c r="F75">
        <f>'Precision ANOVA'!D61</f>
        <v>5</v>
      </c>
    </row>
    <row r="76" spans="1:7" x14ac:dyDescent="0.25">
      <c r="A76" t="str">
        <f>IF('Precision ANOVA'!A62="","",'Precision ANOVA'!A62)</f>
        <v>SVM</v>
      </c>
      <c r="B76" t="str">
        <f>IF('Precision ANOVA'!B62="","",'Precision ANOVA'!B62)</f>
        <v>Tf-Idf</v>
      </c>
      <c r="C76" t="str">
        <f>IF('Precision ANOVA'!C62="","",'Precision ANOVA'!C62)</f>
        <v>Chi^2 + PCA</v>
      </c>
      <c r="D76" s="19">
        <v>1</v>
      </c>
      <c r="E76">
        <f>'Precision ANOVA'!E62</f>
        <v>0.86752186290537503</v>
      </c>
      <c r="F76">
        <f>'Precision ANOVA'!D62</f>
        <v>5</v>
      </c>
    </row>
    <row r="77" spans="1:7" x14ac:dyDescent="0.25">
      <c r="A77" t="str">
        <f>IF('Precision ANOVA'!A63="","",'Precision ANOVA'!A63)</f>
        <v>LR</v>
      </c>
      <c r="B77" t="str">
        <f>IF('Precision ANOVA'!B63="","",'Precision ANOVA'!B63)</f>
        <v>BoW</v>
      </c>
      <c r="C77" t="str">
        <f>IF('Precision ANOVA'!C63="","",'Precision ANOVA'!C63)</f>
        <v>/</v>
      </c>
      <c r="D77" s="19"/>
      <c r="E77">
        <f>'Precision ANOVA'!E63</f>
        <v>0.85438759292542665</v>
      </c>
      <c r="F77">
        <f>'Precision ANOVA'!D63</f>
        <v>5</v>
      </c>
    </row>
    <row r="78" spans="1:7" x14ac:dyDescent="0.25">
      <c r="A78" t="str">
        <f>IF('Precision ANOVA'!A64="","",'Precision ANOVA'!A64)</f>
        <v>LR</v>
      </c>
      <c r="B78" t="str">
        <f>IF('Precision ANOVA'!B64="","",'Precision ANOVA'!B64)</f>
        <v>BoW</v>
      </c>
      <c r="C78" t="str">
        <f>IF('Precision ANOVA'!C64="","",'Precision ANOVA'!C64)</f>
        <v>Chi^2</v>
      </c>
      <c r="D78" s="19"/>
      <c r="E78">
        <f>'Precision ANOVA'!E64</f>
        <v>0.87581924978242198</v>
      </c>
      <c r="F78">
        <f>'Precision ANOVA'!D64</f>
        <v>5</v>
      </c>
    </row>
    <row r="79" spans="1:7" x14ac:dyDescent="0.25">
      <c r="A79" t="str">
        <f>IF('Precision ANOVA'!A65="","",'Precision ANOVA'!A65)</f>
        <v>LR</v>
      </c>
      <c r="B79" t="str">
        <f>IF('Precision ANOVA'!B65="","",'Precision ANOVA'!B65)</f>
        <v>BoW</v>
      </c>
      <c r="C79" t="str">
        <f>IF('Precision ANOVA'!C65="","",'Precision ANOVA'!C65)</f>
        <v>Chi^2 + PCA</v>
      </c>
      <c r="D79" s="19"/>
      <c r="E79">
        <f>'Precision ANOVA'!E65</f>
        <v>0.86071900021370507</v>
      </c>
      <c r="F79">
        <f>'Precision ANOVA'!D65</f>
        <v>5</v>
      </c>
    </row>
    <row r="80" spans="1:7" x14ac:dyDescent="0.25">
      <c r="A80" t="str">
        <f>IF('Precision ANOVA'!A66="","",'Precision ANOVA'!A66)</f>
        <v>LR</v>
      </c>
      <c r="B80" t="str">
        <f>IF('Precision ANOVA'!B66="","",'Precision ANOVA'!B66)</f>
        <v>Tf-Idf</v>
      </c>
      <c r="C80" t="str">
        <f>IF('Precision ANOVA'!C66="","",'Precision ANOVA'!C66)</f>
        <v>/</v>
      </c>
      <c r="D80" s="19"/>
      <c r="E80">
        <f>'Precision ANOVA'!E66</f>
        <v>0.86311870647161582</v>
      </c>
      <c r="F80">
        <f>'Precision ANOVA'!D66</f>
        <v>5</v>
      </c>
    </row>
    <row r="81" spans="1:6" x14ac:dyDescent="0.25">
      <c r="A81" t="str">
        <f>IF('Precision ANOVA'!A67="","",'Precision ANOVA'!A67)</f>
        <v>LR</v>
      </c>
      <c r="B81" t="str">
        <f>IF('Precision ANOVA'!B67="","",'Precision ANOVA'!B67)</f>
        <v>Tf-Idf</v>
      </c>
      <c r="C81" t="str">
        <f>IF('Precision ANOVA'!C67="","",'Precision ANOVA'!C67)</f>
        <v>Chi^2</v>
      </c>
      <c r="D81" s="19"/>
      <c r="E81">
        <f>'Precision ANOVA'!E67</f>
        <v>0.87047469933278543</v>
      </c>
      <c r="F81">
        <f>'Precision ANOVA'!D67</f>
        <v>5</v>
      </c>
    </row>
    <row r="82" spans="1:6" x14ac:dyDescent="0.25">
      <c r="A82" t="str">
        <f>IF('Precision ANOVA'!A68="","",'Precision ANOVA'!A68)</f>
        <v>LR</v>
      </c>
      <c r="B82" t="str">
        <f>IF('Precision ANOVA'!B68="","",'Precision ANOVA'!B68)</f>
        <v>Tf-Idf</v>
      </c>
      <c r="C82" t="str">
        <f>IF('Precision ANOVA'!C68="","",'Precision ANOVA'!C68)</f>
        <v>Chi^2 + PCA</v>
      </c>
      <c r="D82" s="19"/>
      <c r="E82">
        <f>'Precision ANOVA'!E68</f>
        <v>0.86808372418271618</v>
      </c>
      <c r="F82">
        <f>'Precision ANOVA'!D68</f>
        <v>5</v>
      </c>
    </row>
    <row r="83" spans="1:6" x14ac:dyDescent="0.25">
      <c r="A83" t="str">
        <f>IF('Precision ANOVA'!A69="","",'Precision ANOVA'!A69)</f>
        <v>MNB</v>
      </c>
      <c r="B83" t="str">
        <f>IF('Precision ANOVA'!B69="","",'Precision ANOVA'!B69)</f>
        <v>BoW</v>
      </c>
      <c r="C83" t="str">
        <f>IF('Precision ANOVA'!C69="","",'Precision ANOVA'!C69)</f>
        <v>/</v>
      </c>
      <c r="D83" s="19"/>
      <c r="E83">
        <f>'Precision ANOVA'!E69</f>
        <v>0.85554595722102211</v>
      </c>
      <c r="F83">
        <f>'Precision ANOVA'!D69</f>
        <v>5</v>
      </c>
    </row>
    <row r="84" spans="1:6" x14ac:dyDescent="0.25">
      <c r="A84" t="str">
        <f>IF('Precision ANOVA'!A70="","",'Precision ANOVA'!A70)</f>
        <v>MNB</v>
      </c>
      <c r="B84" t="str">
        <f>IF('Precision ANOVA'!B70="","",'Precision ANOVA'!B70)</f>
        <v>BoW</v>
      </c>
      <c r="C84" t="str">
        <f>IF('Precision ANOVA'!C70="","",'Precision ANOVA'!C70)</f>
        <v>Chi^2</v>
      </c>
      <c r="D84" s="19"/>
      <c r="E84">
        <f>'Precision ANOVA'!E70</f>
        <v>0.8677771628369717</v>
      </c>
      <c r="F84">
        <f>'Precision ANOVA'!D70</f>
        <v>5</v>
      </c>
    </row>
    <row r="85" spans="1:6" x14ac:dyDescent="0.25">
      <c r="A85" t="str">
        <f>IF('Precision ANOVA'!A71="","",'Precision ANOVA'!A71)</f>
        <v>MNB</v>
      </c>
      <c r="B85" t="str">
        <f>IF('Precision ANOVA'!B71="","",'Precision ANOVA'!B71)</f>
        <v>BoW</v>
      </c>
      <c r="C85" t="str">
        <f>IF('Precision ANOVA'!C71="","",'Precision ANOVA'!C71)</f>
        <v>Chi^2 + PCA</v>
      </c>
      <c r="D85" s="19"/>
      <c r="E85">
        <f>'Precision ANOVA'!E71</f>
        <v>0</v>
      </c>
      <c r="F85">
        <f>'Precision ANOVA'!D71</f>
        <v>5</v>
      </c>
    </row>
    <row r="86" spans="1:6" x14ac:dyDescent="0.25">
      <c r="A86" t="str">
        <f>IF('Precision ANOVA'!A72="","",'Precision ANOVA'!A72)</f>
        <v>MNB</v>
      </c>
      <c r="B86" t="str">
        <f>IF('Precision ANOVA'!B72="","",'Precision ANOVA'!B72)</f>
        <v>Tf-Idf</v>
      </c>
      <c r="C86" t="str">
        <f>IF('Precision ANOVA'!C72="","",'Precision ANOVA'!C72)</f>
        <v>/</v>
      </c>
      <c r="D86" s="19"/>
      <c r="E86">
        <f>'Precision ANOVA'!E72</f>
        <v>0.84037366798729385</v>
      </c>
      <c r="F86">
        <f>'Precision ANOVA'!D72</f>
        <v>5</v>
      </c>
    </row>
    <row r="87" spans="1:6" x14ac:dyDescent="0.25">
      <c r="A87" t="str">
        <f>IF('Precision ANOVA'!A73="","",'Precision ANOVA'!A73)</f>
        <v>MNB</v>
      </c>
      <c r="B87" t="str">
        <f>IF('Precision ANOVA'!B73="","",'Precision ANOVA'!B73)</f>
        <v>Tf-Idf</v>
      </c>
      <c r="C87" t="str">
        <f>IF('Precision ANOVA'!C73="","",'Precision ANOVA'!C73)</f>
        <v>Chi^2</v>
      </c>
      <c r="D87" s="19"/>
      <c r="E87">
        <f>'Precision ANOVA'!E73</f>
        <v>0.84956766188657318</v>
      </c>
      <c r="F87">
        <f>'Precision ANOVA'!D73</f>
        <v>5</v>
      </c>
    </row>
    <row r="88" spans="1:6" x14ac:dyDescent="0.25">
      <c r="A88" t="str">
        <f>IF('Precision ANOVA'!A74="","",'Precision ANOVA'!A74)</f>
        <v>MNB</v>
      </c>
      <c r="B88" t="str">
        <f>IF('Precision ANOVA'!B74="","",'Precision ANOVA'!B74)</f>
        <v>Tf-Idf</v>
      </c>
      <c r="C88" t="str">
        <f>IF('Precision ANOVA'!C74="","",'Precision ANOVA'!C74)</f>
        <v>Chi^2 + PCA</v>
      </c>
      <c r="D88" s="19"/>
      <c r="E88">
        <f>'Precision ANOVA'!E74</f>
        <v>0</v>
      </c>
      <c r="F88">
        <f>'Precision ANOVA'!D74</f>
        <v>5</v>
      </c>
    </row>
    <row r="89" spans="1:6" x14ac:dyDescent="0.25">
      <c r="A89" t="str">
        <f>IF('Precision ANOVA'!A75="","",'Precision ANOVA'!A75)</f>
        <v>RF</v>
      </c>
      <c r="B89" t="str">
        <f>IF('Precision ANOVA'!B75="","",'Precision ANOVA'!B75)</f>
        <v>BoW</v>
      </c>
      <c r="C89" t="str">
        <f>IF('Precision ANOVA'!C75="","",'Precision ANOVA'!C75)</f>
        <v>/</v>
      </c>
      <c r="D89" s="19"/>
      <c r="E89">
        <f>'Precision ANOVA'!E75</f>
        <v>0.82381930319587759</v>
      </c>
      <c r="F89">
        <f>'Precision ANOVA'!D75</f>
        <v>5</v>
      </c>
    </row>
    <row r="90" spans="1:6" x14ac:dyDescent="0.25">
      <c r="A90" t="str">
        <f>IF('Precision ANOVA'!A76="","",'Precision ANOVA'!A76)</f>
        <v>RF</v>
      </c>
      <c r="B90" t="str">
        <f>IF('Precision ANOVA'!B76="","",'Precision ANOVA'!B76)</f>
        <v>BoW</v>
      </c>
      <c r="C90" t="str">
        <f>IF('Precision ANOVA'!C76="","",'Precision ANOVA'!C76)</f>
        <v>Chi^2</v>
      </c>
      <c r="D90" s="19"/>
      <c r="E90">
        <f>'Precision ANOVA'!E76</f>
        <v>0.81979789046059892</v>
      </c>
      <c r="F90">
        <f>'Precision ANOVA'!D76</f>
        <v>5</v>
      </c>
    </row>
    <row r="91" spans="1:6" x14ac:dyDescent="0.25">
      <c r="A91" t="str">
        <f>IF('Precision ANOVA'!A77="","",'Precision ANOVA'!A77)</f>
        <v>RF</v>
      </c>
      <c r="B91" t="str">
        <f>IF('Precision ANOVA'!B77="","",'Precision ANOVA'!B77)</f>
        <v>BoW</v>
      </c>
      <c r="C91" t="str">
        <f>IF('Precision ANOVA'!C77="","",'Precision ANOVA'!C77)</f>
        <v>Chi^2 + PCA</v>
      </c>
      <c r="D91" s="19"/>
      <c r="E91">
        <f>'Precision ANOVA'!E77</f>
        <v>0.76307572571731364</v>
      </c>
      <c r="F91">
        <f>'Precision ANOVA'!D77</f>
        <v>5</v>
      </c>
    </row>
    <row r="92" spans="1:6" x14ac:dyDescent="0.25">
      <c r="A92" t="str">
        <f>IF('Precision ANOVA'!A78="","",'Precision ANOVA'!A78)</f>
        <v>RF</v>
      </c>
      <c r="B92" t="str">
        <f>IF('Precision ANOVA'!B78="","",'Precision ANOVA'!B78)</f>
        <v>Tf-Idf</v>
      </c>
      <c r="C92" t="str">
        <f>IF('Precision ANOVA'!C78="","",'Precision ANOVA'!C78)</f>
        <v>/</v>
      </c>
      <c r="D92" s="19"/>
      <c r="E92">
        <f>'Precision ANOVA'!E78</f>
        <v>0.81153309142493268</v>
      </c>
      <c r="F92">
        <f>'Precision ANOVA'!D78</f>
        <v>5</v>
      </c>
    </row>
    <row r="93" spans="1:6" x14ac:dyDescent="0.25">
      <c r="A93" t="str">
        <f>IF('Precision ANOVA'!A79="","",'Precision ANOVA'!A79)</f>
        <v>RF</v>
      </c>
      <c r="B93" t="str">
        <f>IF('Precision ANOVA'!B79="","",'Precision ANOVA'!B79)</f>
        <v>Tf-Idf</v>
      </c>
      <c r="C93" t="str">
        <f>IF('Precision ANOVA'!C79="","",'Precision ANOVA'!C79)</f>
        <v>Chi^2</v>
      </c>
      <c r="D93" s="19"/>
      <c r="E93">
        <f>'Precision ANOVA'!E79</f>
        <v>0.80631401726516339</v>
      </c>
      <c r="F93">
        <f>'Precision ANOVA'!D79</f>
        <v>5</v>
      </c>
    </row>
    <row r="94" spans="1:6" x14ac:dyDescent="0.25">
      <c r="A94" t="str">
        <f>IF('Precision ANOVA'!A80="","",'Precision ANOVA'!A80)</f>
        <v>RF</v>
      </c>
      <c r="B94" t="str">
        <f>IF('Precision ANOVA'!B80="","",'Precision ANOVA'!B80)</f>
        <v>Tf-Idf</v>
      </c>
      <c r="C94" t="str">
        <f>IF('Precision ANOVA'!C80="","",'Precision ANOVA'!C80)</f>
        <v>Chi^2 + PCA</v>
      </c>
      <c r="D94" s="19"/>
      <c r="E94">
        <f>'Precision ANOVA'!E80</f>
        <v>0.82171039882451213</v>
      </c>
      <c r="F94">
        <f>'Precision ANOVA'!D80</f>
        <v>5</v>
      </c>
    </row>
    <row r="95" spans="1:6" x14ac:dyDescent="0.25">
      <c r="A95" t="str">
        <f>IF('Precision ANOVA'!A81="","",'Precision ANOVA'!A81)</f>
        <v>Ensemble</v>
      </c>
      <c r="B95" t="str">
        <f>IF('Precision ANOVA'!B81="","",'Precision ANOVA'!B81)</f>
        <v>BoW</v>
      </c>
      <c r="C95" t="str">
        <f>IF('Precision ANOVA'!C81="","",'Precision ANOVA'!C81)</f>
        <v>/</v>
      </c>
      <c r="D95" s="19"/>
      <c r="E95">
        <f>'Precision ANOVA'!E81</f>
        <v>0.85809583778078458</v>
      </c>
      <c r="F95">
        <f>'Precision ANOVA'!D81</f>
        <v>5</v>
      </c>
    </row>
    <row r="96" spans="1:6" x14ac:dyDescent="0.25">
      <c r="A96" t="str">
        <f>IF('Precision ANOVA'!A82="","",'Precision ANOVA'!A82)</f>
        <v>Ensemble</v>
      </c>
      <c r="B96" t="str">
        <f>IF('Precision ANOVA'!B82="","",'Precision ANOVA'!B82)</f>
        <v>BoW</v>
      </c>
      <c r="C96" t="str">
        <f>IF('Precision ANOVA'!C82="","",'Precision ANOVA'!C82)</f>
        <v>Chi^2</v>
      </c>
      <c r="D96" s="19"/>
      <c r="E96">
        <f>'Precision ANOVA'!E82</f>
        <v>0.87550420418220454</v>
      </c>
      <c r="F96">
        <f>'Precision ANOVA'!D82</f>
        <v>5</v>
      </c>
    </row>
    <row r="97" spans="1:10" x14ac:dyDescent="0.25">
      <c r="A97" t="str">
        <f>IF('Precision ANOVA'!A83="","",'Precision ANOVA'!A83)</f>
        <v>Ensemble</v>
      </c>
      <c r="B97" t="str">
        <f>IF('Precision ANOVA'!B83="","",'Precision ANOVA'!B83)</f>
        <v>BoW</v>
      </c>
      <c r="C97" t="str">
        <f>IF('Precision ANOVA'!C83="","",'Precision ANOVA'!C83)</f>
        <v>Chi^2 + PCA</v>
      </c>
      <c r="D97" s="19"/>
      <c r="E97">
        <f>'Precision ANOVA'!E83</f>
        <v>0.84257910060618857</v>
      </c>
      <c r="F97">
        <f>'Precision ANOVA'!D83</f>
        <v>5</v>
      </c>
    </row>
    <row r="98" spans="1:10" x14ac:dyDescent="0.25">
      <c r="A98" t="str">
        <f>IF('Precision ANOVA'!A84="","",'Precision ANOVA'!A84)</f>
        <v>Ensemble</v>
      </c>
      <c r="B98" t="str">
        <f>IF('Precision ANOVA'!B84="","",'Precision ANOVA'!B84)</f>
        <v>Tf-Idf</v>
      </c>
      <c r="C98" t="str">
        <f>IF('Precision ANOVA'!C84="","",'Precision ANOVA'!C84)</f>
        <v>/</v>
      </c>
      <c r="D98" s="19"/>
      <c r="E98">
        <f>'Precision ANOVA'!E84</f>
        <v>0.88456167330377133</v>
      </c>
      <c r="F98">
        <f>'Precision ANOVA'!D84</f>
        <v>5</v>
      </c>
    </row>
    <row r="99" spans="1:10" x14ac:dyDescent="0.25">
      <c r="A99" t="str">
        <f>IF('Precision ANOVA'!A85="","",'Precision ANOVA'!A85)</f>
        <v>Ensemble</v>
      </c>
      <c r="B99" t="str">
        <f>IF('Precision ANOVA'!B85="","",'Precision ANOVA'!B85)</f>
        <v>Tf-Idf</v>
      </c>
      <c r="C99" t="str">
        <f>IF('Precision ANOVA'!C85="","",'Precision ANOVA'!C85)</f>
        <v>Chi^2</v>
      </c>
      <c r="D99" s="19"/>
      <c r="E99">
        <f>'Precision ANOVA'!E85</f>
        <v>0.8659991445317573</v>
      </c>
      <c r="F99">
        <f>'Precision ANOVA'!D85</f>
        <v>5</v>
      </c>
    </row>
    <row r="100" spans="1:10" x14ac:dyDescent="0.25">
      <c r="A100" s="16" t="str">
        <f>IF('Precision ANOVA'!A86="","",'Precision ANOVA'!A86)</f>
        <v>Ensemble</v>
      </c>
      <c r="B100" s="16" t="str">
        <f>IF('Precision ANOVA'!B86="","",'Precision ANOVA'!B86)</f>
        <v>Tf-Idf</v>
      </c>
      <c r="C100" s="16" t="str">
        <f>IF('Precision ANOVA'!C86="","",'Precision ANOVA'!C86)</f>
        <v>Chi^2 + PCA</v>
      </c>
      <c r="D100" s="20"/>
      <c r="E100" s="16">
        <f>'Precision ANOVA'!E86</f>
        <v>0.87070425605637281</v>
      </c>
      <c r="F100" s="16">
        <f>'Precision ANOVA'!D86</f>
        <v>5</v>
      </c>
      <c r="G100" s="16"/>
    </row>
    <row r="101" spans="1:10" x14ac:dyDescent="0.25">
      <c r="D101">
        <f>SUM(D65:D100)</f>
        <v>0</v>
      </c>
      <c r="E101">
        <f>SUMPRODUCT(D65:D100,E65:E100)</f>
        <v>0.14792691176516148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5.75" thickBot="1" x14ac:dyDescent="0.3">
      <c r="A102" t="s">
        <v>44</v>
      </c>
    </row>
    <row r="103" spans="1:10" ht="15.75" thickTop="1" x14ac:dyDescent="0.2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101</v>
      </c>
    </row>
    <row r="104" spans="1:10" x14ac:dyDescent="0.25">
      <c r="A104" s="21">
        <f>SQRT('Precision ANOVA'!K12/F101)</f>
        <v>1.9048689392986144E-2</v>
      </c>
      <c r="B104" s="21">
        <f>E101/A104</f>
        <v>7.7657264871791742</v>
      </c>
      <c r="C104" s="21">
        <f>'Precision ANOVA'!J12</f>
        <v>144</v>
      </c>
      <c r="D104" s="21">
        <f>[2]!QCRIT(G101,C104,F63,2)</f>
        <v>4.9800000000000004</v>
      </c>
      <c r="E104" s="21">
        <f>A104*D104</f>
        <v>9.4862473177070999E-2</v>
      </c>
      <c r="F104" s="21">
        <f>E101-A104*D104</f>
        <v>5.3064438588090485E-2</v>
      </c>
      <c r="G104" s="21">
        <f>E101+A104*D104</f>
        <v>0.24278938494223248</v>
      </c>
      <c r="H104" s="21">
        <f>[2]!QDIST(ABS(B104),G101,C104)</f>
        <v>2.2832695435903716E-5</v>
      </c>
      <c r="I104" s="21">
        <f>ABS(E101)/(A104*SQRT(F101))</f>
        <v>3.4729384640006566</v>
      </c>
      <c r="J104" s="21">
        <f>SQRT(B104^2/(B104^2+C104))</f>
        <v>0.54330160759519608</v>
      </c>
    </row>
  </sheetData>
  <conditionalFormatting sqref="H18">
    <cfRule type="cellIs" dxfId="11" priority="4" operator="lessThan">
      <formula>0.05</formula>
    </cfRule>
  </conditionalFormatting>
  <conditionalFormatting sqref="H43">
    <cfRule type="cellIs" dxfId="10" priority="3" operator="lessThan">
      <formula>0.05</formula>
    </cfRule>
  </conditionalFormatting>
  <conditionalFormatting sqref="H61">
    <cfRule type="cellIs" dxfId="9" priority="2" operator="lessThan">
      <formula>0.05</formula>
    </cfRule>
  </conditionalFormatting>
  <conditionalFormatting sqref="H104">
    <cfRule type="cellIs" dxfId="8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81E2-D71A-48CD-A793-B6614A39AEF2}">
  <dimension ref="A1:O64"/>
  <sheetViews>
    <sheetView topLeftCell="A50" workbookViewId="0">
      <selection activeCell="N39" sqref="N39"/>
    </sheetView>
  </sheetViews>
  <sheetFormatPr baseColWidth="10" defaultRowHeight="15" x14ac:dyDescent="0.25"/>
  <cols>
    <col min="14" max="14" width="11.7109375" bestFit="1" customWidth="1"/>
  </cols>
  <sheetData>
    <row r="1" spans="1:8" x14ac:dyDescent="0.25">
      <c r="C1" t="str">
        <f>[3]Sheet1!$B1</f>
        <v>bow_Precision</v>
      </c>
      <c r="D1" t="str">
        <f>[3]Sheet1!$E1</f>
        <v>bow_chi_Precision</v>
      </c>
      <c r="E1" t="str">
        <f>[3]Sheet1!$H1</f>
        <v>bow_pca_Precision</v>
      </c>
      <c r="F1" t="str">
        <f>[3]Sheet1!$K1</f>
        <v>tf-idf_Precision</v>
      </c>
      <c r="G1" t="str">
        <f>[3]Sheet1!$N1</f>
        <v>tf-idf_chi_Precision</v>
      </c>
      <c r="H1" t="str">
        <f>[3]Sheet1!$Q1</f>
        <v>tf-idf_pca_Precision</v>
      </c>
    </row>
    <row r="2" spans="1:8" x14ac:dyDescent="0.25">
      <c r="A2" s="22" t="s">
        <v>23</v>
      </c>
      <c r="B2" s="22" t="s">
        <v>0</v>
      </c>
      <c r="C2" s="22">
        <f>[3]Sheet1!$B2</f>
        <v>0.73573787409700719</v>
      </c>
      <c r="D2" s="22">
        <f>[3]Sheet1!$E2</f>
        <v>0.68310276679841897</v>
      </c>
      <c r="E2" s="22">
        <f>[3]Sheet1!$H2</f>
        <v>0.77673076923076922</v>
      </c>
      <c r="F2" s="22">
        <f>[3]Sheet1!$K2</f>
        <v>0.75525404420141273</v>
      </c>
      <c r="G2" s="22">
        <f>[3]Sheet1!$N2</f>
        <v>0.80789473684210533</v>
      </c>
      <c r="H2" s="22">
        <f>[3]Sheet1!$Q2</f>
        <v>0.76758339699516176</v>
      </c>
    </row>
    <row r="3" spans="1:8" x14ac:dyDescent="0.25">
      <c r="B3" t="s">
        <v>1</v>
      </c>
      <c r="C3">
        <f>[3]Sheet1!$B7</f>
        <v>0.85606725146198825</v>
      </c>
      <c r="D3">
        <f>[3]Sheet1!$E7</f>
        <v>0.83861971104231148</v>
      </c>
      <c r="E3">
        <f>[3]Sheet1!$H7</f>
        <v>0.83098997493734328</v>
      </c>
      <c r="F3">
        <f>[3]Sheet1!$K7</f>
        <v>0.8758169934640524</v>
      </c>
      <c r="G3">
        <f>[3]Sheet1!$N7</f>
        <v>0.8758169934640524</v>
      </c>
      <c r="H3">
        <f>[3]Sheet1!$Q7</f>
        <v>0.8640522875816995</v>
      </c>
    </row>
    <row r="4" spans="1:8" x14ac:dyDescent="0.25">
      <c r="B4" t="s">
        <v>2</v>
      </c>
      <c r="C4">
        <f>[3]Sheet1!$B12</f>
        <v>0.8634502923976608</v>
      </c>
      <c r="D4">
        <f>[3]Sheet1!$E12</f>
        <v>0.89722222222222214</v>
      </c>
      <c r="E4">
        <f>[3]Sheet1!$H12</f>
        <v>0.88283625730994153</v>
      </c>
      <c r="F4">
        <f>[3]Sheet1!$K12</f>
        <v>0.85758169934640516</v>
      </c>
      <c r="G4">
        <f>[3]Sheet1!$N12</f>
        <v>0.84948646125116711</v>
      </c>
      <c r="H4">
        <f>[3]Sheet1!$Q12</f>
        <v>0.85758169934640516</v>
      </c>
    </row>
    <row r="5" spans="1:8" x14ac:dyDescent="0.25">
      <c r="B5" t="s">
        <v>80</v>
      </c>
      <c r="C5">
        <f>[3]Sheet1!$B17</f>
        <v>0.87750257997936032</v>
      </c>
      <c r="D5">
        <f>[3]Sheet1!$E17</f>
        <v>0.87880976952184398</v>
      </c>
      <c r="E5" t="str">
        <f>IF([3]Sheet1!$H17=0,"",[3]Sheet1!$H17)</f>
        <v/>
      </c>
      <c r="F5">
        <f>[3]Sheet1!$K17</f>
        <v>0.86697626418988649</v>
      </c>
      <c r="G5">
        <f>[3]Sheet1!$N17</f>
        <v>0.87958462332301346</v>
      </c>
      <c r="H5" t="str">
        <f>IF([3]Sheet1!$Q17=0,"",[3]Sheet1!$Q17)</f>
        <v/>
      </c>
    </row>
    <row r="6" spans="1:8" x14ac:dyDescent="0.25">
      <c r="B6" t="s">
        <v>4</v>
      </c>
      <c r="C6">
        <f>[3]Sheet1!$B22</f>
        <v>0.88563725490196066</v>
      </c>
      <c r="D6">
        <f>[3]Sheet1!$E22</f>
        <v>0.86179271708683469</v>
      </c>
      <c r="E6">
        <f>[3]Sheet1!$H22</f>
        <v>0.83751012145748993</v>
      </c>
      <c r="F6">
        <f>[3]Sheet1!$K22</f>
        <v>0.87147058823529411</v>
      </c>
      <c r="G6">
        <f>[3]Sheet1!$N22</f>
        <v>0.87666666666666659</v>
      </c>
      <c r="H6">
        <f>[3]Sheet1!$Q22</f>
        <v>0.87003169688928195</v>
      </c>
    </row>
    <row r="7" spans="1:8" x14ac:dyDescent="0.25">
      <c r="A7" s="16"/>
      <c r="B7" s="16" t="s">
        <v>5</v>
      </c>
      <c r="C7" s="16">
        <f>[3]Sheet1!$B27</f>
        <v>0.87750257997936032</v>
      </c>
      <c r="D7" s="16">
        <f>[3]Sheet1!$E27</f>
        <v>0.88830065359477106</v>
      </c>
      <c r="E7" s="16">
        <f>[3]Sheet1!$H27</f>
        <v>0.81926767676767687</v>
      </c>
      <c r="F7" s="16">
        <f>[3]Sheet1!$K27</f>
        <v>0.86697626418988649</v>
      </c>
      <c r="G7" s="16">
        <f>[3]Sheet1!$N27</f>
        <v>0.83464912280701764</v>
      </c>
      <c r="H7" s="16">
        <f>[3]Sheet1!$Q27</f>
        <v>0.85722222222222233</v>
      </c>
    </row>
    <row r="8" spans="1:8" x14ac:dyDescent="0.25">
      <c r="A8" s="22" t="s">
        <v>103</v>
      </c>
      <c r="B8" s="22" t="s">
        <v>0</v>
      </c>
      <c r="C8" s="22">
        <f>[3]Sheet1!$B3</f>
        <v>0.61451881451881452</v>
      </c>
      <c r="D8" s="22">
        <f>[3]Sheet1!$E3</f>
        <v>0.62645502645502638</v>
      </c>
      <c r="E8" s="22">
        <f>[3]Sheet1!$H3</f>
        <v>0.75616755793226376</v>
      </c>
      <c r="F8" s="22">
        <f>[3]Sheet1!$K3</f>
        <v>0.90678733031674208</v>
      </c>
      <c r="G8" s="22">
        <f>[3]Sheet1!$N3</f>
        <v>0.87466853408029865</v>
      </c>
      <c r="H8" s="22">
        <f>[3]Sheet1!$Q3</f>
        <v>0.90396825396825398</v>
      </c>
    </row>
    <row r="9" spans="1:8" x14ac:dyDescent="0.25">
      <c r="B9" t="s">
        <v>1</v>
      </c>
      <c r="C9">
        <f>[3]Sheet1!$B8</f>
        <v>0.75297383775644655</v>
      </c>
      <c r="D9">
        <f>[3]Sheet1!$E8</f>
        <v>0.7364718614718615</v>
      </c>
      <c r="E9">
        <f>[3]Sheet1!$H8</f>
        <v>0.7088063241106719</v>
      </c>
      <c r="F9">
        <f>[3]Sheet1!$K8</f>
        <v>0.83554112554112547</v>
      </c>
      <c r="G9">
        <f>[3]Sheet1!$N8</f>
        <v>0.84448849396217818</v>
      </c>
      <c r="H9">
        <f>[3]Sheet1!$Q8</f>
        <v>0.82818181818181813</v>
      </c>
    </row>
    <row r="10" spans="1:8" x14ac:dyDescent="0.25">
      <c r="B10" t="s">
        <v>2</v>
      </c>
      <c r="C10">
        <f>[3]Sheet1!$B13</f>
        <v>0.8120952380952382</v>
      </c>
      <c r="D10">
        <f>[3]Sheet1!$E13</f>
        <v>0.83343586238323086</v>
      </c>
      <c r="E10">
        <f>[3]Sheet1!$H13</f>
        <v>0.80085213032581459</v>
      </c>
      <c r="F10">
        <f>[3]Sheet1!$K13</f>
        <v>0.83842650103519678</v>
      </c>
      <c r="G10">
        <f>[3]Sheet1!$N13</f>
        <v>0.84539758487126915</v>
      </c>
      <c r="H10">
        <f>[3]Sheet1!$Q13</f>
        <v>0.84539758487126915</v>
      </c>
    </row>
    <row r="11" spans="1:8" x14ac:dyDescent="0.25">
      <c r="B11" t="s">
        <v>80</v>
      </c>
      <c r="C11">
        <f>[3]Sheet1!$B18</f>
        <v>0.94218266253869964</v>
      </c>
      <c r="D11">
        <f>[3]Sheet1!$E18</f>
        <v>0.95468266253869971</v>
      </c>
      <c r="E11" t="str">
        <f>IF([3]Sheet1!$H18=0,"",[3]Sheet1!$H18)</f>
        <v/>
      </c>
      <c r="F11">
        <f>[3]Sheet1!$K18</f>
        <v>0.93115325077399369</v>
      </c>
      <c r="G11">
        <f>[3]Sheet1!$N18</f>
        <v>0.93115325077399369</v>
      </c>
      <c r="H11" t="str">
        <f>IF([3]Sheet1!$Q18=0,"",[3]Sheet1!$Q18)</f>
        <v/>
      </c>
    </row>
    <row r="12" spans="1:8" x14ac:dyDescent="0.25">
      <c r="B12" t="s">
        <v>4</v>
      </c>
      <c r="C12">
        <f>[3]Sheet1!$B23</f>
        <v>0.7099472990777338</v>
      </c>
      <c r="D12">
        <f>[3]Sheet1!$E23</f>
        <v>0.74249878649192147</v>
      </c>
      <c r="E12">
        <f>[3]Sheet1!$H23</f>
        <v>0.77421815408085437</v>
      </c>
      <c r="F12">
        <f>[3]Sheet1!$K23</f>
        <v>0.73017391304347823</v>
      </c>
      <c r="G12">
        <f>[3]Sheet1!$N23</f>
        <v>0.70815018315018308</v>
      </c>
      <c r="H12">
        <f>[3]Sheet1!$Q23</f>
        <v>0.84547201336675015</v>
      </c>
    </row>
    <row r="13" spans="1:8" x14ac:dyDescent="0.25">
      <c r="A13" s="16"/>
      <c r="B13" s="16" t="s">
        <v>5</v>
      </c>
      <c r="C13" s="16">
        <f>[3]Sheet1!$B28</f>
        <v>0.94218266253869964</v>
      </c>
      <c r="D13" s="16">
        <f>[3]Sheet1!$E28</f>
        <v>0.943888888888889</v>
      </c>
      <c r="E13" s="16">
        <f>[3]Sheet1!$H28</f>
        <v>0.79329004329004327</v>
      </c>
      <c r="F13" s="16">
        <f>[3]Sheet1!$K28</f>
        <v>0.93115325077399369</v>
      </c>
      <c r="G13" s="16">
        <f>[3]Sheet1!$N28</f>
        <v>0.93071895424836593</v>
      </c>
      <c r="H13" s="16">
        <f>[3]Sheet1!$Q28</f>
        <v>0.81423957621326049</v>
      </c>
    </row>
    <row r="14" spans="1:8" x14ac:dyDescent="0.25">
      <c r="A14" s="22" t="s">
        <v>104</v>
      </c>
      <c r="B14" s="22" t="s">
        <v>0</v>
      </c>
      <c r="C14" s="22">
        <f>[3]Sheet1!$B4</f>
        <v>0.8025641025641026</v>
      </c>
      <c r="D14" s="22">
        <f>[3]Sheet1!$E4</f>
        <v>0.81528863293569176</v>
      </c>
      <c r="E14" s="22">
        <f>[3]Sheet1!$H4</f>
        <v>0.82609057609057612</v>
      </c>
      <c r="F14" s="22">
        <f>[3]Sheet1!$K4</f>
        <v>0.80160401002506254</v>
      </c>
      <c r="G14" s="22">
        <f>[3]Sheet1!$N4</f>
        <v>0.75311321782717666</v>
      </c>
      <c r="H14" s="22">
        <f>[3]Sheet1!$Q4</f>
        <v>0.76653270003653629</v>
      </c>
    </row>
    <row r="15" spans="1:8" x14ac:dyDescent="0.25">
      <c r="B15" t="s">
        <v>1</v>
      </c>
      <c r="C15">
        <f>[3]Sheet1!$B9</f>
        <v>0.81709442947833044</v>
      </c>
      <c r="D15">
        <f>[3]Sheet1!$E9</f>
        <v>0.89685463659147879</v>
      </c>
      <c r="E15">
        <f>[3]Sheet1!$H9</f>
        <v>0.83396643783371471</v>
      </c>
      <c r="F15">
        <f>[3]Sheet1!$K9</f>
        <v>0.84802440884820762</v>
      </c>
      <c r="G15">
        <f>[3]Sheet1!$N9</f>
        <v>0.84865117338801555</v>
      </c>
      <c r="H15">
        <f>[3]Sheet1!$Q9</f>
        <v>0.85601048074732289</v>
      </c>
    </row>
    <row r="16" spans="1:8" x14ac:dyDescent="0.25">
      <c r="B16" t="s">
        <v>2</v>
      </c>
      <c r="C16">
        <f>[3]Sheet1!$B14</f>
        <v>0.86799574694311532</v>
      </c>
      <c r="D16">
        <f>[3]Sheet1!$E14</f>
        <v>0.88588137009189638</v>
      </c>
      <c r="E16">
        <f>[3]Sheet1!$H14</f>
        <v>0.86741095162147808</v>
      </c>
      <c r="F16">
        <f>[3]Sheet1!$K14</f>
        <v>0.84454069957502453</v>
      </c>
      <c r="G16">
        <f>[3]Sheet1!$N14</f>
        <v>0.84075851684547342</v>
      </c>
      <c r="H16">
        <f>[3]Sheet1!$Q14</f>
        <v>0.84075851684547342</v>
      </c>
    </row>
    <row r="17" spans="1:8" x14ac:dyDescent="0.25">
      <c r="B17" t="s">
        <v>80</v>
      </c>
      <c r="C17">
        <f>[3]Sheet1!$B19</f>
        <v>0.79250772111184009</v>
      </c>
      <c r="D17">
        <f>[3]Sheet1!$E19</f>
        <v>0.79906493506493503</v>
      </c>
      <c r="E17" t="str">
        <f>IF([3]Sheet1!$H19=0,"",[3]Sheet1!$H19)</f>
        <v/>
      </c>
      <c r="F17">
        <f>[3]Sheet1!$K19</f>
        <v>0.73863636363636365</v>
      </c>
      <c r="G17">
        <f>[3]Sheet1!$N19</f>
        <v>0.7534914361001317</v>
      </c>
      <c r="H17" t="str">
        <f>IF([3]Sheet1!$Q19=0,"",[3]Sheet1!$Q19)</f>
        <v/>
      </c>
    </row>
    <row r="18" spans="1:8" x14ac:dyDescent="0.25">
      <c r="B18" t="s">
        <v>4</v>
      </c>
      <c r="C18">
        <f>[3]Sheet1!$B24</f>
        <v>0.85411975795102713</v>
      </c>
      <c r="D18">
        <f>[3]Sheet1!$E24</f>
        <v>0.84802476780185754</v>
      </c>
      <c r="E18">
        <f>[3]Sheet1!$H24</f>
        <v>0.77419938884644768</v>
      </c>
      <c r="F18">
        <f>[3]Sheet1!$K24</f>
        <v>0.83035814804390662</v>
      </c>
      <c r="G18">
        <f>[3]Sheet1!$N24</f>
        <v>0.80505975082634118</v>
      </c>
      <c r="H18">
        <f>[3]Sheet1!$Q24</f>
        <v>0.77489177489177485</v>
      </c>
    </row>
    <row r="19" spans="1:8" x14ac:dyDescent="0.25">
      <c r="A19" s="16"/>
      <c r="B19" s="16" t="s">
        <v>5</v>
      </c>
      <c r="C19" s="16">
        <f>[3]Sheet1!$B29</f>
        <v>0.79250772111184009</v>
      </c>
      <c r="D19" s="16">
        <f>[3]Sheet1!$E29</f>
        <v>0.81191387559808614</v>
      </c>
      <c r="E19" s="16">
        <f>[3]Sheet1!$H29</f>
        <v>0.7786354775828459</v>
      </c>
      <c r="F19" s="16">
        <f>[3]Sheet1!$K29</f>
        <v>0.73863636363636365</v>
      </c>
      <c r="G19" s="16">
        <f>[3]Sheet1!$N29</f>
        <v>0.78597236097236101</v>
      </c>
      <c r="H19" s="16">
        <f>[3]Sheet1!$Q29</f>
        <v>0.81573023467760319</v>
      </c>
    </row>
    <row r="20" spans="1:8" x14ac:dyDescent="0.25">
      <c r="A20" s="22" t="s">
        <v>102</v>
      </c>
      <c r="B20" s="22" t="s">
        <v>0</v>
      </c>
      <c r="C20" s="22">
        <f>[3]Sheet1!$B5</f>
        <v>0.49127763186076129</v>
      </c>
      <c r="D20" s="22">
        <f>[3]Sheet1!$E5</f>
        <v>0.5694408602150538</v>
      </c>
      <c r="E20" s="22">
        <f>[3]Sheet1!$H5</f>
        <v>0.46065369880236628</v>
      </c>
      <c r="F20" s="22">
        <f>[3]Sheet1!$K5</f>
        <v>0.67809523809523808</v>
      </c>
      <c r="G20" s="22">
        <f>[3]Sheet1!$N5</f>
        <v>0.75055325479474089</v>
      </c>
      <c r="H20" s="22">
        <f>[3]Sheet1!$Q5</f>
        <v>0.73077390445811496</v>
      </c>
    </row>
    <row r="21" spans="1:8" x14ac:dyDescent="0.25">
      <c r="B21" t="s">
        <v>1</v>
      </c>
      <c r="C21">
        <f>[3]Sheet1!$B10</f>
        <v>0.78390092879256967</v>
      </c>
      <c r="D21">
        <f>[3]Sheet1!$E10</f>
        <v>0.74969335102462042</v>
      </c>
      <c r="E21">
        <f>[3]Sheet1!$H10</f>
        <v>0.74042443064182195</v>
      </c>
      <c r="F21">
        <f>[3]Sheet1!$K10</f>
        <v>0.85042016806722687</v>
      </c>
      <c r="G21">
        <f>[3]Sheet1!$N10</f>
        <v>0.85673202614379085</v>
      </c>
      <c r="H21">
        <f>[3]Sheet1!$Q10</f>
        <v>0.85577964519140992</v>
      </c>
    </row>
    <row r="22" spans="1:8" x14ac:dyDescent="0.25">
      <c r="B22" t="s">
        <v>2</v>
      </c>
      <c r="C22">
        <f>[3]Sheet1!$B15</f>
        <v>0.80510037348272634</v>
      </c>
      <c r="D22">
        <f>[3]Sheet1!$E15</f>
        <v>0.84220588235294114</v>
      </c>
      <c r="E22">
        <f>[3]Sheet1!$H15</f>
        <v>0.82305555555555543</v>
      </c>
      <c r="F22">
        <f>[3]Sheet1!$K15</f>
        <v>0.82988095238095239</v>
      </c>
      <c r="G22">
        <f>[3]Sheet1!$N15</f>
        <v>0.86200980392156867</v>
      </c>
      <c r="H22">
        <f>[3]Sheet1!$Q15</f>
        <v>0.84034313725490206</v>
      </c>
    </row>
    <row r="23" spans="1:8" x14ac:dyDescent="0.25">
      <c r="B23" t="s">
        <v>80</v>
      </c>
      <c r="C23">
        <f>[3]Sheet1!$B20</f>
        <v>0.82570175438596505</v>
      </c>
      <c r="D23">
        <f>[3]Sheet1!$E20</f>
        <v>0.8380392156862746</v>
      </c>
      <c r="E23" t="str">
        <f>IF([3]Sheet1!$H20=0,"",[3]Sheet1!$H20)</f>
        <v/>
      </c>
      <c r="F23">
        <f>[3]Sheet1!$K20</f>
        <v>0.85641025641025637</v>
      </c>
      <c r="G23">
        <f>[3]Sheet1!$N20</f>
        <v>0.85974358974358966</v>
      </c>
      <c r="H23" t="str">
        <f>IF([3]Sheet1!$Q20=0,"",[3]Sheet1!$Q20)</f>
        <v/>
      </c>
    </row>
    <row r="24" spans="1:8" x14ac:dyDescent="0.25">
      <c r="B24" t="s">
        <v>4</v>
      </c>
      <c r="C24">
        <f>[3]Sheet1!$B25</f>
        <v>0.76164109121909651</v>
      </c>
      <c r="D24">
        <f>[3]Sheet1!$E25</f>
        <v>0.74391640866873066</v>
      </c>
      <c r="E24">
        <f>[3]Sheet1!$H25</f>
        <v>0.74960317460317472</v>
      </c>
      <c r="F24">
        <f>[3]Sheet1!$K25</f>
        <v>0.73155225019069403</v>
      </c>
      <c r="G24">
        <f>[3]Sheet1!$N25</f>
        <v>0.76457049486461259</v>
      </c>
      <c r="H24">
        <f>[3]Sheet1!$Q25</f>
        <v>0.76789915966386557</v>
      </c>
    </row>
    <row r="25" spans="1:8" x14ac:dyDescent="0.25">
      <c r="A25" s="16"/>
      <c r="B25" s="16" t="s">
        <v>5</v>
      </c>
      <c r="C25" s="16">
        <f>[3]Sheet1!$B30</f>
        <v>0.82570175438596505</v>
      </c>
      <c r="D25" s="16">
        <f>[3]Sheet1!$E30</f>
        <v>0.79839009287925689</v>
      </c>
      <c r="E25" s="16">
        <f>[3]Sheet1!$H30</f>
        <v>0.8066793681035167</v>
      </c>
      <c r="F25" s="16">
        <f>[3]Sheet1!$K30</f>
        <v>0.85641025641025637</v>
      </c>
      <c r="G25" s="16">
        <f>[3]Sheet1!$N30</f>
        <v>0.91098901098901097</v>
      </c>
      <c r="H25" s="16">
        <f>[3]Sheet1!$Q30</f>
        <v>0.82009624362565536</v>
      </c>
    </row>
    <row r="26" spans="1:8" x14ac:dyDescent="0.25">
      <c r="A26" s="22" t="s">
        <v>105</v>
      </c>
      <c r="B26" s="22" t="s">
        <v>0</v>
      </c>
      <c r="C26" s="22">
        <f>[3]Sheet1!$B6</f>
        <v>0.9192307692307693</v>
      </c>
      <c r="D26" s="22">
        <f>[3]Sheet1!$E6</f>
        <v>0.936996336996337</v>
      </c>
      <c r="E26" s="22">
        <f>[3]Sheet1!$H6</f>
        <v>0.76143790849673199</v>
      </c>
      <c r="F26" s="22">
        <f>[3]Sheet1!$K6</f>
        <v>0.84643306126278262</v>
      </c>
      <c r="G26" s="22">
        <f>[3]Sheet1!$N6</f>
        <v>0.7198145866338086</v>
      </c>
      <c r="H26" s="22">
        <f>[3]Sheet1!$Q6</f>
        <v>0.79528329726539437</v>
      </c>
    </row>
    <row r="27" spans="1:8" x14ac:dyDescent="0.25">
      <c r="B27" t="s">
        <v>1</v>
      </c>
      <c r="C27">
        <f>[3]Sheet1!$B11</f>
        <v>0.88992088063295482</v>
      </c>
      <c r="D27">
        <f>[3]Sheet1!$E11</f>
        <v>0.89523809523809528</v>
      </c>
      <c r="E27">
        <f>[3]Sheet1!$H11</f>
        <v>0.87851307189542482</v>
      </c>
      <c r="F27">
        <f>[3]Sheet1!$K11</f>
        <v>0.91779448621553894</v>
      </c>
      <c r="G27">
        <f>[3]Sheet1!$N11</f>
        <v>0.92684210526315791</v>
      </c>
      <c r="H27">
        <f>[3]Sheet1!$Q11</f>
        <v>0.92684210526315791</v>
      </c>
    </row>
    <row r="28" spans="1:8" x14ac:dyDescent="0.25">
      <c r="B28" t="s">
        <v>2</v>
      </c>
      <c r="C28">
        <f>[3]Sheet1!$B16</f>
        <v>0.9126694186446509</v>
      </c>
      <c r="D28">
        <f>[3]Sheet1!$E16</f>
        <v>0.91444444444444439</v>
      </c>
      <c r="E28">
        <f>[3]Sheet1!$H16</f>
        <v>0.9226797385620914</v>
      </c>
      <c r="F28">
        <f>[3]Sheet1!$K16</f>
        <v>0.9339181286549707</v>
      </c>
      <c r="G28">
        <f>[3]Sheet1!$N16</f>
        <v>0.94502923976608189</v>
      </c>
      <c r="H28">
        <f>[3]Sheet1!$Q16</f>
        <v>0.94502923976608189</v>
      </c>
    </row>
    <row r="29" spans="1:8" x14ac:dyDescent="0.25">
      <c r="B29" t="s">
        <v>80</v>
      </c>
      <c r="C29">
        <f>[3]Sheet1!$B21</f>
        <v>0.83479241582216412</v>
      </c>
      <c r="D29">
        <f>[3]Sheet1!$E21</f>
        <v>0.86093946988683823</v>
      </c>
      <c r="E29" t="str">
        <f>IF([3]Sheet1!$H21=0,"",[3]Sheet1!$H21)</f>
        <v/>
      </c>
      <c r="F29">
        <f>[3]Sheet1!$K21</f>
        <v>0.80881041536647946</v>
      </c>
      <c r="G29">
        <f>[3]Sheet1!$N21</f>
        <v>0.82379446640316201</v>
      </c>
      <c r="H29" t="str">
        <f>IF([3]Sheet1!$Q21=0,"",[3]Sheet1!$Q21)</f>
        <v/>
      </c>
    </row>
    <row r="30" spans="1:8" x14ac:dyDescent="0.25">
      <c r="B30" t="s">
        <v>4</v>
      </c>
      <c r="C30">
        <f>[3]Sheet1!$B26</f>
        <v>0.92983316133470928</v>
      </c>
      <c r="D30">
        <f>[3]Sheet1!$E26</f>
        <v>0.90410830999066294</v>
      </c>
      <c r="E30">
        <f>[3]Sheet1!$H26</f>
        <v>0.78027568922305768</v>
      </c>
      <c r="F30">
        <f>[3]Sheet1!$K26</f>
        <v>0.91111111111111109</v>
      </c>
      <c r="G30">
        <f>[3]Sheet1!$N26</f>
        <v>0.90754213966288266</v>
      </c>
      <c r="H30">
        <f>[3]Sheet1!$Q26</f>
        <v>0.86294117647058821</v>
      </c>
    </row>
    <row r="31" spans="1:8" x14ac:dyDescent="0.25">
      <c r="A31" s="16"/>
      <c r="B31" s="16" t="s">
        <v>5</v>
      </c>
      <c r="C31" s="16">
        <f>[3]Sheet1!$B31</f>
        <v>0.83479241582216412</v>
      </c>
      <c r="D31" s="16">
        <f>[3]Sheet1!$E31</f>
        <v>0.86395534290271137</v>
      </c>
      <c r="E31" s="16">
        <f>[3]Sheet1!$H31</f>
        <v>0.77577870507470714</v>
      </c>
      <c r="F31" s="16">
        <f>[3]Sheet1!$K31</f>
        <v>0.80881041536647946</v>
      </c>
      <c r="G31" s="16">
        <f>[3]Sheet1!$N31</f>
        <v>0.8558095238095238</v>
      </c>
      <c r="H31" s="16">
        <f>[3]Sheet1!$Q31</f>
        <v>0.80622807017543852</v>
      </c>
    </row>
    <row r="34" spans="1:15" x14ac:dyDescent="0.25">
      <c r="C34" t="s">
        <v>40</v>
      </c>
      <c r="D34" t="s">
        <v>90</v>
      </c>
      <c r="M34" t="s">
        <v>40</v>
      </c>
      <c r="N34" t="s">
        <v>111</v>
      </c>
      <c r="O34" t="s">
        <v>90</v>
      </c>
    </row>
    <row r="35" spans="1:15" x14ac:dyDescent="0.25">
      <c r="A35" t="s">
        <v>23</v>
      </c>
      <c r="B35" t="s">
        <v>0</v>
      </c>
      <c r="C35">
        <f>AVERAGE(C2:H2)</f>
        <v>0.75438393136081261</v>
      </c>
      <c r="D35">
        <f>_xlfn.STDEV.P(C2:H2)</f>
        <v>3.8657578662505424E-2</v>
      </c>
      <c r="M35" t="s">
        <v>23</v>
      </c>
      <c r="N35">
        <f>AVERAGE(C2:H7)</f>
        <v>0.84487430099419691</v>
      </c>
      <c r="O35">
        <f>_xlfn.STDEV.P(C2:H7)</f>
        <v>4.7965173261401692E-2</v>
      </c>
    </row>
    <row r="36" spans="1:15" x14ac:dyDescent="0.25">
      <c r="B36" t="s">
        <v>1</v>
      </c>
      <c r="C36">
        <f t="shared" ref="C36:C64" si="0">AVERAGE(C3:H3)</f>
        <v>0.85689386865857464</v>
      </c>
      <c r="D36">
        <f t="shared" ref="D36:D64" si="1">_xlfn.STDEV.P(C3:H3)</f>
        <v>1.7190366046039168E-2</v>
      </c>
      <c r="M36" t="s">
        <v>103</v>
      </c>
      <c r="N36">
        <f>AVERAGE(C8:H13)</f>
        <v>0.82322763034314961</v>
      </c>
      <c r="O36">
        <f>_xlfn.STDEV.P(C8:H13)</f>
        <v>9.1203113694462892E-2</v>
      </c>
    </row>
    <row r="37" spans="1:15" x14ac:dyDescent="0.25">
      <c r="B37" t="s">
        <v>2</v>
      </c>
      <c r="C37">
        <f t="shared" si="0"/>
        <v>0.86802643864563367</v>
      </c>
      <c r="D37">
        <f t="shared" si="1"/>
        <v>1.6606131105952698E-2</v>
      </c>
      <c r="M37" t="s">
        <v>104</v>
      </c>
      <c r="N37">
        <f>AVERAGE(C14:H19)</f>
        <v>0.81490854959242343</v>
      </c>
      <c r="O37">
        <f>_xlfn.STDEV.P(C14:H19)</f>
        <v>4.0402504506747539E-2</v>
      </c>
    </row>
    <row r="38" spans="1:15" x14ac:dyDescent="0.25">
      <c r="B38" t="s">
        <v>80</v>
      </c>
      <c r="C38">
        <f>AVERAGE(C5:D5,F5:G5)</f>
        <v>0.87571830925352612</v>
      </c>
      <c r="D38">
        <f>_xlfn.STDEV.P(C5:D5,F5:G5)</f>
        <v>5.101776283616289E-3</v>
      </c>
      <c r="M38" t="s">
        <v>102</v>
      </c>
      <c r="N38">
        <f>AVERAGE(C20:H25)</f>
        <v>0.7775789695548907</v>
      </c>
      <c r="O38">
        <f>_xlfn.STDEV.P(C20:H25)</f>
        <v>9.8837895164829367E-2</v>
      </c>
    </row>
    <row r="39" spans="1:15" x14ac:dyDescent="0.25">
      <c r="B39" t="s">
        <v>4</v>
      </c>
      <c r="C39">
        <f t="shared" si="0"/>
        <v>0.86718484087292147</v>
      </c>
      <c r="D39">
        <f t="shared" si="1"/>
        <v>1.5091569361860374E-2</v>
      </c>
      <c r="M39" t="s">
        <v>105</v>
      </c>
      <c r="N39">
        <f>AVERAGE(C26:H31)</f>
        <v>0.86934234537221045</v>
      </c>
      <c r="O39">
        <f>_xlfn.STDEV.P(C26:H31)</f>
        <v>5.9521391899848529E-2</v>
      </c>
    </row>
    <row r="40" spans="1:15" x14ac:dyDescent="0.25">
      <c r="B40" t="s">
        <v>5</v>
      </c>
      <c r="C40">
        <f t="shared" si="0"/>
        <v>0.85731975326015586</v>
      </c>
      <c r="D40">
        <f t="shared" si="1"/>
        <v>2.3882833465665918E-2</v>
      </c>
    </row>
    <row r="41" spans="1:15" x14ac:dyDescent="0.25">
      <c r="A41" t="s">
        <v>103</v>
      </c>
      <c r="B41" t="s">
        <v>0</v>
      </c>
      <c r="C41">
        <f t="shared" si="0"/>
        <v>0.78042758621189989</v>
      </c>
      <c r="D41">
        <f t="shared" si="1"/>
        <v>0.12378223918773763</v>
      </c>
    </row>
    <row r="42" spans="1:15" x14ac:dyDescent="0.25">
      <c r="B42" t="s">
        <v>1</v>
      </c>
      <c r="C42">
        <f t="shared" si="0"/>
        <v>0.78441057683735027</v>
      </c>
      <c r="D42">
        <f t="shared" si="1"/>
        <v>5.3450916317272015E-2</v>
      </c>
    </row>
    <row r="43" spans="1:15" x14ac:dyDescent="0.25">
      <c r="B43" t="s">
        <v>2</v>
      </c>
      <c r="C43">
        <f t="shared" si="0"/>
        <v>0.82926748359700309</v>
      </c>
      <c r="D43">
        <f t="shared" si="1"/>
        <v>1.6950622572018292E-2</v>
      </c>
      <c r="M43" t="s">
        <v>106</v>
      </c>
      <c r="N43" t="s">
        <v>111</v>
      </c>
    </row>
    <row r="44" spans="1:15" x14ac:dyDescent="0.25">
      <c r="B44" t="s">
        <v>80</v>
      </c>
      <c r="C44">
        <f>AVERAGE(C11:D11,F11:G11)</f>
        <v>0.93979295665634666</v>
      </c>
      <c r="D44">
        <f>_xlfn.STDEV.P(C11:D11,F11:G11)</f>
        <v>9.7044200101585234E-3</v>
      </c>
      <c r="M44" t="s">
        <v>23</v>
      </c>
      <c r="N44">
        <f>MAX(C2:H7)</f>
        <v>0.89722222222222214</v>
      </c>
    </row>
    <row r="45" spans="1:15" x14ac:dyDescent="0.25">
      <c r="B45" t="s">
        <v>4</v>
      </c>
      <c r="C45">
        <f t="shared" si="0"/>
        <v>0.75174339153515357</v>
      </c>
      <c r="D45">
        <f t="shared" si="1"/>
        <v>4.7413352178384167E-2</v>
      </c>
      <c r="M45" t="s">
        <v>103</v>
      </c>
      <c r="N45">
        <f>MAX(C8:H13)</f>
        <v>0.95468266253869971</v>
      </c>
    </row>
    <row r="46" spans="1:15" x14ac:dyDescent="0.25">
      <c r="B46" t="s">
        <v>5</v>
      </c>
      <c r="C46">
        <f t="shared" si="0"/>
        <v>0.89257889599220874</v>
      </c>
      <c r="D46">
        <f t="shared" si="1"/>
        <v>6.3286674758081113E-2</v>
      </c>
      <c r="M46" t="s">
        <v>104</v>
      </c>
      <c r="N46">
        <f>MAX(C14:H19)</f>
        <v>0.89685463659147879</v>
      </c>
    </row>
    <row r="47" spans="1:15" x14ac:dyDescent="0.25">
      <c r="A47" t="s">
        <v>104</v>
      </c>
      <c r="B47" t="s">
        <v>0</v>
      </c>
      <c r="C47">
        <f t="shared" si="0"/>
        <v>0.79419887324652427</v>
      </c>
      <c r="D47">
        <f t="shared" si="1"/>
        <v>2.5949052672519332E-2</v>
      </c>
      <c r="M47" t="s">
        <v>102</v>
      </c>
      <c r="N47">
        <f>MAX(C20:H25)</f>
        <v>0.91098901098901097</v>
      </c>
    </row>
    <row r="48" spans="1:15" x14ac:dyDescent="0.25">
      <c r="B48" t="s">
        <v>1</v>
      </c>
      <c r="C48">
        <f t="shared" si="0"/>
        <v>0.85010026114784498</v>
      </c>
      <c r="D48">
        <f t="shared" si="1"/>
        <v>2.4416512567904464E-2</v>
      </c>
      <c r="M48" t="s">
        <v>105</v>
      </c>
      <c r="N48">
        <f>MAX(C26:H31)</f>
        <v>0.94502923976608189</v>
      </c>
    </row>
    <row r="49" spans="1:4" x14ac:dyDescent="0.25">
      <c r="B49" t="s">
        <v>2</v>
      </c>
      <c r="C49">
        <f t="shared" si="0"/>
        <v>0.85789096698707679</v>
      </c>
      <c r="D49">
        <f t="shared" si="1"/>
        <v>1.7036581655620962E-2</v>
      </c>
    </row>
    <row r="50" spans="1:4" x14ac:dyDescent="0.25">
      <c r="B50" t="s">
        <v>80</v>
      </c>
      <c r="C50">
        <f>AVERAGE(C17:D17,F17:G17)</f>
        <v>0.77092511397831753</v>
      </c>
      <c r="D50">
        <f>_xlfn.STDEV.P(C17:D17,F17:G17)</f>
        <v>2.5515460923096193E-2</v>
      </c>
    </row>
    <row r="51" spans="1:4" x14ac:dyDescent="0.25">
      <c r="B51" t="s">
        <v>4</v>
      </c>
      <c r="C51">
        <f t="shared" si="0"/>
        <v>0.81444226472689252</v>
      </c>
      <c r="D51">
        <f t="shared" si="1"/>
        <v>3.2215848055247499E-2</v>
      </c>
    </row>
    <row r="52" spans="1:4" x14ac:dyDescent="0.25">
      <c r="B52" t="s">
        <v>5</v>
      </c>
      <c r="C52">
        <f t="shared" si="0"/>
        <v>0.78723267226318328</v>
      </c>
      <c r="D52">
        <f t="shared" si="1"/>
        <v>2.5449952046624088E-2</v>
      </c>
    </row>
    <row r="53" spans="1:4" x14ac:dyDescent="0.25">
      <c r="A53" t="s">
        <v>102</v>
      </c>
      <c r="B53" t="s">
        <v>0</v>
      </c>
      <c r="C53">
        <f t="shared" si="0"/>
        <v>0.61346576470437919</v>
      </c>
      <c r="D53">
        <f t="shared" si="1"/>
        <v>0.11324811104449799</v>
      </c>
    </row>
    <row r="54" spans="1:4" x14ac:dyDescent="0.25">
      <c r="B54" t="s">
        <v>1</v>
      </c>
      <c r="C54">
        <f t="shared" si="0"/>
        <v>0.8061584249769066</v>
      </c>
      <c r="D54">
        <f t="shared" si="1"/>
        <v>4.9972851389587333E-2</v>
      </c>
    </row>
    <row r="55" spans="1:4" x14ac:dyDescent="0.25">
      <c r="B55" t="s">
        <v>2</v>
      </c>
      <c r="C55">
        <f t="shared" si="0"/>
        <v>0.83376595082477445</v>
      </c>
      <c r="D55">
        <f t="shared" si="1"/>
        <v>1.7624453501571997E-2</v>
      </c>
    </row>
    <row r="56" spans="1:4" x14ac:dyDescent="0.25">
      <c r="B56" t="s">
        <v>80</v>
      </c>
      <c r="C56">
        <f>AVERAGE(C23:D23,F23:G23)</f>
        <v>0.8449737040565215</v>
      </c>
      <c r="D56">
        <f>_xlfn.STDEV.P(C23:D23,F23:G23)</f>
        <v>1.3860369998762027E-2</v>
      </c>
    </row>
    <row r="57" spans="1:4" x14ac:dyDescent="0.25">
      <c r="B57" t="s">
        <v>4</v>
      </c>
      <c r="C57">
        <f t="shared" si="0"/>
        <v>0.75319709653502898</v>
      </c>
      <c r="D57">
        <f t="shared" si="1"/>
        <v>1.2808543447155511E-2</v>
      </c>
    </row>
    <row r="58" spans="1:4" x14ac:dyDescent="0.25">
      <c r="B58" t="s">
        <v>5</v>
      </c>
      <c r="C58">
        <f t="shared" si="0"/>
        <v>0.83637778773227689</v>
      </c>
      <c r="D58">
        <f t="shared" si="1"/>
        <v>3.8018113867821751E-2</v>
      </c>
    </row>
    <row r="59" spans="1:4" x14ac:dyDescent="0.25">
      <c r="A59" t="s">
        <v>105</v>
      </c>
      <c r="B59" t="s">
        <v>0</v>
      </c>
      <c r="C59">
        <f t="shared" si="0"/>
        <v>0.82986599331430388</v>
      </c>
      <c r="D59">
        <f t="shared" si="1"/>
        <v>7.9295984789697863E-2</v>
      </c>
    </row>
    <row r="60" spans="1:4" x14ac:dyDescent="0.25">
      <c r="B60" t="s">
        <v>1</v>
      </c>
      <c r="C60">
        <f t="shared" si="0"/>
        <v>0.90585845741805493</v>
      </c>
      <c r="D60">
        <f t="shared" si="1"/>
        <v>1.8875311446546188E-2</v>
      </c>
    </row>
    <row r="61" spans="1:4" x14ac:dyDescent="0.25">
      <c r="B61" t="s">
        <v>2</v>
      </c>
      <c r="C61">
        <f t="shared" si="0"/>
        <v>0.92896170163972014</v>
      </c>
      <c r="D61">
        <f t="shared" si="1"/>
        <v>1.3269953739027509E-2</v>
      </c>
    </row>
    <row r="62" spans="1:4" x14ac:dyDescent="0.25">
      <c r="B62" t="s">
        <v>80</v>
      </c>
      <c r="C62">
        <f>AVERAGE(C29:D29,F29:G29)</f>
        <v>0.83208419186966087</v>
      </c>
      <c r="D62">
        <f>_xlfn.STDEV.P(C29:D29,F29:G29)</f>
        <v>1.9041728962041957E-2</v>
      </c>
    </row>
    <row r="63" spans="1:4" x14ac:dyDescent="0.25">
      <c r="B63" t="s">
        <v>4</v>
      </c>
      <c r="C63">
        <f t="shared" si="0"/>
        <v>0.88263526463216868</v>
      </c>
      <c r="D63">
        <f t="shared" si="1"/>
        <v>4.9975492615629669E-2</v>
      </c>
    </row>
    <row r="64" spans="1:4" x14ac:dyDescent="0.25">
      <c r="B64" t="s">
        <v>5</v>
      </c>
      <c r="C64">
        <f t="shared" si="0"/>
        <v>0.82422907885850405</v>
      </c>
      <c r="D64">
        <f t="shared" si="1"/>
        <v>3.0540396371854829E-2</v>
      </c>
    </row>
  </sheetData>
  <conditionalFormatting sqref="C2:H7">
    <cfRule type="top10" dxfId="7" priority="5" rank="1"/>
  </conditionalFormatting>
  <conditionalFormatting sqref="C8:H13">
    <cfRule type="top10" dxfId="6" priority="4" rank="1"/>
  </conditionalFormatting>
  <conditionalFormatting sqref="C14:H19">
    <cfRule type="top10" dxfId="5" priority="3" rank="1"/>
  </conditionalFormatting>
  <conditionalFormatting sqref="C20:H25">
    <cfRule type="top10" dxfId="4" priority="2" rank="1"/>
  </conditionalFormatting>
  <conditionalFormatting sqref="C26:H31">
    <cfRule type="top10" dxfId="3" priority="1" rank="1"/>
  </conditionalFormatting>
  <pageMargins left="0.7" right="0.7" top="0.78740157499999996" bottom="0.78740157499999996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2AC9-EB00-4C29-9A89-8221D8091BFC}">
  <dimension ref="A1:V66"/>
  <sheetViews>
    <sheetView topLeftCell="A51" workbookViewId="0">
      <selection activeCell="O66" sqref="O66"/>
    </sheetView>
  </sheetViews>
  <sheetFormatPr baseColWidth="10" defaultRowHeight="15" x14ac:dyDescent="0.25"/>
  <cols>
    <col min="2" max="2" width="15.7109375" bestFit="1" customWidth="1"/>
    <col min="3" max="3" width="9.7109375" bestFit="1" customWidth="1"/>
    <col min="4" max="4" width="5.85546875" bestFit="1" customWidth="1"/>
  </cols>
  <sheetData>
    <row r="1" spans="1:22" x14ac:dyDescent="0.25">
      <c r="A1" s="3"/>
      <c r="B1" s="3"/>
      <c r="C1" s="3"/>
      <c r="D1" s="3"/>
      <c r="E1" s="33" t="s">
        <v>92</v>
      </c>
      <c r="F1" s="33"/>
      <c r="G1" s="33"/>
      <c r="H1" s="33" t="s">
        <v>91</v>
      </c>
      <c r="I1" s="33"/>
      <c r="J1" s="33"/>
      <c r="M1" s="3"/>
      <c r="N1" s="3"/>
      <c r="O1" s="3"/>
      <c r="P1" s="3"/>
      <c r="Q1" s="33" t="s">
        <v>92</v>
      </c>
      <c r="R1" s="33"/>
      <c r="S1" s="33"/>
      <c r="T1" s="33" t="s">
        <v>91</v>
      </c>
      <c r="U1" s="33"/>
      <c r="V1" s="33"/>
    </row>
    <row r="2" spans="1:22" x14ac:dyDescent="0.25">
      <c r="A2" s="3" t="s">
        <v>93</v>
      </c>
      <c r="B2" s="3" t="s">
        <v>89</v>
      </c>
      <c r="C2" s="3" t="s">
        <v>88</v>
      </c>
      <c r="D2" s="3" t="s">
        <v>49</v>
      </c>
      <c r="E2" s="3" t="s">
        <v>40</v>
      </c>
      <c r="F2" s="3" t="s">
        <v>90</v>
      </c>
      <c r="G2" s="3" t="s">
        <v>94</v>
      </c>
      <c r="H2" s="3" t="s">
        <v>40</v>
      </c>
      <c r="I2" s="3" t="s">
        <v>90</v>
      </c>
      <c r="J2" s="3" t="s">
        <v>94</v>
      </c>
      <c r="K2" s="3"/>
      <c r="L2" s="33" t="s">
        <v>93</v>
      </c>
      <c r="M2" s="33"/>
      <c r="N2" s="3" t="s">
        <v>89</v>
      </c>
      <c r="O2" s="3" t="s">
        <v>88</v>
      </c>
      <c r="P2" s="3" t="s">
        <v>49</v>
      </c>
      <c r="Q2" s="3" t="s">
        <v>40</v>
      </c>
      <c r="R2" s="3" t="s">
        <v>90</v>
      </c>
      <c r="S2" s="3" t="s">
        <v>94</v>
      </c>
      <c r="T2" s="3" t="s">
        <v>40</v>
      </c>
      <c r="U2" s="3" t="s">
        <v>90</v>
      </c>
      <c r="V2" s="3" t="s">
        <v>94</v>
      </c>
    </row>
    <row r="3" spans="1:22" x14ac:dyDescent="0.25">
      <c r="A3" t="str">
        <f>'Precision Analysis'!AE2</f>
        <v>kNN</v>
      </c>
      <c r="B3">
        <f>E3-H3</f>
        <v>6.7569067387178716E-3</v>
      </c>
      <c r="C3" t="str">
        <f>IF(D3&lt;(0.05/COUNT($D$3:$D$8)),ABS(B3/(SQRT(((G3-1)*F3^2+(J3-1)*I3^2)/(G3+J3-2)))),"")</f>
        <v/>
      </c>
      <c r="D3">
        <f>IFERROR(_xlfn.T.TEST('[8]Precision Analysis'!D2:H7,'Precision Analysis'!D2:H7,2,IF(IF(F3^2&gt;I3^2,(F3^2)/(I3^2),(I3^2)/(F3^2))&lt;IF(F3^2&gt;I3^2,_xlfn.F.INV(0.95,G3-1,J3-1),_xlfn.F.INV(0.95,J3-1,G3-1)),2,3)),1)</f>
        <v>0.65549433544010283</v>
      </c>
      <c r="E3">
        <f>'Precision Analysis'!AF2</f>
        <v>0.75950579647196315</v>
      </c>
      <c r="F3">
        <f>'Precision Analysis'!AG2</f>
        <v>5.8106302540468738E-2</v>
      </c>
      <c r="G3">
        <f>'Precision Analysis'!V2</f>
        <v>30</v>
      </c>
      <c r="H3">
        <f>'[8]Precision Analysis'!$AF$2</f>
        <v>0.75274888973324527</v>
      </c>
      <c r="I3">
        <f>'[8]Precision Analysis'!$AG$2</f>
        <v>5.6631150917925213E-2</v>
      </c>
      <c r="J3">
        <f>'[8]Precision Analysis'!$V$2</f>
        <v>30</v>
      </c>
      <c r="L3" t="str">
        <f>'Precision Analysis'!AJ3</f>
        <v>kNN</v>
      </c>
      <c r="M3" t="str">
        <f>'Precision Analysis'!$AK$2</f>
        <v>BoW</v>
      </c>
      <c r="N3">
        <f>Q3-T3</f>
        <v>1.2368001925908811E-2</v>
      </c>
      <c r="O3" t="str">
        <f>IF(P3&lt;(0.05/COUNT($P$3:$P$14)),ABS(N3/(SQRT(((S3-1)*R3^2+(V3-1)*U3^2)/(S3+V3-2)))),"")</f>
        <v/>
      </c>
      <c r="P3">
        <f>IFERROR(_xlfn.T.TEST('[8]Precision Analysis'!D2:H4,'Precision Analysis'!D2:H4,2,IF(IF(R3^2&gt;U3^2,(R3^2)/(U3^2),(U3^2)/(R3^2))&lt;IF(R3^2&gt;U3^2,_xlfn.F.INV(0.95,S3-1,V3-1),_xlfn.F.INV(0.95,V3-1,S3-1)),2,3)),1)</f>
        <v>0.47326449253854119</v>
      </c>
      <c r="Q3">
        <f>'Precision Analysis'!AK3</f>
        <v>0.72538179198474717</v>
      </c>
      <c r="R3">
        <f>'Precision Analysis'!AN3</f>
        <v>4.3431326605545481E-2</v>
      </c>
      <c r="S3">
        <f>'Precision Analysis'!R2</f>
        <v>15</v>
      </c>
      <c r="T3">
        <f>'[8]Precision Analysis'!AK3</f>
        <v>0.71301379005883836</v>
      </c>
      <c r="U3">
        <f>'[8]Precision Analysis'!AN3</f>
        <v>4.6536889404178827E-2</v>
      </c>
      <c r="V3">
        <f>'[8]Precision Analysis'!$R$2</f>
        <v>15</v>
      </c>
    </row>
    <row r="4" spans="1:22" x14ac:dyDescent="0.25">
      <c r="A4" t="str">
        <f>'Precision Analysis'!AE3</f>
        <v>RF</v>
      </c>
      <c r="B4">
        <f t="shared" ref="B4:B8" si="0">E4-H4</f>
        <v>5.4959514748154303E-2</v>
      </c>
      <c r="C4" t="str">
        <f t="shared" ref="C4:C8" si="1">IF(D4&lt;(0.05/COUNT($D$3:$D$8)),ABS(B4/(SQRT(((G4-1)*F4^2+(J4-1)*I4^2)/(G4+J4-2)))),"")</f>
        <v/>
      </c>
      <c r="D4">
        <f>IFERROR(_xlfn.T.TEST('[8]Precision Analysis'!D26:H31,'Precision Analysis'!D26:H31,2,IF(IF(F4^2&gt;I4^2,(F4^2)/(I4^2),(I4^2)/(F4^2))&lt;IF(F4^2&gt;I4^2,_xlfn.F.INV(0.95,G4-1,J4-1),_xlfn.F.INV(0.95,J4-1,G4-1)),2,3)),1)</f>
        <v>0.81751342975129704</v>
      </c>
      <c r="E4">
        <f>'Precision Analysis'!AF3</f>
        <v>0.80770840448139958</v>
      </c>
      <c r="F4">
        <f>'Precision Analysis'!AG3</f>
        <v>3.9090119085368191E-2</v>
      </c>
      <c r="G4">
        <f>'Precision Analysis'!V26</f>
        <v>30</v>
      </c>
      <c r="H4">
        <f>'[8]Precision Analysis'!$AF$2</f>
        <v>0.75274888973324527</v>
      </c>
      <c r="I4">
        <f>'[8]Precision Analysis'!$AG$2</f>
        <v>5.6631150917925213E-2</v>
      </c>
      <c r="J4">
        <f>'[8]Precision Analysis'!$V$26</f>
        <v>30</v>
      </c>
      <c r="M4" t="str">
        <f>'Precision Analysis'!$AL$2</f>
        <v>Tf-Idf</v>
      </c>
      <c r="N4">
        <f t="shared" ref="N4:N14" si="2">Q4-T4</f>
        <v>1.1458115515265987E-3</v>
      </c>
      <c r="O4" t="str">
        <f t="shared" ref="O4:O14" si="3">IF(P4&lt;(0.05/COUNT($P$3:$P$14)),ABS(N4/(SQRT(((S4-1)*R4^2+(V4-1)*U4^2)/(S4+V4-2)))),"")</f>
        <v/>
      </c>
      <c r="P4">
        <f>IFERROR(_xlfn.T.TEST('[8]Precision Analysis'!D5:H7,'Precision Analysis'!D5:H7,2,IF(IF(R4^2&gt;U4^2,(R4^2)/(U4^2),(U4^2)/(R4^2))&lt;IF(R4^2&gt;U4^2,_xlfn.F.INV(0.95,S4-1,V4-1),_xlfn.F.INV(0.95,V4-1,S4-1)),2,3)),1)</f>
        <v>0.94376424695010364</v>
      </c>
      <c r="Q4">
        <f>'Precision Analysis'!AL3</f>
        <v>0.79362980095917923</v>
      </c>
      <c r="R4">
        <f>'Precision Analysis'!AO3</f>
        <v>5.0373696456030813E-2</v>
      </c>
      <c r="S4">
        <f>'Precision Analysis'!R5</f>
        <v>15</v>
      </c>
      <c r="T4">
        <f>'[8]Precision Analysis'!AL3</f>
        <v>0.79248398940765263</v>
      </c>
      <c r="U4">
        <f>'[8]Precision Analysis'!AO3</f>
        <v>3.3026294689091837E-2</v>
      </c>
      <c r="V4">
        <f>'[8]Precision Analysis'!$R$5</f>
        <v>15</v>
      </c>
    </row>
    <row r="5" spans="1:22" x14ac:dyDescent="0.25">
      <c r="A5" t="str">
        <f>'Precision Analysis'!AE4</f>
        <v>SVM</v>
      </c>
      <c r="B5">
        <f t="shared" si="0"/>
        <v>8.9401137007982689E-2</v>
      </c>
      <c r="C5" t="str">
        <f t="shared" si="1"/>
        <v/>
      </c>
      <c r="D5">
        <f>IFERROR(_xlfn.T.TEST('[8]Precision Analysis'!D8:H13,'Precision Analysis'!D8:H13,2,IF(IF(F5^2&gt;I5^2,(F5^2)/(I5^2),(I5^2)/(F5^2))&lt;IF(F5^2&gt;I5^2,_xlfn.F.INV(0.95,G5-1,J5-1),_xlfn.F.INV(0.95,J5-1,G5-1)),2,3)),1)</f>
        <v>0.2744567054700589</v>
      </c>
      <c r="E5">
        <f>'Precision Analysis'!AF4</f>
        <v>0.84215002674122796</v>
      </c>
      <c r="F5">
        <f>'Precision Analysis'!AG4</f>
        <v>4.8420837114920075E-2</v>
      </c>
      <c r="G5">
        <f>'Precision Analysis'!V8</f>
        <v>30</v>
      </c>
      <c r="H5">
        <f>'[8]Precision Analysis'!$AF$2</f>
        <v>0.75274888973324527</v>
      </c>
      <c r="I5">
        <f>'[8]Precision Analysis'!$AG$2</f>
        <v>5.6631150917925213E-2</v>
      </c>
      <c r="J5">
        <f>'[8]Precision Analysis'!$V$8</f>
        <v>30</v>
      </c>
      <c r="L5" t="str">
        <f>'Precision Analysis'!AJ4</f>
        <v>RF</v>
      </c>
      <c r="M5" t="str">
        <f>'Precision Analysis'!$AK$2</f>
        <v>BoW</v>
      </c>
      <c r="N5">
        <f t="shared" si="2"/>
        <v>3.7197676952832603E-3</v>
      </c>
      <c r="O5" t="str">
        <f t="shared" si="3"/>
        <v/>
      </c>
      <c r="P5">
        <f>IFERROR(_xlfn.T.TEST('[8]Precision Analysis'!D26:H28,'Precision Analysis'!D26:H28,2,IF(IF(R5^2&gt;U5^2,(R5^2)/(U5^2),(U5^2)/(R5^2))&lt;IF(R5^2&gt;U5^2,_xlfn.F.INV(0.95,S5-1,V5-1),_xlfn.F.INV(0.95,V5-1,S5-1)),2,3)),1)</f>
        <v>0.84582655262818807</v>
      </c>
      <c r="Q5">
        <f>'Precision Analysis'!AK4</f>
        <v>0.80223097312459657</v>
      </c>
      <c r="R5">
        <f>'Precision Analysis'!AN4</f>
        <v>4.3655786090771739E-2</v>
      </c>
      <c r="S5">
        <f>'Precision Analysis'!R26</f>
        <v>15</v>
      </c>
      <c r="T5">
        <f>'[8]Precision Analysis'!AK4</f>
        <v>0.79851120542931331</v>
      </c>
      <c r="U5">
        <f>'[8]Precision Analysis'!AN4</f>
        <v>5.5888258086088903E-2</v>
      </c>
      <c r="V5">
        <f>'[8]Precision Analysis'!$R$26</f>
        <v>15</v>
      </c>
    </row>
    <row r="6" spans="1:22" x14ac:dyDescent="0.25">
      <c r="A6" t="str">
        <f>'Precision Analysis'!AE5</f>
        <v>MNB</v>
      </c>
      <c r="B6">
        <f t="shared" si="0"/>
        <v>0.10056722274972008</v>
      </c>
      <c r="C6" t="str">
        <f t="shared" si="1"/>
        <v/>
      </c>
      <c r="D6">
        <f>IFERROR(_xlfn.T.TEST('[8]Precision Analysis'!X2:AB5,'Precision Analysis'!X2:AB5,2,IF(IF(F6^2&gt;I6^2,(F6^2)/(I6^2),(I6^2)/(F6^2))&lt;IF(F6^2&gt;I6^2,_xlfn.F.INV(0.95,G6-1,J6-1),_xlfn.F.INV(0.95,J6-1,G6-1)),2,3)),1)</f>
        <v>0.46312235706228455</v>
      </c>
      <c r="E6">
        <f>'Precision Analysis'!AF5</f>
        <v>0.85331611248296535</v>
      </c>
      <c r="F6">
        <f>'Precision Analysis'!AG5</f>
        <v>3.8987693749494901E-2</v>
      </c>
      <c r="G6">
        <f>'Precision Analysis'!V20</f>
        <v>20</v>
      </c>
      <c r="H6">
        <f>'[8]Precision Analysis'!$AF$2</f>
        <v>0.75274888973324527</v>
      </c>
      <c r="I6">
        <f>'[8]Precision Analysis'!$AG$2</f>
        <v>5.6631150917925213E-2</v>
      </c>
      <c r="J6">
        <f>'[8]Precision Analysis'!$V$20</f>
        <v>20</v>
      </c>
      <c r="M6" t="str">
        <f>'Precision Analysis'!$AL$2</f>
        <v>Tf-Idf</v>
      </c>
      <c r="N6">
        <f t="shared" si="2"/>
        <v>1.5312356970530461E-3</v>
      </c>
      <c r="O6" t="str">
        <f t="shared" si="3"/>
        <v/>
      </c>
      <c r="P6">
        <f>IFERROR(_xlfn.T.TEST('[8]Precision Analysis'!D29:H31,'Precision Analysis'!D29:H31,2,IF(IF(R6^2&gt;U6^2,(R6^2)/(U6^2),(U6^2)/(R6^2))&lt;IF(R6^2&gt;U6^2,_xlfn.F.INV(0.95,S6-1,V6-1),_xlfn.F.INV(0.95,V6-1,S6-1)),2,3)),1)</f>
        <v>0.9050045129982941</v>
      </c>
      <c r="Q6">
        <f>'Precision Analysis'!AL4</f>
        <v>0.81318583583820281</v>
      </c>
      <c r="R6">
        <f>'Precision Analysis'!AO4</f>
        <v>3.301882269973197E-2</v>
      </c>
      <c r="S6">
        <f>'Precision Analysis'!R29</f>
        <v>15</v>
      </c>
      <c r="T6">
        <f>'[8]Precision Analysis'!AL4</f>
        <v>0.81165460014114976</v>
      </c>
      <c r="U6">
        <f>'[8]Precision Analysis'!AO4</f>
        <v>3.4251340175344168E-2</v>
      </c>
      <c r="V6">
        <f>'[8]Precision Analysis'!$R$29</f>
        <v>15</v>
      </c>
    </row>
    <row r="7" spans="1:22" x14ac:dyDescent="0.25">
      <c r="A7" t="str">
        <f>'Precision Analysis'!AE6</f>
        <v>LR</v>
      </c>
      <c r="B7">
        <f t="shared" si="0"/>
        <v>0.11268493908486676</v>
      </c>
      <c r="C7" t="str">
        <f t="shared" si="1"/>
        <v/>
      </c>
      <c r="D7">
        <f>IFERROR(_xlfn.T.TEST('[8]Precision Analysis'!D14:H19,'Precision Analysis'!D14:H19,2,IF(IF(F7^2&gt;I7^2,(F7^2)/(I7^2),(I7^2)/(F7^2))&lt;IF(F7^2&gt;I7^2,_xlfn.F.INV(0.95,G7-1,J7-1),_xlfn.F.INV(0.95,J7-1,G7-1)),2,3)),1)</f>
        <v>3.0987200102495064E-2</v>
      </c>
      <c r="E7">
        <f>'Precision Analysis'!AF6</f>
        <v>0.86543382881811204</v>
      </c>
      <c r="F7">
        <f>'Precision Analysis'!AG6</f>
        <v>3.3862093234038049E-2</v>
      </c>
      <c r="G7">
        <f>'Precision Analysis'!V14</f>
        <v>30</v>
      </c>
      <c r="H7">
        <f>'[8]Precision Analysis'!$AF$2</f>
        <v>0.75274888973324527</v>
      </c>
      <c r="I7">
        <f>'[8]Precision Analysis'!$AG$2</f>
        <v>5.6631150917925213E-2</v>
      </c>
      <c r="J7">
        <f>'[8]Precision Analysis'!$V$14</f>
        <v>30</v>
      </c>
      <c r="L7" t="str">
        <f>'Precision Analysis'!AJ5</f>
        <v>SVM</v>
      </c>
      <c r="M7" t="str">
        <f>'Precision Analysis'!$AK$2</f>
        <v>BoW</v>
      </c>
      <c r="N7">
        <f t="shared" si="2"/>
        <v>5.0660138425826506E-3</v>
      </c>
      <c r="O7" t="str">
        <f t="shared" si="3"/>
        <v/>
      </c>
      <c r="P7">
        <f>IFERROR(_xlfn.T.TEST('[8]Precision Analysis'!D8:H10,'Precision Analysis'!D8:H10,2,IF(IF(R7^2&gt;U7^2,(R7^2)/(U7^2),(U7^2)/(R7^2))&lt;IF(R7^2&gt;U7^2,_xlfn.F.INV(0.95,S7-1,V7-1),_xlfn.F.INV(0.95,V7-1,S7-1)),2,3)),1)</f>
        <v>0.75966927574660925</v>
      </c>
      <c r="Q7">
        <f>'Precision Analysis'!AK5</f>
        <v>0.81561034251264164</v>
      </c>
      <c r="R7">
        <f>'Precision Analysis'!AN5</f>
        <v>4.5743353621913799E-2</v>
      </c>
      <c r="S7">
        <f>'Precision Analysis'!R8</f>
        <v>15</v>
      </c>
      <c r="T7">
        <f>'[8]Precision Analysis'!AK5</f>
        <v>0.81054432867005899</v>
      </c>
      <c r="U7">
        <f>'[8]Precision Analysis'!AN5</f>
        <v>4.0897138490041729E-2</v>
      </c>
      <c r="V7">
        <f>'[8]Precision Analysis'!$R$8</f>
        <v>15</v>
      </c>
    </row>
    <row r="8" spans="1:22" x14ac:dyDescent="0.25">
      <c r="A8" t="str">
        <f>'Precision Analysis'!AE7</f>
        <v>Ensemble</v>
      </c>
      <c r="B8">
        <f t="shared" si="0"/>
        <v>0.11349181301026778</v>
      </c>
      <c r="C8" t="str">
        <f t="shared" si="1"/>
        <v/>
      </c>
      <c r="D8">
        <f>IFERROR(_xlfn.T.TEST('[8]Precision Analysis'!D32:H37,'Precision Analysis'!D32:H37,2,IF(IF(F8^2&gt;I8^2,(F8^2)/(I8^2),(I8^2)/(F8^2))&lt;IF(F8^2&gt;I8^2,_xlfn.F.INV(0.95,G8-1,J8-1),_xlfn.F.INV(0.95,J8-1,G8-1)),2,3)),1)</f>
        <v>0.1616525978823658</v>
      </c>
      <c r="E8">
        <f>'Precision Analysis'!AF7</f>
        <v>0.86624070274351306</v>
      </c>
      <c r="F8">
        <f>'Precision Analysis'!AG7</f>
        <v>4.4949202475891348E-2</v>
      </c>
      <c r="G8">
        <f>'Precision Analysis'!V32</f>
        <v>30</v>
      </c>
      <c r="H8">
        <f>'[8]Precision Analysis'!$AF$2</f>
        <v>0.75274888973324527</v>
      </c>
      <c r="I8">
        <f>'[8]Precision Analysis'!$AG$2</f>
        <v>5.6631150917925213E-2</v>
      </c>
      <c r="J8">
        <f>'[8]Precision Analysis'!$V$32</f>
        <v>30</v>
      </c>
      <c r="M8" t="str">
        <f>'Precision Analysis'!$AL$2</f>
        <v>Tf-Idf</v>
      </c>
      <c r="N8">
        <f t="shared" si="2"/>
        <v>2.1221321708816743E-2</v>
      </c>
      <c r="O8" t="str">
        <f t="shared" si="3"/>
        <v/>
      </c>
      <c r="P8">
        <f>IFERROR(_xlfn.T.TEST('[8]Precision Analysis'!D11:H13,'Precision Analysis'!D11:H13,2,IF(IF(R8^2&gt;U8^2,(R8^2)/(U8^2),(U8^2)/(R8^2))&lt;IF(R8^2&gt;U8^2,_xlfn.F.INV(0.95,S8-1,V8-1),_xlfn.F.INV(0.95,V8-1,S8-1)),2,3)),1)</f>
        <v>0.11452588285898632</v>
      </c>
      <c r="Q8">
        <f>'Precision Analysis'!AL5</f>
        <v>0.86868971096981429</v>
      </c>
      <c r="R8">
        <f>'Precision Analysis'!AO5</f>
        <v>3.4467243222132571E-2</v>
      </c>
      <c r="S8">
        <f>'Precision Analysis'!R11</f>
        <v>15</v>
      </c>
      <c r="T8">
        <f>'[8]Precision Analysis'!AL5</f>
        <v>0.84746838926099755</v>
      </c>
      <c r="U8">
        <f>'[8]Precision Analysis'!AO5</f>
        <v>3.4468628405115845E-2</v>
      </c>
      <c r="V8">
        <f>'[8]Precision Analysis'!$R$11</f>
        <v>15</v>
      </c>
    </row>
    <row r="9" spans="1:22" x14ac:dyDescent="0.25">
      <c r="L9" t="str">
        <f>'Precision Analysis'!AJ6</f>
        <v>MNB</v>
      </c>
      <c r="M9" t="str">
        <f>'Precision Analysis'!$AK$2</f>
        <v>BoW</v>
      </c>
      <c r="N9">
        <f t="shared" si="2"/>
        <v>2.4969284237197908E-2</v>
      </c>
      <c r="O9" t="str">
        <f t="shared" si="3"/>
        <v/>
      </c>
      <c r="P9">
        <f>IFERROR(_xlfn.T.TEST('[8]Precision Analysis'!D20:H21,'Precision Analysis'!D20:H21,2,IF(IF(R9^2&gt;U9^2,(R9^2)/(U9^2),(U9^2)/(R9^2))&lt;IF(R9^2&gt;U9^2,_xlfn.F.INV(0.95,S9-1,V9-1),_xlfn.F.INV(0.95,V9-1,S9-1)),2,3)),1)</f>
        <v>0.14204632371030493</v>
      </c>
      <c r="Q9">
        <f>'Precision Analysis'!AK6</f>
        <v>0.86166156002899696</v>
      </c>
      <c r="R9">
        <f>'Precision Analysis'!AN6</f>
        <v>3.2218776833249516E-2</v>
      </c>
      <c r="S9">
        <f>'Precision Analysis'!R20</f>
        <v>10</v>
      </c>
      <c r="T9">
        <f>'[8]Precision Analysis'!AK6</f>
        <v>0.83669227579179906</v>
      </c>
      <c r="U9">
        <f>'[8]Precision Analysis'!AN6</f>
        <v>3.6630043786137115E-2</v>
      </c>
      <c r="V9">
        <f>'[8]Precision Analysis'!$R$20</f>
        <v>10</v>
      </c>
    </row>
    <row r="10" spans="1:22" x14ac:dyDescent="0.25">
      <c r="M10" t="str">
        <f>'Precision Analysis'!$AL$2</f>
        <v>Tf-Idf</v>
      </c>
      <c r="N10">
        <f t="shared" si="2"/>
        <v>-7.0646913009033696E-3</v>
      </c>
      <c r="O10" t="str">
        <f t="shared" si="3"/>
        <v/>
      </c>
      <c r="P10">
        <f>IFERROR(_xlfn.T.TEST('[8]Precision Analysis'!D23:H24,'Precision Analysis'!D23:H24,2,IF(IF(R10^2&gt;U10^2,(R10^2)/(U10^2),(U10^2)/(R10^2))&lt;IF(R10^2&gt;U10^2,_xlfn.F.INV(0.95,S10-1,V10-1),_xlfn.F.INV(0.95,V10-1,S10-1)),2,3)),1)</f>
        <v>0.69884584939797245</v>
      </c>
      <c r="Q10">
        <f>'Precision Analysis'!AL6</f>
        <v>0.84497066493693362</v>
      </c>
      <c r="R10">
        <f>'Precision Analysis'!AO6</f>
        <v>4.3159448069813623E-2</v>
      </c>
      <c r="S10">
        <f>'Precision Analysis'!R23</f>
        <v>10</v>
      </c>
      <c r="T10">
        <f>'[8]Precision Analysis'!AL6</f>
        <v>0.85203535623783699</v>
      </c>
      <c r="U10">
        <f>'[8]Precision Analysis'!AO6</f>
        <v>3.2307507506338311E-2</v>
      </c>
      <c r="V10">
        <f>'[8]Precision Analysis'!$R$23</f>
        <v>10</v>
      </c>
    </row>
    <row r="11" spans="1:22" x14ac:dyDescent="0.25">
      <c r="L11" t="str">
        <f>'Precision Analysis'!AJ7</f>
        <v>LR</v>
      </c>
      <c r="M11" t="str">
        <f>'Precision Analysis'!$AK$2</f>
        <v>BoW</v>
      </c>
      <c r="N11">
        <f t="shared" si="2"/>
        <v>1.7067718529436338E-2</v>
      </c>
      <c r="O11" t="str">
        <f t="shared" si="3"/>
        <v/>
      </c>
      <c r="P11">
        <f>IFERROR(_xlfn.T.TEST('[8]Precision Analysis'!D14:H16,'Precision Analysis'!D14:H16,2,IF(IF(R11^2&gt;U11^2,(R11^2)/(U11^2),(U11^2)/(R11^2))&lt;IF(R11^2&gt;U11^2,_xlfn.F.INV(0.95,S11-1,V11-1),_xlfn.F.INV(0.95,V11-1,S11-1)),2,3)),1)</f>
        <v>0.22099103070768802</v>
      </c>
      <c r="Q11">
        <f>'Precision Analysis'!AK7</f>
        <v>0.86364194764051783</v>
      </c>
      <c r="R11">
        <f>'Precision Analysis'!AN7</f>
        <v>3.6454630391314122E-2</v>
      </c>
      <c r="S11">
        <f>'Precision Analysis'!R14</f>
        <v>15</v>
      </c>
      <c r="T11">
        <f>'[8]Precision Analysis'!AK7</f>
        <v>0.84657422911108149</v>
      </c>
      <c r="U11">
        <f>'[8]Precision Analysis'!AN7</f>
        <v>3.5687126568141644E-2</v>
      </c>
      <c r="V11">
        <f>'[8]Precision Analysis'!$R$14</f>
        <v>15</v>
      </c>
    </row>
    <row r="12" spans="1:22" x14ac:dyDescent="0.25">
      <c r="M12" t="str">
        <f>'Precision Analysis'!$AL$2</f>
        <v>Tf-Idf</v>
      </c>
      <c r="N12">
        <f t="shared" si="2"/>
        <v>2.5790593952820129E-2</v>
      </c>
      <c r="O12" t="str">
        <f t="shared" si="3"/>
        <v/>
      </c>
      <c r="P12">
        <f>IFERROR(_xlfn.T.TEST('[8]Precision Analysis'!D17:H19,'Precision Analysis'!D17:H19,2,IF(IF(R12^2&gt;U12^2,(R12^2)/(U12^2),(U12^2)/(R12^2))&lt;IF(R12^2&gt;U12^2,_xlfn.F.INV(0.95,S12-1,V12-1),_xlfn.F.INV(0.95,V12-1,S12-1)),2,3)),1)</f>
        <v>7.9860643214940755E-2</v>
      </c>
      <c r="Q12">
        <f>'Precision Analysis'!AL7</f>
        <v>0.86722570999570581</v>
      </c>
      <c r="R12">
        <f>'Precision Analysis'!AO7</f>
        <v>3.0950298271661566E-2</v>
      </c>
      <c r="S12">
        <f>'Precision Analysis'!R17</f>
        <v>15</v>
      </c>
      <c r="T12">
        <f>'[8]Precision Analysis'!AL7</f>
        <v>0.84143511604288568</v>
      </c>
      <c r="U12">
        <f>'[8]Precision Analysis'!AO7</f>
        <v>4.3141492322125705E-2</v>
      </c>
      <c r="V12">
        <f>'[8]Precision Analysis'!$R$17</f>
        <v>15</v>
      </c>
    </row>
    <row r="13" spans="1:22" x14ac:dyDescent="0.25">
      <c r="L13" t="str">
        <f>'Precision Analysis'!AJ8</f>
        <v>Ensemble</v>
      </c>
      <c r="M13" t="str">
        <f>'Precision Analysis'!$AK$2</f>
        <v>BoW</v>
      </c>
      <c r="N13">
        <f t="shared" si="2"/>
        <v>9.0712209864175497E-3</v>
      </c>
      <c r="O13" t="str">
        <f t="shared" si="3"/>
        <v/>
      </c>
      <c r="P13">
        <f>IFERROR(_xlfn.T.TEST('[8]Precision Analysis'!D32:H34,'Precision Analysis'!D32:H34,2,IF(IF(R13^2&gt;U13^2,(R13^2)/(U13^2),(U13^2)/(R13^2))&lt;IF(R13^2&gt;U13^2,_xlfn.F.INV(0.95,S13-1,V13-1),_xlfn.F.INV(0.95,V13-1,S13-1)),2,3)),1)</f>
        <v>0.57274914505479435</v>
      </c>
      <c r="Q13">
        <f>'Precision Analysis'!AK8</f>
        <v>0.85872638085639263</v>
      </c>
      <c r="R13">
        <f>'Precision Analysis'!AN8</f>
        <v>4.3156304557293995E-2</v>
      </c>
      <c r="S13">
        <f>'Precision Analysis'!R32</f>
        <v>15</v>
      </c>
      <c r="T13">
        <f>'[8]Precision Analysis'!AK8</f>
        <v>0.84965515986997509</v>
      </c>
      <c r="U13">
        <f>'[8]Precision Analysis'!AN8</f>
        <v>4.0920582295948013E-2</v>
      </c>
      <c r="V13">
        <f>'[8]Precision Analysis'!$R$32</f>
        <v>15</v>
      </c>
    </row>
    <row r="14" spans="1:22" x14ac:dyDescent="0.25">
      <c r="M14" t="str">
        <f>'Precision Analysis'!$AL$2</f>
        <v>Tf-Idf</v>
      </c>
      <c r="N14">
        <f t="shared" si="2"/>
        <v>2.156436501606096E-2</v>
      </c>
      <c r="O14" t="str">
        <f t="shared" si="3"/>
        <v/>
      </c>
      <c r="P14">
        <f>IFERROR(_xlfn.T.TEST('[8]Precision Analysis'!D35:H37,'Precision Analysis'!D35:H37,2,IF(IF(R14^2&gt;U14^2,(R14^2)/(U14^2),(U14^2)/(R14^2))&lt;IF(R14^2&gt;U14^2,_xlfn.F.INV(0.95,S14-1,V14-1),_xlfn.F.INV(0.95,V14-1,S14-1)),2,3)),1)</f>
        <v>0.15960510608899731</v>
      </c>
      <c r="Q14">
        <f>'Precision Analysis'!AL8</f>
        <v>0.87375502463063381</v>
      </c>
      <c r="R14">
        <f>'Precision Analysis'!AO8</f>
        <v>4.5447386245513831E-2</v>
      </c>
      <c r="S14">
        <f>'Precision Analysis'!R35</f>
        <v>15</v>
      </c>
      <c r="T14">
        <f>'[8]Precision Analysis'!AL8</f>
        <v>0.85219065961457285</v>
      </c>
      <c r="U14">
        <f>'[8]Precision Analysis'!AO8</f>
        <v>3.2453069399926315E-2</v>
      </c>
      <c r="V14">
        <f>'[8]Precision Analysis'!$R$35</f>
        <v>15</v>
      </c>
    </row>
    <row r="27" spans="1:1" x14ac:dyDescent="0.25">
      <c r="A27" s="3"/>
    </row>
    <row r="33" spans="1:16" x14ac:dyDescent="0.25">
      <c r="B33" s="27" t="s">
        <v>107</v>
      </c>
      <c r="C33" s="27"/>
      <c r="D33" s="27"/>
      <c r="E33" s="27"/>
      <c r="F33" s="27"/>
      <c r="G33" s="27"/>
      <c r="K33" s="27" t="s">
        <v>49</v>
      </c>
      <c r="L33" s="27"/>
      <c r="M33" s="27"/>
      <c r="N33" s="27"/>
      <c r="O33" s="27"/>
      <c r="P33" s="27"/>
    </row>
    <row r="34" spans="1:16" x14ac:dyDescent="0.25">
      <c r="B34" s="24" t="s">
        <v>36</v>
      </c>
      <c r="C34" s="25"/>
      <c r="D34" s="26"/>
      <c r="E34" s="24" t="s">
        <v>37</v>
      </c>
      <c r="F34" s="25"/>
      <c r="G34" s="26"/>
      <c r="K34" s="24" t="s">
        <v>36</v>
      </c>
      <c r="L34" s="25"/>
      <c r="M34" s="26"/>
      <c r="N34" s="24" t="s">
        <v>37</v>
      </c>
      <c r="O34" s="25"/>
      <c r="P34" s="26"/>
    </row>
    <row r="35" spans="1:16" x14ac:dyDescent="0.25">
      <c r="B35" s="5" t="s">
        <v>38</v>
      </c>
      <c r="C35" s="5" t="s">
        <v>7</v>
      </c>
      <c r="D35" s="1" t="s">
        <v>39</v>
      </c>
      <c r="E35" s="5" t="s">
        <v>38</v>
      </c>
      <c r="F35" s="5" t="s">
        <v>7</v>
      </c>
      <c r="G35" s="1" t="s">
        <v>39</v>
      </c>
      <c r="K35" s="5" t="s">
        <v>38</v>
      </c>
      <c r="L35" s="5" t="s">
        <v>7</v>
      </c>
      <c r="M35" s="1" t="s">
        <v>39</v>
      </c>
      <c r="N35" s="5" t="s">
        <v>38</v>
      </c>
      <c r="O35" s="5" t="s">
        <v>7</v>
      </c>
      <c r="P35" s="1" t="s">
        <v>39</v>
      </c>
    </row>
    <row r="36" spans="1:16" x14ac:dyDescent="0.25">
      <c r="A36" s="1" t="s">
        <v>0</v>
      </c>
      <c r="B36">
        <f>Precision!J4-[8]Precision!J4</f>
        <v>2.5474992332681579E-2</v>
      </c>
      <c r="C36">
        <f>Precision!K4-[8]Precision!K4</f>
        <v>-2.6662587138381877E-4</v>
      </c>
      <c r="D36">
        <f>Precision!L4-[8]Precision!L4</f>
        <v>1.1895639316428785E-2</v>
      </c>
      <c r="E36">
        <f>Precision!M4-[8]Precision!M4</f>
        <v>-4.4041739448136275E-3</v>
      </c>
      <c r="F36">
        <f>Precision!N4-[8]Precision!N4</f>
        <v>4.6173728194216501E-3</v>
      </c>
      <c r="G36">
        <f>Precision!O4-[8]Precision!O4</f>
        <v>3.2242357799718846E-3</v>
      </c>
      <c r="J36" s="1" t="s">
        <v>0</v>
      </c>
      <c r="K36">
        <f>IFERROR(_xlfn.T.TEST([8]Precision!B$4:B$8,Precision!B$4:B$8,2,IF(IF(Precision!J15^2&gt;[8]Precision!J15^2,(Precision!J15^2)/([8]Precision!J15^2),([8]Precision!J15^2)/(Precision!J15^2))&lt;IF(Precision!J15^2&gt;[8]Precision!J15^2,_xlfn.F.INV(0.95,5-1,5-1),_xlfn.F.INV(0.95,5-1,5-1)),2,3)),1)</f>
        <v>0.44610827481546333</v>
      </c>
      <c r="L36">
        <f>IFERROR(_xlfn.T.TEST([8]Precision!C$4:C$8,Precision!C$4:C$8,2,IF(IF(Precision!K15^2&gt;[8]Precision!K15^2,(Precision!K15^2)/([8]Precision!K15^2),([8]Precision!K15^2)/(Precision!K15^2))&lt;IF(Precision!K15^2&gt;[8]Precision!K15^2,_xlfn.F.INV(0.95,5-1,5-1),_xlfn.F.INV(0.95,5-1,5-1)),2,3)),1)</f>
        <v>0.99051116736644618</v>
      </c>
      <c r="M36">
        <f>IFERROR(_xlfn.T.TEST([8]Precision!D$4:D$8,Precision!D$4:D$8,2,IF(IF(Precision!L15^2&gt;[8]Precision!L15^2,(Precision!L15^2)/([8]Precision!L15^2),([8]Precision!L15^2)/(Precision!L15^2))&lt;IF(Precision!L15^2&gt;[8]Precision!L15^2,_xlfn.F.INV(0.95,5-1,5-1),_xlfn.F.INV(0.95,5-1,5-1)),2,3)),1)</f>
        <v>0.75247332481751272</v>
      </c>
      <c r="N36">
        <f>IFERROR(_xlfn.T.TEST([8]Precision!E$4:E$8,Precision!E$4:E$8,2,IF(IF(Precision!M15^2&gt;[8]Precision!M15^2,(Precision!M15^2)/([8]Precision!M15^2),([8]Precision!M15^2)/(Precision!M15^2))&lt;IF(Precision!M15^2&gt;[8]Precision!M15^2,_xlfn.F.INV(0.95,5-1,5-1),_xlfn.F.INV(0.95,5-1,5-1)),2,3)),1)</f>
        <v>0.86449963710725353</v>
      </c>
      <c r="O36">
        <f>IFERROR(_xlfn.T.TEST([8]Precision!F$4:F$8,Precision!F$4:F$8,2,IF(IF(Precision!N15^2&gt;[8]Precision!N15^2,(Precision!N15^2)/([8]Precision!N15^2),([8]Precision!N15^2)/(Precision!N15^2))&lt;IF(Precision!N15^2&gt;[8]Precision!N15^2,_xlfn.F.INV(0.95,5-1,5-1),_xlfn.F.INV(0.95,5-1,5-1)),2,3)),1)</f>
        <v>0.89493099073805982</v>
      </c>
      <c r="P36">
        <f>IFERROR(_xlfn.T.TEST([8]Precision!G$4:G$8,Precision!G$4:G$8,2,IF(IF(Precision!O15^2&gt;[8]Precision!O15^2,(Precision!O15^2)/([8]Precision!O15^2),([8]Precision!O15^2)/(Precision!O15^2))&lt;IF(Precision!O15^2&gt;[8]Precision!O15^2,_xlfn.F.INV(0.95,5-1,5-1),_xlfn.F.INV(0.95,5-1,5-1)),2,3)),1)</f>
        <v>0.91264674620360753</v>
      </c>
    </row>
    <row r="37" spans="1:16" x14ac:dyDescent="0.25">
      <c r="A37" s="1" t="s">
        <v>1</v>
      </c>
      <c r="B37">
        <f>Precision!J5-[8]Precision!J5</f>
        <v>1.5639659533418615E-2</v>
      </c>
      <c r="C37">
        <f>Precision!K5-[8]Precision!K5</f>
        <v>7.0003749048439534E-3</v>
      </c>
      <c r="D37">
        <f>Precision!L5-[8]Precision!L5</f>
        <v>-7.4419929105143945E-3</v>
      </c>
      <c r="E37">
        <f>Precision!M5-[8]Precision!M5</f>
        <v>3.1325440111050873E-2</v>
      </c>
      <c r="F37">
        <f>Precision!N5-[8]Precision!N5</f>
        <v>1.8281370588656753E-2</v>
      </c>
      <c r="G37">
        <f>Precision!O5-[8]Precision!O5</f>
        <v>1.4057154426743268E-2</v>
      </c>
      <c r="J37" s="1" t="s">
        <v>1</v>
      </c>
      <c r="K37">
        <f>IFERROR(_xlfn.T.TEST([8]Precision!B$9:B$13,Precision!B$9:B$13,2,IF(IF(Precision!J16^2&gt;[8]Precision!J16^2,(Precision!J16^2)/([8]Precision!J16^2),([8]Precision!J16^2)/(Precision!J16^2))&lt;IF(Precision!J16^2&gt;[8]Precision!J16^2,_xlfn.F.INV(0.95,5-1,5-1),_xlfn.F.INV(0.95,5-1,5-1)),2,3)),1)</f>
        <v>0.57187565599612544</v>
      </c>
      <c r="L37">
        <f>IFERROR(_xlfn.T.TEST([8]Precision!C$9:C$13,Precision!C$9:C$13,2,IF(IF(Precision!K16^2&gt;[8]Precision!K16^2,(Precision!K16^2)/([8]Precision!K16^2),([8]Precision!K16^2)/(Precision!K16^2))&lt;IF(Precision!K16^2&gt;[8]Precision!K16^2,_xlfn.F.INV(0.95,5-1,5-1),_xlfn.F.INV(0.95,5-1,5-1)),2,3)),1)</f>
        <v>0.80186453511518829</v>
      </c>
      <c r="M37">
        <f>IFERROR(_xlfn.T.TEST([8]Precision!D$9:D$13,Precision!D$9:D$13,2,IF(IF(Precision!L16^2&gt;[8]Precision!L16^2,(Precision!L16^2)/([8]Precision!L16^2),([8]Precision!L16^2)/(Precision!L16^2))&lt;IF(Precision!L16^2&gt;[8]Precision!L16^2,_xlfn.F.INV(0.95,5-1,5-1),_xlfn.F.INV(0.95,5-1,5-1)),2,3)),1)</f>
        <v>0.83996221512457392</v>
      </c>
      <c r="N37">
        <f>IFERROR(_xlfn.T.TEST([8]Precision!E$9:E$13,Precision!E$9:E$13,2,IF(IF(Precision!M16^2&gt;[8]Precision!M16^2,(Precision!M16^2)/([8]Precision!M16^2),([8]Precision!M16^2)/(Precision!M16^2))&lt;IF(Precision!M16^2&gt;[8]Precision!M16^2,_xlfn.F.INV(0.95,5-1,5-1),_xlfn.F.INV(0.95,5-1,5-1)),2,3)),1)</f>
        <v>0.2918443017162532</v>
      </c>
      <c r="O37">
        <f>IFERROR(_xlfn.T.TEST([8]Precision!F$9:F$13,Precision!F$9:F$13,2,IF(IF(Precision!N16^2&gt;[8]Precision!N16^2,(Precision!N16^2)/([8]Precision!N16^2),([8]Precision!N16^2)/(Precision!N16^2))&lt;IF(Precision!N16^2&gt;[8]Precision!N16^2,_xlfn.F.INV(0.95,5-1,5-1),_xlfn.F.INV(0.95,5-1,5-1)),2,3)),1)</f>
        <v>0.46047512567900439</v>
      </c>
      <c r="P37">
        <f>IFERROR(_xlfn.T.TEST([8]Precision!G$9:G$13,Precision!G$9:G$13,2,IF(IF(Precision!O16^2&gt;[8]Precision!O16^2,(Precision!O16^2)/([8]Precision!O16^2),([8]Precision!O16^2)/(Precision!O16^2))&lt;IF(Precision!O16^2&gt;[8]Precision!O16^2,_xlfn.F.INV(0.95,5-1,5-1),_xlfn.F.INV(0.95,5-1,5-1)),2,3)),1)</f>
        <v>0.50040574684276706</v>
      </c>
    </row>
    <row r="38" spans="1:16" x14ac:dyDescent="0.25">
      <c r="A38" s="1" t="s">
        <v>2</v>
      </c>
      <c r="B38">
        <f>Precision!J6-[8]Precision!J6</f>
        <v>9.7509889498781366E-3</v>
      </c>
      <c r="C38">
        <f>Precision!K6-[8]Precision!K6</f>
        <v>2.5282516155460844E-2</v>
      </c>
      <c r="D38">
        <f>Precision!L6-[8]Precision!L6</f>
        <v>1.6169650482970033E-2</v>
      </c>
      <c r="E38">
        <f>Precision!M6-[8]Precision!M6</f>
        <v>2.6278788036096512E-2</v>
      </c>
      <c r="F38">
        <f>Precision!N6-[8]Precision!N6</f>
        <v>2.8165471474473125E-2</v>
      </c>
      <c r="G38">
        <f>Precision!O6-[8]Precision!O6</f>
        <v>2.2927522347890861E-2</v>
      </c>
      <c r="J38" s="1" t="s">
        <v>2</v>
      </c>
      <c r="K38">
        <f>IFERROR(_xlfn.T.TEST([8]Precision!B$14:B$18,Precision!B$14:B$18,2,IF(IF(Precision!J17^2&gt;[8]Precision!J17^2,(Precision!J17^2)/([8]Precision!J17^2),([8]Precision!J17^2)/(Precision!J17^2))&lt;IF(Precision!J17^2&gt;[8]Precision!J17^2,_xlfn.F.INV(0.95,5-1,5-1),_xlfn.F.INV(0.95,5-1,5-1)),2,3)),1)</f>
        <v>0.76607465556480392</v>
      </c>
      <c r="L38">
        <f>IFERROR(_xlfn.T.TEST([8]Precision!C$14:C$18,Precision!C$14:C$18,2,IF(IF(Precision!K17^2&gt;[8]Precision!K17^2,(Precision!K17^2)/([8]Precision!K17^2),([8]Precision!K17^2)/(Precision!K17^2))&lt;IF(Precision!K17^2&gt;[8]Precision!K17^2,_xlfn.F.INV(0.95,5-1,5-1),_xlfn.F.INV(0.95,5-1,5-1)),2,3)),1)</f>
        <v>0.18212656679368458</v>
      </c>
      <c r="M38">
        <f>IFERROR(_xlfn.T.TEST([8]Precision!D$14:D$18,Precision!D$14:D$18,2,IF(IF(Precision!L17^2&gt;[8]Precision!L17^2,(Precision!L17^2)/([8]Precision!L17^2),([8]Precision!L17^2)/(Precision!L17^2))&lt;IF(Precision!L17^2&gt;[8]Precision!L17^2,_xlfn.F.INV(0.95,5-1,5-1),_xlfn.F.INV(0.95,5-1,5-1)),2,3)),1)</f>
        <v>0.52175708144637367</v>
      </c>
      <c r="N38">
        <f>IFERROR(_xlfn.T.TEST([8]Precision!E$14:E$18,Precision!E$14:E$18,2,IF(IF(Precision!M17^2&gt;[8]Precision!M17^2,(Precision!M17^2)/([8]Precision!M17^2),([8]Precision!M17^2)/(Precision!M17^2))&lt;IF(Precision!M17^2&gt;[8]Precision!M17^2,_xlfn.F.INV(0.95,5-1,5-1),_xlfn.F.INV(0.95,5-1,5-1)),2,3)),1)</f>
        <v>0.32175798867546834</v>
      </c>
      <c r="O38">
        <f>IFERROR(_xlfn.T.TEST([8]Precision!F$14:F$18,Precision!F$14:F$18,2,IF(IF(Precision!N17^2&gt;[8]Precision!N17^2,(Precision!N17^2)/([8]Precision!N17^2),([8]Precision!N17^2)/(Precision!N17^2))&lt;IF(Precision!N17^2&gt;[8]Precision!N17^2,_xlfn.F.INV(0.95,5-1,5-1),_xlfn.F.INV(0.95,5-1,5-1)),2,3)),1)</f>
        <v>0.30548938646457302</v>
      </c>
      <c r="P38">
        <f>IFERROR(_xlfn.T.TEST([8]Precision!G$14:G$18,Precision!G$14:G$18,2,IF(IF(Precision!O17^2&gt;[8]Precision!O17^2,(Precision!O17^2)/([8]Precision!O17^2),([8]Precision!O17^2)/(Precision!O17^2))&lt;IF(Precision!O17^2&gt;[8]Precision!O17^2,_xlfn.F.INV(0.95,5-1,5-1),_xlfn.F.INV(0.95,5-1,5-1)),2,3)),1)</f>
        <v>0.44573149033324178</v>
      </c>
    </row>
    <row r="39" spans="1:16" x14ac:dyDescent="0.25">
      <c r="A39" s="1" t="s">
        <v>80</v>
      </c>
      <c r="B39">
        <f>Precision!J7-[8]Precision!J7</f>
        <v>3.3951569315723296E-2</v>
      </c>
      <c r="C39">
        <f>Precision!K7-[8]Precision!K7</f>
        <v>1.598699915867241E-2</v>
      </c>
      <c r="D39">
        <f>IFERROR(Precision!L7-[8]Precision!L7,0)</f>
        <v>0</v>
      </c>
      <c r="E39">
        <f>Precision!M7-[8]Precision!M7</f>
        <v>-7.1252185864587592E-3</v>
      </c>
      <c r="F39">
        <f>Precision!N7-[8]Precision!N7</f>
        <v>-7.0041640153482021E-3</v>
      </c>
      <c r="G39">
        <f>IFERROR(Precision!O7-[8]Precision!O7,0)</f>
        <v>0</v>
      </c>
      <c r="J39" s="1" t="s">
        <v>80</v>
      </c>
      <c r="K39">
        <f>IFERROR(_xlfn.T.TEST([8]Precision!B$19:B$23,Precision!B$19:B$23,2,IF(IF(Precision!J18^2&gt;[8]Precision!J18^2,(Precision!J18^2)/([8]Precision!J18^2),([8]Precision!J18^2)/(Precision!J18^2))&lt;IF(Precision!J18^2&gt;[8]Precision!J18^2,_xlfn.F.INV(0.95,5-1,5-1),_xlfn.F.INV(0.95,5-1,5-1)),2,3)),1)</f>
        <v>0.16746442824594934</v>
      </c>
      <c r="L39">
        <f>IFERROR(_xlfn.T.TEST([8]Precision!C$19:C$23,Precision!C$19:C$23,2,IF(IF(Precision!K18^2&gt;[8]Precision!K18^2,(Precision!K18^2)/([8]Precision!K18^2),([8]Precision!K18^2)/(Precision!K18^2))&lt;IF(Precision!K18^2&gt;[8]Precision!K18^2,_xlfn.F.INV(0.95,5-1,5-1),_xlfn.F.INV(0.95,5-1,5-1)),2,3)),1)</f>
        <v>0.51729036342970858</v>
      </c>
      <c r="M39">
        <f>IFERROR(_xlfn.T.TEST([8]Precision!D$19:D$23,Precision!D$19:D$23,2,IF(IF(Precision!L18^2&gt;[8]Precision!L18^2,(Precision!L18^2)/([8]Precision!L18^2),([8]Precision!L18^2)/(Precision!L18^2))&lt;IF(Precision!L18^2&gt;[8]Precision!L18^2,_xlfn.F.INV(0.95,5-1,5-1),_xlfn.F.INV(0.95,5-1,5-1)),2,3)),1)</f>
        <v>1</v>
      </c>
      <c r="N39">
        <f>IFERROR(_xlfn.T.TEST([8]Precision!E$19:E$23,Precision!E$19:E$23,2,IF(IF(Precision!M18^2&gt;[8]Precision!M18^2,(Precision!M18^2)/([8]Precision!M18^2),([8]Precision!M18^2)/(Precision!M18^2))&lt;IF(Precision!M18^2&gt;[8]Precision!M18^2,_xlfn.F.INV(0.95,5-1,5-1),_xlfn.F.INV(0.95,5-1,5-1)),2,3)),1)</f>
        <v>0.80768230949624908</v>
      </c>
      <c r="O39">
        <f>IFERROR(_xlfn.T.TEST([8]Precision!F$19:F$23,Precision!F$19:F$23,2,IF(IF(Precision!N18^2&gt;[8]Precision!N18^2,(Precision!N18^2)/([8]Precision!N18^2),([8]Precision!N18^2)/(Precision!N18^2))&lt;IF(Precision!N18^2&gt;[8]Precision!N18^2,_xlfn.F.INV(0.95,5-1,5-1),_xlfn.F.INV(0.95,5-1,5-1)),2,3)),1)</f>
        <v>0.78736271399499547</v>
      </c>
      <c r="P39">
        <f>IFERROR(_xlfn.T.TEST([8]Precision!G$19:G$23,Precision!G$19:G$23,2,IF(IF(Precision!O18^2&gt;[8]Precision!O18^2,(Precision!O18^2)/([8]Precision!O18^2),([8]Precision!O18^2)/(Precision!O18^2))&lt;IF(Precision!O18^2&gt;[8]Precision!O18^2,_xlfn.F.INV(0.95,5-1,5-1),_xlfn.F.INV(0.95,5-1,5-1)),2,3)),1)</f>
        <v>1</v>
      </c>
    </row>
    <row r="40" spans="1:16" x14ac:dyDescent="0.25">
      <c r="A40" s="1" t="s">
        <v>4</v>
      </c>
      <c r="B40">
        <f>Precision!J8-[8]Precision!J8</f>
        <v>-1.5877995944702739E-2</v>
      </c>
      <c r="C40">
        <f>Precision!K8-[8]Precision!K8</f>
        <v>-3.5596548676485318E-3</v>
      </c>
      <c r="D40">
        <f>Precision!L8-[8]Precision!L8</f>
        <v>3.0596953898201718E-2</v>
      </c>
      <c r="E40">
        <f>Precision!M8-[8]Precision!M8</f>
        <v>3.7341368106836859E-3</v>
      </c>
      <c r="F40">
        <f>Precision!N8-[8]Precision!N8</f>
        <v>4.5654946167450472E-3</v>
      </c>
      <c r="G40">
        <f>Precision!O8-[8]Precision!O8</f>
        <v>-3.7059243362698169E-3</v>
      </c>
      <c r="J40" s="1" t="s">
        <v>4</v>
      </c>
      <c r="K40">
        <f>IFERROR(_xlfn.T.TEST([8]Precision!B$24:B$28,Precision!B$24:B$28,2,IF(IF(Precision!J19^2&gt;[8]Precision!J19^2,(Precision!J19^2)/([8]Precision!J19^2),([8]Precision!J19^2)/(Precision!J19^2))&lt;IF(Precision!J19^2&gt;[8]Precision!J19^2,_xlfn.F.INV(0.95,5-1,5-1),_xlfn.F.INV(0.95,5-1,5-1)),2,3)),1)</f>
        <v>0.50964256968552446</v>
      </c>
      <c r="L40">
        <f>IFERROR(_xlfn.T.TEST([8]Precision!C$24:C$28,Precision!C$24:C$28,2,IF(IF(Precision!K19^2&gt;[8]Precision!K19^2,(Precision!K19^2)/([8]Precision!K19^2),([8]Precision!K19^2)/(Precision!K19^2))&lt;IF(Precision!K19^2&gt;[8]Precision!K19^2,_xlfn.F.INV(0.95,5-1,5-1),_xlfn.F.INV(0.95,5-1,5-1)),2,3)),1)</f>
        <v>0.86329222136784256</v>
      </c>
      <c r="M40">
        <f>IFERROR(_xlfn.T.TEST([8]Precision!D$24:D$28,Precision!D$24:D$28,2,IF(IF(Precision!L19^2&gt;[8]Precision!L19^2,(Precision!L19^2)/([8]Precision!L19^2),([8]Precision!L19^2)/(Precision!L19^2))&lt;IF(Precision!L19^2&gt;[8]Precision!L19^2,_xlfn.F.INV(0.95,5-1,5-1),_xlfn.F.INV(0.95,5-1,5-1)),2,3)),1)</f>
        <v>0.24564193194589876</v>
      </c>
      <c r="N40">
        <f>IFERROR(_xlfn.T.TEST([8]Precision!E$24:E$28,Precision!E$24:E$28,2,IF(IF(Precision!M19^2&gt;[8]Precision!M19^2,(Precision!M19^2)/([8]Precision!M19^2),([8]Precision!M19^2)/(Precision!M19^2))&lt;IF(Precision!M19^2&gt;[8]Precision!M19^2,_xlfn.F.INV(0.95,5-1,5-1),_xlfn.F.INV(0.95,5-1,5-1)),2,3)),1)</f>
        <v>0.77691450148417096</v>
      </c>
      <c r="O40">
        <f>IFERROR(_xlfn.T.TEST([8]Precision!F$24:F$28,Precision!F$24:F$28,2,IF(IF(Precision!N19^2&gt;[8]Precision!N19^2,(Precision!N19^2)/([8]Precision!N19^2),([8]Precision!N19^2)/(Precision!N19^2))&lt;IF(Precision!N19^2&gt;[8]Precision!N19^2,_xlfn.F.INV(0.95,5-1,5-1),_xlfn.F.INV(0.95,5-1,5-1)),2,3)),1)</f>
        <v>0.76205436327004561</v>
      </c>
      <c r="P40">
        <f>IFERROR(_xlfn.T.TEST([8]Precision!G$24:G$28,Precision!G$24:G$28,2,IF(IF(Precision!O19^2&gt;[8]Precision!O19^2,(Precision!O19^2)/([8]Precision!O19^2),([8]Precision!O19^2)/(Precision!O19^2))&lt;IF(Precision!O19^2&gt;[8]Precision!O19^2,_xlfn.F.INV(0.95,5-1,5-1),_xlfn.F.INV(0.95,5-1,5-1)),2,3)),1)</f>
        <v>0.91800251376393849</v>
      </c>
    </row>
    <row r="41" spans="1:16" x14ac:dyDescent="0.25">
      <c r="A41" s="1" t="s">
        <v>5</v>
      </c>
      <c r="B41">
        <f>Precision!J9-[8]Precision!J9</f>
        <v>9.379846409261372E-3</v>
      </c>
      <c r="C41">
        <f>Precision!K9-[8]Precision!K9</f>
        <v>1.4868815187335072E-2</v>
      </c>
      <c r="D41">
        <f>Precision!L9-[8]Precision!L9</f>
        <v>2.9650013626556504E-3</v>
      </c>
      <c r="E41">
        <f>Precision!M9-[8]Precision!M9</f>
        <v>3.4807851609718665E-2</v>
      </c>
      <c r="F41">
        <f>Precision!N9-[8]Precision!N9</f>
        <v>1.2519830954108579E-3</v>
      </c>
      <c r="G41">
        <f>Precision!O9-[8]Precision!O9</f>
        <v>2.8633260343053024E-2</v>
      </c>
      <c r="J41" s="1" t="s">
        <v>5</v>
      </c>
      <c r="K41">
        <f>IFERROR(_xlfn.T.TEST([8]Precision!B$29:B$33,Precision!B$29:B$33,2,IF(IF(Precision!J20^2&gt;[8]Precision!J20^2,(Precision!J20^2)/([8]Precision!J20^2),([8]Precision!J20^2)/(Precision!J20^2))&lt;IF(Precision!J20^2&gt;[8]Precision!J20^2,_xlfn.F.INV(0.95,5-1,5-1),_xlfn.F.INV(0.95,5-1,5-1)),2,3)),1)</f>
        <v>0.77016593760617913</v>
      </c>
      <c r="L41">
        <f>IFERROR(_xlfn.T.TEST([8]Precision!C$29:C$33,Precision!C$29:C$33,2,IF(IF(Precision!K20^2&gt;[8]Precision!K20^2,(Precision!K20^2)/([8]Precision!K20^2),([8]Precision!K20^2)/(Precision!K20^2))&lt;IF(Precision!K20^2&gt;[8]Precision!K20^2,_xlfn.F.INV(0.95,5-1,5-1),_xlfn.F.INV(0.95,5-1,5-1)),2,3)),1)</f>
        <v>0.59331708158738161</v>
      </c>
      <c r="M41">
        <f>IFERROR(_xlfn.T.TEST([8]Precision!D$29:D$33,Precision!D$29:D$33,2,IF(IF(Precision!L20^2&gt;[8]Precision!L20^2,(Precision!L20^2)/([8]Precision!L20^2),([8]Precision!L20^2)/(Precision!L20^2))&lt;IF(Precision!L20^2&gt;[8]Precision!L20^2,_xlfn.F.INV(0.95,5-1,5-1),_xlfn.F.INV(0.95,5-1,5-1)),2,3)),1)</f>
        <v>0.91825849079966659</v>
      </c>
      <c r="N41">
        <f>IFERROR(_xlfn.T.TEST([8]Precision!E$29:E$33,Precision!E$29:E$33,2,IF(IF(Precision!M20^2&gt;[8]Precision!M20^2,(Precision!M20^2)/([8]Precision!M20^2),([8]Precision!M20^2)/(Precision!M20^2))&lt;IF(Precision!M20^2&gt;[8]Precision!M20^2,_xlfn.F.INV(0.95,5-1,5-1),_xlfn.F.INV(0.95,5-1,5-1)),2,3)),1)</f>
        <v>0.28654193965366853</v>
      </c>
      <c r="O41">
        <f>IFERROR(_xlfn.T.TEST([8]Precision!F$29:F$33,Precision!F$29:F$33,2,IF(IF(Precision!N20^2&gt;[8]Precision!N20^2,(Precision!N20^2)/([8]Precision!N20^2),([8]Precision!N20^2)/(Precision!N20^2))&lt;IF(Precision!N20^2&gt;[8]Precision!N20^2,_xlfn.F.INV(0.95,5-1,5-1),_xlfn.F.INV(0.95,5-1,5-1)),2,3)),1)</f>
        <v>0.95989458045243348</v>
      </c>
      <c r="P41">
        <f>IFERROR(_xlfn.T.TEST([8]Precision!G$29:G$33,Precision!G$29:G$33,2,IF(IF(Precision!O20^2&gt;[8]Precision!O20^2,(Precision!O20^2)/([8]Precision!O20^2),([8]Precision!O20^2)/(Precision!O20^2))&lt;IF(Precision!O20^2&gt;[8]Precision!O20^2,_xlfn.F.INV(0.95,5-1,5-1),_xlfn.F.INV(0.95,5-1,5-1)),2,3)),1)</f>
        <v>0.31528254840975772</v>
      </c>
    </row>
    <row r="61" spans="1:3" x14ac:dyDescent="0.25">
      <c r="B61" t="s">
        <v>106</v>
      </c>
      <c r="C61" t="s">
        <v>109</v>
      </c>
    </row>
    <row r="62" spans="1:3" x14ac:dyDescent="0.25">
      <c r="A62" t="s">
        <v>23</v>
      </c>
      <c r="B62">
        <f>'Precision Label'!N44-'[8]Precision Label'!N44</f>
        <v>-1.6804927099044797E-2</v>
      </c>
      <c r="C62">
        <f>'Precision Label'!N35-'[8]Precision Label'!N35</f>
        <v>-8.0437222878826375E-4</v>
      </c>
    </row>
    <row r="63" spans="1:3" x14ac:dyDescent="0.25">
      <c r="A63" t="s">
        <v>103</v>
      </c>
      <c r="B63">
        <f>'Precision Label'!N45-'[8]Precision Label'!N45</f>
        <v>1.0058479532163656E-2</v>
      </c>
      <c r="C63">
        <f>'Precision Label'!N36-'[8]Precision Label'!N36</f>
        <v>-1.9326813652328356E-3</v>
      </c>
    </row>
    <row r="64" spans="1:3" x14ac:dyDescent="0.25">
      <c r="A64" t="s">
        <v>104</v>
      </c>
      <c r="B64">
        <f>'Precision Label'!N46-'[8]Precision Label'!N46</f>
        <v>-2.8145363408521251E-2</v>
      </c>
      <c r="C64">
        <f>'Precision Label'!N37-'[8]Precision Label'!N37</f>
        <v>8.1708099991039118E-3</v>
      </c>
    </row>
    <row r="65" spans="1:3" x14ac:dyDescent="0.25">
      <c r="A65" t="s">
        <v>102</v>
      </c>
      <c r="B65">
        <f>'Precision Label'!N47-'[8]Precision Label'!N47</f>
        <v>-8.9910089910105739E-4</v>
      </c>
      <c r="C65">
        <f>'Precision Label'!N38-'[8]Precision Label'!N38</f>
        <v>2.10956307196285E-2</v>
      </c>
    </row>
    <row r="66" spans="1:3" x14ac:dyDescent="0.25">
      <c r="A66" t="s">
        <v>105</v>
      </c>
      <c r="B66">
        <f>'Precision Label'!N48-'[8]Precision Label'!N48</f>
        <v>2.1112831097350737E-3</v>
      </c>
      <c r="C66">
        <f>'Precision Label'!N39-'[8]Precision Label'!N39</f>
        <v>3.6908414759803887E-2</v>
      </c>
    </row>
  </sheetData>
  <mergeCells count="11">
    <mergeCell ref="B33:G33"/>
    <mergeCell ref="K33:P33"/>
    <mergeCell ref="B34:D34"/>
    <mergeCell ref="E34:G34"/>
    <mergeCell ref="K34:M34"/>
    <mergeCell ref="N34:P34"/>
    <mergeCell ref="E1:G1"/>
    <mergeCell ref="H1:J1"/>
    <mergeCell ref="Q1:S1"/>
    <mergeCell ref="T1:V1"/>
    <mergeCell ref="L2:M2"/>
  </mergeCells>
  <conditionalFormatting sqref="B36:G41">
    <cfRule type="colorScale" priority="2">
      <colorScale>
        <cfvo type="min"/>
        <cfvo type="max"/>
        <color rgb="FFFCFCFF"/>
        <color rgb="FF63BE7B"/>
      </colorScale>
    </cfRule>
  </conditionalFormatting>
  <conditionalFormatting sqref="D3:D8">
    <cfRule type="cellIs" dxfId="2" priority="4" operator="lessThan">
      <formula>0.05/COUNT($D$3:$D$8)</formula>
    </cfRule>
  </conditionalFormatting>
  <conditionalFormatting sqref="K36:P41">
    <cfRule type="cellIs" dxfId="1" priority="1" operator="lessThan">
      <formula>0.05/COUNT($D$3:$D$8)</formula>
    </cfRule>
  </conditionalFormatting>
  <conditionalFormatting sqref="P3:P14">
    <cfRule type="cellIs" dxfId="0" priority="3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F1</vt:lpstr>
      <vt:lpstr>F1 Analysis</vt:lpstr>
      <vt:lpstr>F1 ANOVA</vt:lpstr>
      <vt:lpstr>F1 Tuckey</vt:lpstr>
      <vt:lpstr>F1 Label</vt:lpstr>
      <vt:lpstr>F1 Comparison2Plain</vt:lpstr>
      <vt:lpstr>F_beta</vt:lpstr>
      <vt:lpstr>F_beta Analysis</vt:lpstr>
      <vt:lpstr>F_beta ANOVA</vt:lpstr>
      <vt:lpstr>F_beta Tuckey</vt:lpstr>
      <vt:lpstr>F_beta Label</vt:lpstr>
      <vt:lpstr>F_beta Comparison2Plain</vt:lpstr>
      <vt:lpstr>Recall</vt:lpstr>
      <vt:lpstr>Recall Analysis</vt:lpstr>
      <vt:lpstr>Recall ANOVA</vt:lpstr>
      <vt:lpstr>Recall Tuckey</vt:lpstr>
      <vt:lpstr>Recall Label</vt:lpstr>
      <vt:lpstr>Recall Comparison2Plain</vt:lpstr>
      <vt:lpstr>Precision</vt:lpstr>
      <vt:lpstr>Precision Analysis</vt:lpstr>
      <vt:lpstr>Precision ANOVA</vt:lpstr>
      <vt:lpstr>Precision Tuckey</vt:lpstr>
      <vt:lpstr>Precision Label</vt:lpstr>
      <vt:lpstr>Precision Comparison2Plain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lastPrinted>2024-10-08T11:38:42Z</cp:lastPrinted>
  <dcterms:created xsi:type="dcterms:W3CDTF">2024-10-08T06:46:36Z</dcterms:created>
  <dcterms:modified xsi:type="dcterms:W3CDTF">2024-11-05T13:31:25Z</dcterms:modified>
</cp:coreProperties>
</file>