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a\Documents\uni\anforderungsklassifizierung\4_classification&amp;evaluation\output\context_integration\"/>
    </mc:Choice>
  </mc:AlternateContent>
  <xr:revisionPtr revIDLastSave="0" documentId="13_ncr:1_{A11C7D24-5CDF-4282-BC7D-7DBCDF3EE8C5}" xr6:coauthVersionLast="47" xr6:coauthVersionMax="47" xr10:uidLastSave="{00000000-0000-0000-0000-000000000000}"/>
  <bookViews>
    <workbookView xWindow="-98" yWindow="-98" windowWidth="20715" windowHeight="13155" activeTab="2" xr2:uid="{9114B9EE-7726-4138-8D9C-6E7713038318}"/>
  </bookViews>
  <sheets>
    <sheet name="F1" sheetId="3" r:id="rId1"/>
    <sheet name="F1 Analysis" sheetId="4" r:id="rId2"/>
    <sheet name="F1 ANOVA" sheetId="5" r:id="rId3"/>
    <sheet name="F1 Tuckey" sheetId="6" r:id="rId4"/>
  </sheets>
  <externalReferences>
    <externalReference r:id="rId5"/>
    <externalReference r:id="rId6"/>
  </externalReferenc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66" i="6" l="1" a="1"/>
  <c r="B4" i="3"/>
  <c r="D2" i="4"/>
  <c r="B5" i="3"/>
  <c r="E2" i="4"/>
  <c r="B6" i="3"/>
  <c r="F2" i="4"/>
  <c r="B7" i="3"/>
  <c r="G2" i="4"/>
  <c r="B8" i="3"/>
  <c r="H2" i="4"/>
  <c r="E51" i="5"/>
  <c r="K2" i="6"/>
  <c r="B67" i="6"/>
  <c r="B9" i="3"/>
  <c r="D8" i="4"/>
  <c r="B10" i="3"/>
  <c r="E8" i="4"/>
  <c r="B11" i="3"/>
  <c r="F8" i="4"/>
  <c r="B12" i="3"/>
  <c r="G8" i="4"/>
  <c r="B13" i="3"/>
  <c r="H8" i="4"/>
  <c r="E57" i="5"/>
  <c r="K3" i="6"/>
  <c r="C67" i="6"/>
  <c r="B14" i="3"/>
  <c r="D14" i="4"/>
  <c r="B15" i="3"/>
  <c r="E14" i="4"/>
  <c r="B16" i="3"/>
  <c r="F14" i="4"/>
  <c r="B17" i="3"/>
  <c r="G14" i="4"/>
  <c r="B18" i="3"/>
  <c r="H14" i="4"/>
  <c r="E63" i="5"/>
  <c r="K4" i="6"/>
  <c r="D67" i="6"/>
  <c r="B19" i="3"/>
  <c r="D20" i="4"/>
  <c r="B20" i="3"/>
  <c r="E20" i="4"/>
  <c r="B21" i="3"/>
  <c r="F20" i="4"/>
  <c r="B22" i="3"/>
  <c r="G20" i="4"/>
  <c r="B23" i="3"/>
  <c r="H20" i="4"/>
  <c r="E69" i="5"/>
  <c r="K5" i="6"/>
  <c r="E67" i="6"/>
  <c r="B24" i="3"/>
  <c r="D26" i="4"/>
  <c r="B25" i="3"/>
  <c r="E26" i="4"/>
  <c r="B26" i="3"/>
  <c r="F26" i="4"/>
  <c r="B27" i="3"/>
  <c r="G26" i="4"/>
  <c r="B28" i="3"/>
  <c r="H26" i="4"/>
  <c r="E75" i="5"/>
  <c r="K6" i="6"/>
  <c r="F67" i="6"/>
  <c r="B29" i="3"/>
  <c r="D32" i="4"/>
  <c r="B30" i="3"/>
  <c r="E32" i="4"/>
  <c r="B31" i="3"/>
  <c r="F32" i="4"/>
  <c r="B32" i="3"/>
  <c r="G32" i="4"/>
  <c r="B33" i="3"/>
  <c r="H32" i="4"/>
  <c r="E81" i="5"/>
  <c r="K7" i="6"/>
  <c r="G67" i="6"/>
  <c r="C4" i="3"/>
  <c r="D3" i="4"/>
  <c r="C5" i="3"/>
  <c r="E3" i="4"/>
  <c r="C6" i="3"/>
  <c r="F3" i="4"/>
  <c r="C7" i="3"/>
  <c r="G3" i="4"/>
  <c r="C8" i="3"/>
  <c r="H3" i="4"/>
  <c r="E52" i="5"/>
  <c r="L2" i="6"/>
  <c r="B68" i="6"/>
  <c r="C9" i="3"/>
  <c r="D9" i="4"/>
  <c r="C10" i="3"/>
  <c r="E9" i="4"/>
  <c r="C11" i="3"/>
  <c r="F9" i="4"/>
  <c r="C12" i="3"/>
  <c r="G9" i="4"/>
  <c r="C13" i="3"/>
  <c r="H9" i="4"/>
  <c r="E58" i="5"/>
  <c r="L3" i="6"/>
  <c r="C68" i="6"/>
  <c r="C14" i="3"/>
  <c r="D15" i="4"/>
  <c r="C15" i="3"/>
  <c r="E15" i="4"/>
  <c r="C16" i="3"/>
  <c r="F15" i="4"/>
  <c r="C17" i="3"/>
  <c r="G15" i="4"/>
  <c r="C18" i="3"/>
  <c r="H15" i="4"/>
  <c r="E64" i="5"/>
  <c r="L4" i="6"/>
  <c r="D68" i="6"/>
  <c r="C19" i="3"/>
  <c r="D21" i="4"/>
  <c r="C20" i="3"/>
  <c r="E21" i="4"/>
  <c r="C21" i="3"/>
  <c r="F21" i="4"/>
  <c r="C22" i="3"/>
  <c r="G21" i="4"/>
  <c r="C23" i="3"/>
  <c r="H21" i="4"/>
  <c r="E70" i="5"/>
  <c r="L5" i="6"/>
  <c r="E68" i="6"/>
  <c r="C24" i="3"/>
  <c r="D27" i="4"/>
  <c r="C25" i="3"/>
  <c r="E27" i="4"/>
  <c r="C26" i="3"/>
  <c r="F27" i="4"/>
  <c r="C27" i="3"/>
  <c r="G27" i="4"/>
  <c r="C28" i="3"/>
  <c r="H27" i="4"/>
  <c r="E76" i="5"/>
  <c r="L6" i="6"/>
  <c r="F68" i="6"/>
  <c r="C29" i="3"/>
  <c r="D33" i="4"/>
  <c r="C30" i="3"/>
  <c r="E33" i="4"/>
  <c r="C31" i="3"/>
  <c r="F33" i="4"/>
  <c r="C32" i="3"/>
  <c r="G33" i="4"/>
  <c r="C33" i="3"/>
  <c r="H33" i="4"/>
  <c r="E82" i="5"/>
  <c r="L7" i="6"/>
  <c r="G68" i="6"/>
  <c r="D4" i="3"/>
  <c r="D4" i="4"/>
  <c r="D5" i="3"/>
  <c r="E4" i="4"/>
  <c r="D6" i="3"/>
  <c r="F4" i="4"/>
  <c r="D7" i="3"/>
  <c r="G4" i="4"/>
  <c r="D8" i="3"/>
  <c r="H4" i="4"/>
  <c r="E53" i="5"/>
  <c r="M2" i="6"/>
  <c r="B69" i="6"/>
  <c r="D9" i="3"/>
  <c r="D10" i="4"/>
  <c r="D10" i="3"/>
  <c r="E10" i="4"/>
  <c r="D11" i="3"/>
  <c r="F10" i="4"/>
  <c r="D12" i="3"/>
  <c r="G10" i="4"/>
  <c r="D13" i="3"/>
  <c r="H10" i="4"/>
  <c r="E59" i="5"/>
  <c r="M3" i="6"/>
  <c r="C69" i="6"/>
  <c r="D14" i="3"/>
  <c r="D16" i="4"/>
  <c r="D15" i="3"/>
  <c r="E16" i="4"/>
  <c r="D16" i="3"/>
  <c r="F16" i="4"/>
  <c r="D17" i="3"/>
  <c r="G16" i="4"/>
  <c r="D18" i="3"/>
  <c r="H16" i="4"/>
  <c r="E65" i="5"/>
  <c r="M4" i="6"/>
  <c r="D69" i="6"/>
  <c r="D19" i="3"/>
  <c r="D22" i="4"/>
  <c r="D20" i="3"/>
  <c r="E22" i="4"/>
  <c r="D21" i="3"/>
  <c r="F22" i="4"/>
  <c r="D22" i="3"/>
  <c r="G22" i="4"/>
  <c r="D23" i="3"/>
  <c r="H22" i="4"/>
  <c r="E71" i="5"/>
  <c r="M5" i="6"/>
  <c r="E69" i="6"/>
  <c r="D24" i="3"/>
  <c r="D28" i="4"/>
  <c r="D25" i="3"/>
  <c r="E28" i="4"/>
  <c r="D26" i="3"/>
  <c r="F28" i="4"/>
  <c r="D27" i="3"/>
  <c r="G28" i="4"/>
  <c r="D28" i="3"/>
  <c r="H28" i="4"/>
  <c r="E77" i="5"/>
  <c r="M6" i="6"/>
  <c r="F69" i="6"/>
  <c r="D29" i="3"/>
  <c r="D34" i="4"/>
  <c r="D30" i="3"/>
  <c r="E34" i="4"/>
  <c r="D31" i="3"/>
  <c r="F34" i="4"/>
  <c r="D32" i="3"/>
  <c r="G34" i="4"/>
  <c r="D33" i="3"/>
  <c r="H34" i="4"/>
  <c r="E83" i="5"/>
  <c r="M7" i="6"/>
  <c r="G69" i="6"/>
  <c r="E4" i="3"/>
  <c r="D5" i="4"/>
  <c r="E5" i="3"/>
  <c r="E5" i="4"/>
  <c r="E6" i="3"/>
  <c r="F5" i="4"/>
  <c r="E7" i="3"/>
  <c r="G5" i="4"/>
  <c r="E8" i="3"/>
  <c r="H5" i="4"/>
  <c r="E54" i="5"/>
  <c r="N2" i="6"/>
  <c r="B70" i="6"/>
  <c r="E9" i="3"/>
  <c r="D11" i="4"/>
  <c r="E10" i="3"/>
  <c r="E11" i="4"/>
  <c r="E11" i="3"/>
  <c r="F11" i="4"/>
  <c r="E12" i="3"/>
  <c r="G11" i="4"/>
  <c r="E13" i="3"/>
  <c r="H11" i="4"/>
  <c r="E60" i="5"/>
  <c r="N3" i="6"/>
  <c r="C70" i="6"/>
  <c r="E14" i="3"/>
  <c r="D17" i="4"/>
  <c r="E15" i="3"/>
  <c r="E17" i="4"/>
  <c r="E16" i="3"/>
  <c r="F17" i="4"/>
  <c r="E17" i="3"/>
  <c r="G17" i="4"/>
  <c r="E18" i="3"/>
  <c r="H17" i="4"/>
  <c r="E66" i="5"/>
  <c r="N4" i="6"/>
  <c r="D70" i="6"/>
  <c r="E19" i="3"/>
  <c r="D23" i="4"/>
  <c r="E20" i="3"/>
  <c r="E23" i="4"/>
  <c r="E21" i="3"/>
  <c r="F23" i="4"/>
  <c r="E22" i="3"/>
  <c r="G23" i="4"/>
  <c r="E23" i="3"/>
  <c r="H23" i="4"/>
  <c r="E72" i="5"/>
  <c r="N5" i="6"/>
  <c r="E70" i="6"/>
  <c r="E24" i="3"/>
  <c r="D29" i="4"/>
  <c r="E25" i="3"/>
  <c r="E29" i="4"/>
  <c r="E26" i="3"/>
  <c r="F29" i="4"/>
  <c r="E27" i="3"/>
  <c r="G29" i="4"/>
  <c r="E28" i="3"/>
  <c r="H29" i="4"/>
  <c r="E78" i="5"/>
  <c r="N6" i="6"/>
  <c r="F70" i="6"/>
  <c r="E29" i="3"/>
  <c r="D35" i="4"/>
  <c r="E30" i="3"/>
  <c r="E35" i="4"/>
  <c r="E31" i="3"/>
  <c r="F35" i="4"/>
  <c r="E32" i="3"/>
  <c r="G35" i="4"/>
  <c r="E33" i="3"/>
  <c r="H35" i="4"/>
  <c r="E84" i="5"/>
  <c r="N7" i="6"/>
  <c r="G70" i="6"/>
  <c r="F4" i="3"/>
  <c r="D6" i="4"/>
  <c r="F5" i="3"/>
  <c r="E6" i="4"/>
  <c r="F6" i="3"/>
  <c r="F6" i="4"/>
  <c r="F7" i="3"/>
  <c r="G6" i="4"/>
  <c r="F8" i="3"/>
  <c r="H6" i="4"/>
  <c r="E55" i="5"/>
  <c r="O2" i="6"/>
  <c r="B71" i="6"/>
  <c r="F9" i="3"/>
  <c r="D12" i="4"/>
  <c r="F10" i="3"/>
  <c r="E12" i="4"/>
  <c r="F11" i="3"/>
  <c r="F12" i="4"/>
  <c r="F12" i="3"/>
  <c r="G12" i="4"/>
  <c r="F13" i="3"/>
  <c r="H12" i="4"/>
  <c r="E61" i="5"/>
  <c r="O3" i="6"/>
  <c r="C71" i="6"/>
  <c r="F14" i="3"/>
  <c r="D18" i="4"/>
  <c r="F15" i="3"/>
  <c r="E18" i="4"/>
  <c r="F16" i="3"/>
  <c r="F18" i="4"/>
  <c r="F17" i="3"/>
  <c r="G18" i="4"/>
  <c r="F18" i="3"/>
  <c r="H18" i="4"/>
  <c r="E67" i="5"/>
  <c r="O4" i="6"/>
  <c r="D71" i="6"/>
  <c r="F19" i="3"/>
  <c r="D24" i="4"/>
  <c r="F20" i="3"/>
  <c r="E24" i="4"/>
  <c r="F21" i="3"/>
  <c r="F24" i="4"/>
  <c r="F22" i="3"/>
  <c r="G24" i="4"/>
  <c r="F23" i="3"/>
  <c r="H24" i="4"/>
  <c r="E73" i="5"/>
  <c r="O5" i="6"/>
  <c r="E71" i="6"/>
  <c r="F24" i="3"/>
  <c r="D30" i="4"/>
  <c r="F25" i="3"/>
  <c r="E30" i="4"/>
  <c r="F26" i="3"/>
  <c r="F30" i="4"/>
  <c r="F27" i="3"/>
  <c r="G30" i="4"/>
  <c r="F28" i="3"/>
  <c r="H30" i="4"/>
  <c r="E79" i="5"/>
  <c r="O6" i="6"/>
  <c r="F71" i="6"/>
  <c r="F29" i="3"/>
  <c r="D36" i="4"/>
  <c r="F30" i="3"/>
  <c r="E36" i="4"/>
  <c r="F31" i="3"/>
  <c r="F36" i="4"/>
  <c r="F32" i="3"/>
  <c r="G36" i="4"/>
  <c r="F33" i="3"/>
  <c r="H36" i="4"/>
  <c r="E85" i="5"/>
  <c r="O7" i="6"/>
  <c r="G71" i="6"/>
  <c r="G4" i="3"/>
  <c r="D7" i="4"/>
  <c r="G5" i="3"/>
  <c r="E7" i="4"/>
  <c r="G6" i="3"/>
  <c r="F7" i="4"/>
  <c r="G7" i="3"/>
  <c r="G7" i="4"/>
  <c r="G8" i="3"/>
  <c r="H7" i="4"/>
  <c r="E56" i="5"/>
  <c r="P2" i="6"/>
  <c r="B72" i="6"/>
  <c r="G9" i="3"/>
  <c r="D13" i="4"/>
  <c r="G10" i="3"/>
  <c r="E13" i="4"/>
  <c r="G11" i="3"/>
  <c r="F13" i="4"/>
  <c r="G12" i="3"/>
  <c r="G13" i="4"/>
  <c r="G13" i="3"/>
  <c r="H13" i="4"/>
  <c r="E62" i="5"/>
  <c r="P3" i="6"/>
  <c r="C72" i="6"/>
  <c r="G14" i="3"/>
  <c r="D19" i="4"/>
  <c r="G15" i="3"/>
  <c r="E19" i="4"/>
  <c r="G16" i="3"/>
  <c r="F19" i="4"/>
  <c r="G17" i="3"/>
  <c r="G19" i="4"/>
  <c r="G18" i="3"/>
  <c r="H19" i="4"/>
  <c r="E68" i="5"/>
  <c r="P4" i="6"/>
  <c r="D72" i="6"/>
  <c r="G19" i="3"/>
  <c r="D25" i="4"/>
  <c r="G20" i="3"/>
  <c r="E25" i="4"/>
  <c r="G21" i="3"/>
  <c r="F25" i="4"/>
  <c r="G22" i="3"/>
  <c r="G25" i="4"/>
  <c r="G23" i="3"/>
  <c r="H25" i="4"/>
  <c r="E74" i="5"/>
  <c r="P5" i="6"/>
  <c r="E72" i="6"/>
  <c r="G24" i="3"/>
  <c r="D31" i="4"/>
  <c r="G25" i="3"/>
  <c r="E31" i="4"/>
  <c r="G26" i="3"/>
  <c r="F31" i="4"/>
  <c r="G27" i="3"/>
  <c r="G31" i="4"/>
  <c r="G28" i="3"/>
  <c r="H31" i="4"/>
  <c r="E80" i="5"/>
  <c r="P6" i="6"/>
  <c r="F72" i="6"/>
  <c r="G29" i="3"/>
  <c r="D37" i="4"/>
  <c r="G30" i="3"/>
  <c r="E37" i="4"/>
  <c r="G31" i="3"/>
  <c r="F37" i="4"/>
  <c r="G32" i="3"/>
  <c r="G37" i="4"/>
  <c r="G33" i="3"/>
  <c r="H37" i="4"/>
  <c r="E86" i="5"/>
  <c r="P7" i="6"/>
  <c r="G72" i="6"/>
  <c r="K74" i="6"/>
  <c r="J68" i="6"/>
  <c r="J70" i="6"/>
  <c r="K78" i="6"/>
  <c r="L78" i="6"/>
  <c r="L74" i="6"/>
  <c r="J69" i="6"/>
  <c r="J71" i="6"/>
  <c r="J72" i="6"/>
  <c r="J73" i="6"/>
  <c r="M74" i="6"/>
  <c r="N74" i="6"/>
  <c r="M78" i="6"/>
  <c r="N78" i="6"/>
  <c r="O78" i="6"/>
  <c r="P78" i="6"/>
  <c r="K79" i="6"/>
  <c r="L79" i="6"/>
  <c r="M79" i="6"/>
  <c r="N79" i="6"/>
  <c r="O79" i="6"/>
  <c r="P79" i="6"/>
  <c r="K80" i="6"/>
  <c r="L80" i="6"/>
  <c r="M80" i="6"/>
  <c r="N80" i="6"/>
  <c r="O80" i="6"/>
  <c r="P80" i="6"/>
  <c r="K81" i="6"/>
  <c r="L81" i="6"/>
  <c r="M81" i="6"/>
  <c r="N81" i="6"/>
  <c r="O81" i="6"/>
  <c r="P81" i="6"/>
  <c r="K82" i="6"/>
  <c r="L82" i="6"/>
  <c r="M82" i="6"/>
  <c r="N82" i="6"/>
  <c r="O82" i="6"/>
  <c r="P82" i="6"/>
  <c r="K83" i="6"/>
  <c r="L83" i="6"/>
  <c r="M83" i="6"/>
  <c r="N83" i="6"/>
  <c r="O83" i="6"/>
  <c r="P83" i="6"/>
  <c r="K84" i="6"/>
  <c r="L84" i="6"/>
  <c r="M84" i="6"/>
  <c r="N84" i="6"/>
  <c r="O84" i="6"/>
  <c r="P84" i="6"/>
  <c r="K85" i="6"/>
  <c r="L85" i="6"/>
  <c r="M85" i="6"/>
  <c r="N85" i="6"/>
  <c r="O85" i="6"/>
  <c r="P85" i="6"/>
  <c r="K86" i="6"/>
  <c r="L86" i="6"/>
  <c r="M86" i="6"/>
  <c r="N86" i="6"/>
  <c r="O86" i="6"/>
  <c r="P86" i="6"/>
  <c r="K87" i="6"/>
  <c r="L87" i="6"/>
  <c r="M87" i="6"/>
  <c r="N87" i="6"/>
  <c r="O87" i="6"/>
  <c r="P87" i="6"/>
  <c r="K88" i="6"/>
  <c r="L88" i="6"/>
  <c r="M88" i="6"/>
  <c r="N88" i="6"/>
  <c r="O88" i="6"/>
  <c r="P88" i="6"/>
  <c r="K89" i="6"/>
  <c r="L89" i="6"/>
  <c r="M89" i="6"/>
  <c r="N89" i="6"/>
  <c r="O89" i="6"/>
  <c r="P89" i="6"/>
  <c r="K90" i="6"/>
  <c r="L90" i="6"/>
  <c r="M90" i="6"/>
  <c r="N90" i="6"/>
  <c r="O90" i="6"/>
  <c r="P90" i="6"/>
  <c r="K91" i="6"/>
  <c r="L91" i="6"/>
  <c r="M91" i="6"/>
  <c r="N91" i="6"/>
  <c r="O91" i="6"/>
  <c r="P91" i="6"/>
  <c r="K77" i="6"/>
  <c r="L77" i="6"/>
  <c r="P77" i="6"/>
  <c r="O77" i="6"/>
  <c r="N77" i="6"/>
  <c r="M77" i="6"/>
  <c r="A66" i="6"/>
  <c r="B66" i="6"/>
  <c r="C66" i="6"/>
  <c r="D66" i="6"/>
  <c r="E66" i="6"/>
  <c r="F66" i="6"/>
  <c r="G66" i="6"/>
  <c r="A67" i="6"/>
  <c r="A68" i="6"/>
  <c r="A69" i="6"/>
  <c r="A70" i="6"/>
  <c r="A71" i="6"/>
  <c r="A72" i="6"/>
  <c r="A38" i="6" a="1"/>
  <c r="A4" i="5" a="1"/>
  <c r="A4" i="5"/>
  <c r="A27" i="5"/>
  <c r="C12" i="5" a="1"/>
  <c r="C12" i="5"/>
  <c r="C27" i="5"/>
  <c r="D51" i="5"/>
  <c r="D54" i="5"/>
  <c r="D27" i="5"/>
  <c r="E27" i="5" a="1"/>
  <c r="E27" i="5"/>
  <c r="F2" i="6"/>
  <c r="B39" i="6"/>
  <c r="A28" i="5"/>
  <c r="C13" i="5"/>
  <c r="C28" i="5"/>
  <c r="D52" i="5"/>
  <c r="D55" i="5"/>
  <c r="D28" i="5"/>
  <c r="E28" i="5" a="1"/>
  <c r="E28" i="5"/>
  <c r="G2" i="6"/>
  <c r="B40" i="6"/>
  <c r="A29" i="5"/>
  <c r="C14" i="5"/>
  <c r="C29" i="5"/>
  <c r="D53" i="5"/>
  <c r="D56" i="5"/>
  <c r="D29" i="5"/>
  <c r="E29" i="5" a="1"/>
  <c r="E29" i="5"/>
  <c r="H2" i="6"/>
  <c r="B41" i="6"/>
  <c r="J40" i="6"/>
  <c r="A6" i="5"/>
  <c r="A33" i="5"/>
  <c r="C33" i="5"/>
  <c r="D63" i="5"/>
  <c r="D66" i="5"/>
  <c r="D33" i="5"/>
  <c r="E33" i="5" a="1"/>
  <c r="E33" i="5"/>
  <c r="F4" i="6"/>
  <c r="D39" i="6"/>
  <c r="A34" i="5"/>
  <c r="C34" i="5"/>
  <c r="D64" i="5"/>
  <c r="D67" i="5"/>
  <c r="D34" i="5"/>
  <c r="E34" i="5" a="1"/>
  <c r="E34" i="5"/>
  <c r="G4" i="6"/>
  <c r="D40" i="6"/>
  <c r="A35" i="5"/>
  <c r="C35" i="5"/>
  <c r="D65" i="5"/>
  <c r="D68" i="5"/>
  <c r="D35" i="5"/>
  <c r="E35" i="5" a="1"/>
  <c r="E35" i="5"/>
  <c r="H4" i="6"/>
  <c r="D41" i="6"/>
  <c r="J42" i="6"/>
  <c r="K50" i="6"/>
  <c r="A5" i="5"/>
  <c r="A30" i="5"/>
  <c r="C30" i="5"/>
  <c r="D57" i="5"/>
  <c r="D60" i="5"/>
  <c r="D30" i="5"/>
  <c r="E30" i="5" a="1"/>
  <c r="E30" i="5"/>
  <c r="F3" i="6"/>
  <c r="C39" i="6"/>
  <c r="A7" i="5"/>
  <c r="A36" i="5"/>
  <c r="C36" i="5"/>
  <c r="D69" i="5"/>
  <c r="D72" i="5"/>
  <c r="D36" i="5"/>
  <c r="E36" i="5" a="1"/>
  <c r="E36" i="5"/>
  <c r="F5" i="6"/>
  <c r="E39" i="6"/>
  <c r="A8" i="5"/>
  <c r="A39" i="5"/>
  <c r="C39" i="5"/>
  <c r="D75" i="5"/>
  <c r="D78" i="5"/>
  <c r="D39" i="5"/>
  <c r="E39" i="5" a="1"/>
  <c r="E39" i="5"/>
  <c r="F6" i="6"/>
  <c r="F39" i="6"/>
  <c r="A9" i="5"/>
  <c r="A42" i="5"/>
  <c r="C42" i="5"/>
  <c r="D81" i="5"/>
  <c r="D84" i="5"/>
  <c r="D42" i="5"/>
  <c r="E42" i="5" a="1"/>
  <c r="E42" i="5"/>
  <c r="F7" i="6"/>
  <c r="G39" i="6"/>
  <c r="A31" i="5"/>
  <c r="C31" i="5"/>
  <c r="D58" i="5"/>
  <c r="D61" i="5"/>
  <c r="D31" i="5"/>
  <c r="E31" i="5" a="1"/>
  <c r="E31" i="5"/>
  <c r="G3" i="6"/>
  <c r="C40" i="6"/>
  <c r="A37" i="5"/>
  <c r="C37" i="5"/>
  <c r="D70" i="5"/>
  <c r="D73" i="5"/>
  <c r="D37" i="5"/>
  <c r="E37" i="5" a="1"/>
  <c r="E37" i="5"/>
  <c r="G5" i="6"/>
  <c r="E40" i="6"/>
  <c r="A40" i="5"/>
  <c r="C40" i="5"/>
  <c r="D76" i="5"/>
  <c r="D79" i="5"/>
  <c r="D40" i="5"/>
  <c r="E40" i="5" a="1"/>
  <c r="E40" i="5"/>
  <c r="G6" i="6"/>
  <c r="F40" i="6"/>
  <c r="A43" i="5"/>
  <c r="C43" i="5"/>
  <c r="D82" i="5"/>
  <c r="D85" i="5"/>
  <c r="D43" i="5"/>
  <c r="E43" i="5" a="1"/>
  <c r="E43" i="5"/>
  <c r="G7" i="6"/>
  <c r="G40" i="6"/>
  <c r="A32" i="5"/>
  <c r="C32" i="5"/>
  <c r="D59" i="5"/>
  <c r="D62" i="5"/>
  <c r="D32" i="5"/>
  <c r="E32" i="5" a="1"/>
  <c r="E32" i="5"/>
  <c r="H3" i="6"/>
  <c r="C41" i="6"/>
  <c r="A38" i="5"/>
  <c r="C38" i="5"/>
  <c r="D71" i="5"/>
  <c r="D74" i="5"/>
  <c r="D38" i="5"/>
  <c r="E38" i="5" a="1"/>
  <c r="E38" i="5"/>
  <c r="H5" i="6"/>
  <c r="E41" i="6"/>
  <c r="A41" i="5"/>
  <c r="C41" i="5"/>
  <c r="D77" i="5"/>
  <c r="D80" i="5"/>
  <c r="D41" i="5"/>
  <c r="E41" i="5" a="1"/>
  <c r="E41" i="5"/>
  <c r="H6" i="6"/>
  <c r="F41" i="6"/>
  <c r="A44" i="5"/>
  <c r="C44" i="5"/>
  <c r="D83" i="5"/>
  <c r="D86" i="5"/>
  <c r="D44" i="5"/>
  <c r="E44" i="5" a="1"/>
  <c r="E44" i="5"/>
  <c r="H7" i="6"/>
  <c r="G41" i="6"/>
  <c r="K46" i="6"/>
  <c r="L50" i="6"/>
  <c r="J41" i="6"/>
  <c r="J43" i="6"/>
  <c r="J44" i="6"/>
  <c r="J45" i="6"/>
  <c r="L46" i="6"/>
  <c r="M46" i="6"/>
  <c r="N46" i="6"/>
  <c r="M50" i="6"/>
  <c r="N50" i="6"/>
  <c r="O50" i="6"/>
  <c r="P50" i="6"/>
  <c r="K51" i="6"/>
  <c r="L51" i="6"/>
  <c r="M51" i="6"/>
  <c r="N51" i="6"/>
  <c r="O51" i="6"/>
  <c r="P51" i="6"/>
  <c r="K52" i="6"/>
  <c r="L52" i="6"/>
  <c r="M52" i="6"/>
  <c r="N52" i="6"/>
  <c r="O52" i="6"/>
  <c r="P52" i="6"/>
  <c r="K53" i="6"/>
  <c r="L53" i="6"/>
  <c r="M53" i="6"/>
  <c r="N53" i="6"/>
  <c r="O53" i="6"/>
  <c r="P53" i="6"/>
  <c r="K54" i="6"/>
  <c r="L54" i="6"/>
  <c r="M54" i="6"/>
  <c r="N54" i="6"/>
  <c r="O54" i="6"/>
  <c r="P54" i="6"/>
  <c r="K55" i="6"/>
  <c r="L55" i="6"/>
  <c r="M55" i="6"/>
  <c r="N55" i="6"/>
  <c r="O55" i="6"/>
  <c r="P55" i="6"/>
  <c r="K56" i="6"/>
  <c r="L56" i="6"/>
  <c r="M56" i="6"/>
  <c r="N56" i="6"/>
  <c r="O56" i="6"/>
  <c r="P56" i="6"/>
  <c r="K57" i="6"/>
  <c r="L57" i="6"/>
  <c r="M57" i="6"/>
  <c r="N57" i="6"/>
  <c r="O57" i="6"/>
  <c r="P57" i="6"/>
  <c r="K58" i="6"/>
  <c r="L58" i="6"/>
  <c r="M58" i="6"/>
  <c r="N58" i="6"/>
  <c r="O58" i="6"/>
  <c r="P58" i="6"/>
  <c r="K59" i="6"/>
  <c r="L59" i="6"/>
  <c r="M59" i="6"/>
  <c r="N59" i="6"/>
  <c r="O59" i="6"/>
  <c r="P59" i="6"/>
  <c r="K60" i="6"/>
  <c r="L60" i="6"/>
  <c r="M60" i="6"/>
  <c r="N60" i="6"/>
  <c r="O60" i="6"/>
  <c r="P60" i="6"/>
  <c r="K61" i="6"/>
  <c r="L61" i="6"/>
  <c r="M61" i="6"/>
  <c r="N61" i="6"/>
  <c r="O61" i="6"/>
  <c r="P61" i="6"/>
  <c r="K62" i="6"/>
  <c r="L62" i="6"/>
  <c r="M62" i="6"/>
  <c r="N62" i="6"/>
  <c r="O62" i="6"/>
  <c r="P62" i="6"/>
  <c r="K63" i="6"/>
  <c r="L63" i="6"/>
  <c r="M63" i="6"/>
  <c r="N63" i="6"/>
  <c r="O63" i="6"/>
  <c r="P63" i="6"/>
  <c r="K49" i="6"/>
  <c r="L49" i="6"/>
  <c r="P49" i="6"/>
  <c r="O49" i="6"/>
  <c r="N49" i="6"/>
  <c r="M49" i="6"/>
  <c r="A38" i="6"/>
  <c r="B38" i="6"/>
  <c r="C38" i="6"/>
  <c r="D38" i="6"/>
  <c r="E38" i="6"/>
  <c r="F38" i="6"/>
  <c r="G38" i="6"/>
  <c r="A39" i="6"/>
  <c r="A40" i="6"/>
  <c r="A41" i="6"/>
  <c r="A10" i="6" a="1"/>
  <c r="A15" i="5"/>
  <c r="B10" i="5" a="1"/>
  <c r="B10" i="5"/>
  <c r="B15" i="5"/>
  <c r="D15" i="5"/>
  <c r="E15" i="5" a="1"/>
  <c r="E15" i="5"/>
  <c r="B2" i="6"/>
  <c r="B11" i="6"/>
  <c r="A16" i="5"/>
  <c r="B11" i="5"/>
  <c r="B16" i="5"/>
  <c r="D16" i="5"/>
  <c r="E16" i="5" a="1"/>
  <c r="E16" i="5"/>
  <c r="C2" i="6"/>
  <c r="B12" i="6"/>
  <c r="J12" i="6"/>
  <c r="A19" i="5"/>
  <c r="B19" i="5"/>
  <c r="D19" i="5"/>
  <c r="E19" i="5" a="1"/>
  <c r="E19" i="5"/>
  <c r="B4" i="6"/>
  <c r="D11" i="6"/>
  <c r="A20" i="5"/>
  <c r="B20" i="5"/>
  <c r="D20" i="5"/>
  <c r="E20" i="5" a="1"/>
  <c r="E20" i="5"/>
  <c r="C4" i="6"/>
  <c r="D12" i="6"/>
  <c r="J14" i="6"/>
  <c r="K22" i="6"/>
  <c r="A17" i="5"/>
  <c r="B17" i="5"/>
  <c r="D17" i="5"/>
  <c r="E17" i="5" a="1"/>
  <c r="E17" i="5"/>
  <c r="B3" i="6"/>
  <c r="C11" i="6"/>
  <c r="A21" i="5"/>
  <c r="B21" i="5"/>
  <c r="D21" i="5"/>
  <c r="E21" i="5" a="1"/>
  <c r="E21" i="5"/>
  <c r="B5" i="6"/>
  <c r="E11" i="6"/>
  <c r="A23" i="5"/>
  <c r="B23" i="5"/>
  <c r="D23" i="5"/>
  <c r="E23" i="5" a="1"/>
  <c r="E23" i="5"/>
  <c r="B6" i="6"/>
  <c r="F11" i="6"/>
  <c r="A25" i="5"/>
  <c r="B25" i="5"/>
  <c r="D25" i="5"/>
  <c r="E25" i="5" a="1"/>
  <c r="E25" i="5"/>
  <c r="B7" i="6"/>
  <c r="G11" i="6"/>
  <c r="A18" i="5"/>
  <c r="B18" i="5"/>
  <c r="D18" i="5"/>
  <c r="E18" i="5" a="1"/>
  <c r="E18" i="5"/>
  <c r="C3" i="6"/>
  <c r="C12" i="6"/>
  <c r="A22" i="5"/>
  <c r="B22" i="5"/>
  <c r="D22" i="5"/>
  <c r="E22" i="5" a="1"/>
  <c r="E22" i="5"/>
  <c r="C5" i="6"/>
  <c r="E12" i="6"/>
  <c r="A24" i="5"/>
  <c r="B24" i="5"/>
  <c r="D24" i="5"/>
  <c r="E24" i="5" a="1"/>
  <c r="E24" i="5"/>
  <c r="C6" i="6"/>
  <c r="F12" i="6"/>
  <c r="A26" i="5"/>
  <c r="B26" i="5"/>
  <c r="D26" i="5"/>
  <c r="E26" i="5" a="1"/>
  <c r="E26" i="5"/>
  <c r="C7" i="6"/>
  <c r="G12" i="6"/>
  <c r="K18" i="6"/>
  <c r="L22" i="6"/>
  <c r="J13" i="6"/>
  <c r="J15" i="6"/>
  <c r="J16" i="6"/>
  <c r="J17" i="6"/>
  <c r="L18" i="6"/>
  <c r="M18" i="6"/>
  <c r="N18" i="6"/>
  <c r="M22" i="6"/>
  <c r="N22" i="6"/>
  <c r="O22" i="6"/>
  <c r="P22" i="6"/>
  <c r="K23" i="6"/>
  <c r="L23" i="6"/>
  <c r="M23" i="6"/>
  <c r="N23" i="6"/>
  <c r="O23" i="6"/>
  <c r="P23" i="6"/>
  <c r="K24" i="6"/>
  <c r="L24" i="6"/>
  <c r="M24" i="6"/>
  <c r="N24" i="6"/>
  <c r="O24" i="6"/>
  <c r="P24" i="6"/>
  <c r="K25" i="6"/>
  <c r="L25" i="6"/>
  <c r="M25" i="6"/>
  <c r="N25" i="6"/>
  <c r="O25" i="6"/>
  <c r="P25" i="6"/>
  <c r="K26" i="6"/>
  <c r="L26" i="6"/>
  <c r="M26" i="6"/>
  <c r="N26" i="6"/>
  <c r="O26" i="6"/>
  <c r="P26" i="6"/>
  <c r="K27" i="6"/>
  <c r="L27" i="6"/>
  <c r="M27" i="6"/>
  <c r="N27" i="6"/>
  <c r="O27" i="6"/>
  <c r="P27" i="6"/>
  <c r="K28" i="6"/>
  <c r="L28" i="6"/>
  <c r="M28" i="6"/>
  <c r="N28" i="6"/>
  <c r="O28" i="6"/>
  <c r="P28" i="6"/>
  <c r="K29" i="6"/>
  <c r="L29" i="6"/>
  <c r="M29" i="6"/>
  <c r="N29" i="6"/>
  <c r="O29" i="6"/>
  <c r="P29" i="6"/>
  <c r="K30" i="6"/>
  <c r="L30" i="6"/>
  <c r="M30" i="6"/>
  <c r="N30" i="6"/>
  <c r="O30" i="6"/>
  <c r="P30" i="6"/>
  <c r="K31" i="6"/>
  <c r="L31" i="6"/>
  <c r="M31" i="6"/>
  <c r="N31" i="6"/>
  <c r="O31" i="6"/>
  <c r="P31" i="6"/>
  <c r="K32" i="6"/>
  <c r="L32" i="6"/>
  <c r="M32" i="6"/>
  <c r="N32" i="6"/>
  <c r="O32" i="6"/>
  <c r="P32" i="6"/>
  <c r="K33" i="6"/>
  <c r="L33" i="6"/>
  <c r="M33" i="6"/>
  <c r="N33" i="6"/>
  <c r="O33" i="6"/>
  <c r="P33" i="6"/>
  <c r="K34" i="6"/>
  <c r="L34" i="6"/>
  <c r="M34" i="6"/>
  <c r="N34" i="6"/>
  <c r="O34" i="6"/>
  <c r="P34" i="6"/>
  <c r="K35" i="6"/>
  <c r="L35" i="6"/>
  <c r="M35" i="6"/>
  <c r="N35" i="6"/>
  <c r="O35" i="6"/>
  <c r="P35" i="6"/>
  <c r="K21" i="6"/>
  <c r="L21" i="6"/>
  <c r="P21" i="6"/>
  <c r="O21" i="6"/>
  <c r="N21" i="6"/>
  <c r="M21" i="6"/>
  <c r="A10" i="6"/>
  <c r="B10" i="6"/>
  <c r="C10" i="6"/>
  <c r="D10" i="6"/>
  <c r="E10" i="6"/>
  <c r="F10" i="6"/>
  <c r="G10" i="6"/>
  <c r="A11" i="6"/>
  <c r="A12" i="6"/>
  <c r="K20" i="3"/>
  <c r="L20" i="3"/>
  <c r="M20" i="3"/>
  <c r="N20" i="3"/>
  <c r="O20" i="3"/>
  <c r="J20" i="3"/>
  <c r="K19" i="3"/>
  <c r="L19" i="3"/>
  <c r="M19" i="3"/>
  <c r="N19" i="3"/>
  <c r="O19" i="3"/>
  <c r="J19" i="3"/>
  <c r="O18" i="3"/>
  <c r="L18" i="3"/>
  <c r="K18" i="3"/>
  <c r="M18" i="3"/>
  <c r="N18" i="3"/>
  <c r="J18" i="3"/>
  <c r="K17" i="3"/>
  <c r="L17" i="3"/>
  <c r="M17" i="3"/>
  <c r="N17" i="3"/>
  <c r="O17" i="3"/>
  <c r="J17" i="3"/>
  <c r="K16" i="3"/>
  <c r="L16" i="3"/>
  <c r="M16" i="3"/>
  <c r="N16" i="3"/>
  <c r="O16" i="3"/>
  <c r="J16" i="3"/>
  <c r="K15" i="3"/>
  <c r="L15" i="3"/>
  <c r="M15" i="3"/>
  <c r="N15" i="3"/>
  <c r="O15" i="3"/>
  <c r="J15" i="3"/>
  <c r="K9" i="3"/>
  <c r="L9" i="3"/>
  <c r="M9" i="3"/>
  <c r="N9" i="3"/>
  <c r="O9" i="3"/>
  <c r="J9" i="3"/>
  <c r="K8" i="3"/>
  <c r="L8" i="3"/>
  <c r="M8" i="3"/>
  <c r="N8" i="3"/>
  <c r="O8" i="3"/>
  <c r="J8" i="3"/>
  <c r="O7" i="3"/>
  <c r="O4" i="3"/>
  <c r="O5" i="3"/>
  <c r="O6" i="3"/>
  <c r="L7" i="3"/>
  <c r="K7" i="3"/>
  <c r="M7" i="3"/>
  <c r="N7" i="3"/>
  <c r="J7" i="3"/>
  <c r="K6" i="3"/>
  <c r="L6" i="3"/>
  <c r="M6" i="3"/>
  <c r="N6" i="3"/>
  <c r="J6" i="3"/>
  <c r="K5" i="3"/>
  <c r="L5" i="3"/>
  <c r="M5" i="3"/>
  <c r="N5" i="3"/>
  <c r="J5" i="3"/>
  <c r="L4" i="3"/>
  <c r="M4" i="3"/>
  <c r="N4" i="3"/>
  <c r="K4" i="3"/>
  <c r="J4" i="3"/>
  <c r="A22" i="4"/>
  <c r="B22" i="4"/>
  <c r="C22" i="4"/>
  <c r="J22" i="4"/>
  <c r="K22" i="4"/>
  <c r="L22" i="4"/>
  <c r="A25" i="4"/>
  <c r="B25" i="4"/>
  <c r="C25" i="4"/>
  <c r="J25" i="4"/>
  <c r="K25" i="4"/>
  <c r="L25" i="4"/>
  <c r="F87" i="5"/>
  <c r="D87" i="5"/>
  <c r="J13" i="5"/>
  <c r="I13" i="5"/>
  <c r="B37" i="4"/>
  <c r="B36" i="4"/>
  <c r="B35" i="4"/>
  <c r="B34" i="4"/>
  <c r="B2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3" i="4"/>
  <c r="B24" i="4"/>
  <c r="B26" i="4"/>
  <c r="B27" i="4"/>
  <c r="B28" i="4"/>
  <c r="B29" i="4"/>
  <c r="B30" i="4"/>
  <c r="B31" i="4"/>
  <c r="B32" i="4"/>
  <c r="B33" i="4"/>
  <c r="B45" i="5"/>
  <c r="C37" i="4"/>
  <c r="C36" i="4"/>
  <c r="C35" i="4"/>
  <c r="C34" i="4"/>
  <c r="C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3" i="4"/>
  <c r="C24" i="4"/>
  <c r="C26" i="4"/>
  <c r="C27" i="4"/>
  <c r="C28" i="4"/>
  <c r="C29" i="4"/>
  <c r="C30" i="4"/>
  <c r="C31" i="4"/>
  <c r="C32" i="4"/>
  <c r="C33" i="4"/>
  <c r="C45" i="5"/>
  <c r="B51" i="5"/>
  <c r="C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D45" i="5"/>
  <c r="E45" i="5" a="1"/>
  <c r="E45" i="5"/>
  <c r="B46" i="5"/>
  <c r="C46" i="5"/>
  <c r="D46" i="5"/>
  <c r="E46" i="5" a="1"/>
  <c r="E46" i="5"/>
  <c r="B47" i="5"/>
  <c r="C47" i="5"/>
  <c r="D47" i="5"/>
  <c r="E47" i="5" a="1"/>
  <c r="B48" i="5"/>
  <c r="C48" i="5"/>
  <c r="D48" i="5"/>
  <c r="E48" i="5" a="1"/>
  <c r="B49" i="5"/>
  <c r="C49" i="5"/>
  <c r="D49" i="5"/>
  <c r="E49" i="5" a="1"/>
  <c r="B50" i="5"/>
  <c r="C50" i="5"/>
  <c r="D50" i="5"/>
  <c r="E50" i="5" a="1"/>
  <c r="E47" i="5"/>
  <c r="E48" i="5"/>
  <c r="E49" i="5"/>
  <c r="E50" i="5"/>
  <c r="D10" i="5"/>
  <c r="E10" i="5" a="1"/>
  <c r="E10" i="5"/>
  <c r="D11" i="5"/>
  <c r="E11" i="5" a="1"/>
  <c r="E11" i="5"/>
  <c r="I6" i="5"/>
  <c r="D12" i="5"/>
  <c r="E12" i="5" a="1"/>
  <c r="E12" i="5"/>
  <c r="D13" i="5"/>
  <c r="E13" i="5" a="1"/>
  <c r="E13" i="5"/>
  <c r="D14" i="5"/>
  <c r="E14" i="5" a="1"/>
  <c r="E14" i="5"/>
  <c r="I7" i="5"/>
  <c r="I10" i="5"/>
  <c r="A37" i="4"/>
  <c r="A36" i="4"/>
  <c r="A35" i="4"/>
  <c r="A34" i="4"/>
  <c r="A2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3" i="4"/>
  <c r="A24" i="4"/>
  <c r="A26" i="4"/>
  <c r="A27" i="4"/>
  <c r="A28" i="4"/>
  <c r="A29" i="4"/>
  <c r="A30" i="4"/>
  <c r="A31" i="4"/>
  <c r="A32" i="4"/>
  <c r="A33" i="4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D4" i="5"/>
  <c r="E4" i="5" a="1"/>
  <c r="E4" i="5"/>
  <c r="D5" i="5"/>
  <c r="E5" i="5" a="1"/>
  <c r="E5" i="5"/>
  <c r="D6" i="5"/>
  <c r="E6" i="5" a="1"/>
  <c r="D7" i="5"/>
  <c r="E7" i="5" a="1"/>
  <c r="D8" i="5"/>
  <c r="E8" i="5" a="1"/>
  <c r="D9" i="5"/>
  <c r="E9" i="5" a="1"/>
  <c r="E6" i="5"/>
  <c r="E7" i="5"/>
  <c r="E8" i="5"/>
  <c r="E9" i="5"/>
  <c r="I5" i="5"/>
  <c r="I9" i="5"/>
  <c r="I8" i="5"/>
  <c r="I11" i="5"/>
  <c r="I12" i="5"/>
  <c r="J5" i="5"/>
  <c r="J6" i="5"/>
  <c r="J7" i="5"/>
  <c r="J12" i="5"/>
  <c r="K12" i="5"/>
  <c r="K13" i="5"/>
  <c r="N11" i="5"/>
  <c r="J11" i="5"/>
  <c r="K11" i="5"/>
  <c r="L11" i="5"/>
  <c r="M11" i="5"/>
  <c r="N10" i="5"/>
  <c r="J10" i="5"/>
  <c r="K10" i="5"/>
  <c r="L10" i="5"/>
  <c r="M10" i="5"/>
  <c r="N9" i="5"/>
  <c r="J9" i="5"/>
  <c r="K9" i="5"/>
  <c r="L9" i="5"/>
  <c r="M9" i="5"/>
  <c r="N8" i="5"/>
  <c r="J8" i="5"/>
  <c r="K8" i="5"/>
  <c r="L8" i="5"/>
  <c r="M8" i="5"/>
  <c r="N7" i="5"/>
  <c r="K7" i="5"/>
  <c r="L7" i="5"/>
  <c r="M7" i="5"/>
  <c r="N6" i="5"/>
  <c r="K6" i="5"/>
  <c r="L6" i="5"/>
  <c r="M6" i="5"/>
  <c r="N5" i="5"/>
  <c r="K5" i="5"/>
  <c r="L5" i="5"/>
  <c r="M5" i="5"/>
  <c r="F13" i="5" a="1"/>
  <c r="F13" i="5"/>
  <c r="F14" i="5" a="1"/>
  <c r="F14" i="5"/>
  <c r="F12" i="5" a="1"/>
  <c r="F12" i="5"/>
  <c r="F11" i="5" a="1"/>
  <c r="F11" i="5"/>
  <c r="F10" i="5" a="1"/>
  <c r="F10" i="5"/>
  <c r="F5" i="5" a="1"/>
  <c r="F5" i="5"/>
  <c r="F6" i="5" a="1"/>
  <c r="F6" i="5"/>
  <c r="F7" i="5" a="1"/>
  <c r="F7" i="5"/>
  <c r="F8" i="5" a="1"/>
  <c r="F8" i="5"/>
  <c r="F9" i="5" a="1"/>
  <c r="F9" i="5"/>
  <c r="F4" i="5" a="1"/>
  <c r="F4" i="5"/>
  <c r="F46" i="5" a="1"/>
  <c r="F46" i="5"/>
  <c r="F47" i="5" a="1"/>
  <c r="F47" i="5"/>
  <c r="F48" i="5" a="1"/>
  <c r="F48" i="5"/>
  <c r="F49" i="5" a="1"/>
  <c r="F49" i="5"/>
  <c r="F50" i="5" a="1"/>
  <c r="F50" i="5"/>
  <c r="F45" i="5" a="1"/>
  <c r="F45" i="5"/>
  <c r="F28" i="5" a="1"/>
  <c r="F28" i="5"/>
  <c r="F29" i="5" a="1"/>
  <c r="F29" i="5"/>
  <c r="F30" i="5" a="1"/>
  <c r="F30" i="5"/>
  <c r="F31" i="5" a="1"/>
  <c r="F31" i="5"/>
  <c r="F32" i="5" a="1"/>
  <c r="F32" i="5"/>
  <c r="F33" i="5" a="1"/>
  <c r="F33" i="5"/>
  <c r="F34" i="5" a="1"/>
  <c r="F34" i="5"/>
  <c r="F35" i="5" a="1"/>
  <c r="F35" i="5"/>
  <c r="F36" i="5" a="1"/>
  <c r="F36" i="5"/>
  <c r="F37" i="5" a="1"/>
  <c r="F37" i="5"/>
  <c r="F38" i="5" a="1"/>
  <c r="F38" i="5"/>
  <c r="F39" i="5" a="1"/>
  <c r="F39" i="5"/>
  <c r="F40" i="5" a="1"/>
  <c r="F40" i="5"/>
  <c r="F41" i="5" a="1"/>
  <c r="F41" i="5"/>
  <c r="F42" i="5" a="1"/>
  <c r="F42" i="5"/>
  <c r="F43" i="5" a="1"/>
  <c r="F43" i="5"/>
  <c r="F44" i="5" a="1"/>
  <c r="F44" i="5"/>
  <c r="F27" i="5" a="1"/>
  <c r="F27" i="5"/>
  <c r="F16" i="5" a="1"/>
  <c r="F16" i="5"/>
  <c r="F17" i="5" a="1"/>
  <c r="F17" i="5"/>
  <c r="F18" i="5" a="1"/>
  <c r="F18" i="5"/>
  <c r="F19" i="5" a="1"/>
  <c r="F19" i="5"/>
  <c r="F20" i="5" a="1"/>
  <c r="F20" i="5"/>
  <c r="F21" i="5" a="1"/>
  <c r="F21" i="5"/>
  <c r="F22" i="5" a="1"/>
  <c r="F22" i="5"/>
  <c r="F23" i="5" a="1"/>
  <c r="F23" i="5"/>
  <c r="F24" i="5" a="1"/>
  <c r="F24" i="5"/>
  <c r="F25" i="5" a="1"/>
  <c r="F25" i="5"/>
  <c r="F26" i="5" a="1"/>
  <c r="F26" i="5"/>
  <c r="F15" i="5" a="1"/>
  <c r="F15" i="5"/>
  <c r="E87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51" i="5"/>
  <c r="J35" i="4"/>
  <c r="K35" i="4"/>
  <c r="L35" i="4"/>
  <c r="J36" i="4"/>
  <c r="K36" i="4"/>
  <c r="L36" i="4"/>
  <c r="J37" i="4"/>
  <c r="K37" i="4"/>
  <c r="L37" i="4"/>
  <c r="J3" i="4"/>
  <c r="K3" i="4"/>
  <c r="L3" i="4"/>
  <c r="J4" i="4"/>
  <c r="K4" i="4"/>
  <c r="L4" i="4"/>
  <c r="J5" i="4"/>
  <c r="K5" i="4"/>
  <c r="L5" i="4"/>
  <c r="J6" i="4"/>
  <c r="K6" i="4"/>
  <c r="L6" i="4"/>
  <c r="J7" i="4"/>
  <c r="K7" i="4"/>
  <c r="L7" i="4"/>
  <c r="J8" i="4"/>
  <c r="K8" i="4"/>
  <c r="L8" i="4"/>
  <c r="J9" i="4"/>
  <c r="K9" i="4"/>
  <c r="L9" i="4"/>
  <c r="J10" i="4"/>
  <c r="K10" i="4"/>
  <c r="L10" i="4"/>
  <c r="J11" i="4"/>
  <c r="K11" i="4"/>
  <c r="L11" i="4"/>
  <c r="J12" i="4"/>
  <c r="K12" i="4"/>
  <c r="L12" i="4"/>
  <c r="J13" i="4"/>
  <c r="K13" i="4"/>
  <c r="L13" i="4"/>
  <c r="J14" i="4"/>
  <c r="K14" i="4"/>
  <c r="L14" i="4"/>
  <c r="J15" i="4"/>
  <c r="K15" i="4"/>
  <c r="L15" i="4"/>
  <c r="J16" i="4"/>
  <c r="K16" i="4"/>
  <c r="L16" i="4"/>
  <c r="J17" i="4"/>
  <c r="K17" i="4"/>
  <c r="L17" i="4"/>
  <c r="J18" i="4"/>
  <c r="K18" i="4"/>
  <c r="L18" i="4"/>
  <c r="J19" i="4"/>
  <c r="K19" i="4"/>
  <c r="L19" i="4"/>
  <c r="J20" i="4"/>
  <c r="K20" i="4"/>
  <c r="L20" i="4"/>
  <c r="J21" i="4"/>
  <c r="K21" i="4"/>
  <c r="L21" i="4"/>
  <c r="J23" i="4"/>
  <c r="K23" i="4"/>
  <c r="L23" i="4"/>
  <c r="J24" i="4"/>
  <c r="K24" i="4"/>
  <c r="L24" i="4"/>
  <c r="J26" i="4"/>
  <c r="K26" i="4"/>
  <c r="L26" i="4"/>
  <c r="J27" i="4"/>
  <c r="K27" i="4"/>
  <c r="L27" i="4"/>
  <c r="J28" i="4"/>
  <c r="K28" i="4"/>
  <c r="L28" i="4"/>
  <c r="J29" i="4"/>
  <c r="K29" i="4"/>
  <c r="L29" i="4"/>
  <c r="J30" i="4"/>
  <c r="K30" i="4"/>
  <c r="L30" i="4"/>
  <c r="J31" i="4"/>
  <c r="K31" i="4"/>
  <c r="L31" i="4"/>
  <c r="J32" i="4"/>
  <c r="K32" i="4"/>
  <c r="L32" i="4"/>
  <c r="J33" i="4"/>
  <c r="K33" i="4"/>
  <c r="L33" i="4"/>
  <c r="J34" i="4"/>
  <c r="K34" i="4"/>
  <c r="L34" i="4"/>
  <c r="L2" i="4"/>
  <c r="K2" i="4"/>
  <c r="J2" i="4"/>
  <c r="I12" i="6" a="1"/>
  <c r="I12" i="6"/>
  <c r="I21" i="6"/>
  <c r="I13" i="6"/>
  <c r="J21" i="6"/>
  <c r="I22" i="6"/>
  <c r="I14" i="6"/>
  <c r="J22" i="6"/>
  <c r="I23" i="6"/>
  <c r="I15" i="6"/>
  <c r="J23" i="6"/>
  <c r="I24" i="6"/>
  <c r="I16" i="6"/>
  <c r="J24" i="6"/>
  <c r="I25" i="6"/>
  <c r="I17" i="6"/>
  <c r="J25" i="6"/>
  <c r="I26" i="6"/>
  <c r="J26" i="6"/>
  <c r="I27" i="6"/>
  <c r="J27" i="6"/>
  <c r="I28" i="6"/>
  <c r="J28" i="6"/>
  <c r="I29" i="6"/>
  <c r="J29" i="6"/>
  <c r="I30" i="6"/>
  <c r="J30" i="6"/>
  <c r="I31" i="6"/>
  <c r="J31" i="6"/>
  <c r="I32" i="6"/>
  <c r="J32" i="6"/>
  <c r="I33" i="6"/>
  <c r="J33" i="6"/>
  <c r="I34" i="6"/>
  <c r="J34" i="6"/>
  <c r="I35" i="6"/>
  <c r="J35" i="6"/>
  <c r="I40" i="6" a="1"/>
  <c r="I40" i="6"/>
  <c r="I49" i="6"/>
  <c r="I41" i="6"/>
  <c r="J49" i="6"/>
  <c r="I50" i="6"/>
  <c r="I42" i="6"/>
  <c r="J50" i="6"/>
  <c r="I51" i="6"/>
  <c r="I43" i="6"/>
  <c r="J51" i="6"/>
  <c r="I52" i="6"/>
  <c r="I44" i="6"/>
  <c r="J52" i="6"/>
  <c r="I53" i="6"/>
  <c r="I45" i="6"/>
  <c r="J53" i="6"/>
  <c r="I54" i="6"/>
  <c r="J54" i="6"/>
  <c r="I55" i="6"/>
  <c r="J55" i="6"/>
  <c r="I56" i="6"/>
  <c r="J56" i="6"/>
  <c r="I57" i="6"/>
  <c r="J57" i="6"/>
  <c r="I58" i="6"/>
  <c r="J58" i="6"/>
  <c r="I59" i="6"/>
  <c r="J59" i="6"/>
  <c r="I60" i="6"/>
  <c r="J60" i="6"/>
  <c r="I61" i="6"/>
  <c r="J61" i="6"/>
  <c r="I62" i="6"/>
  <c r="J62" i="6"/>
  <c r="I63" i="6"/>
  <c r="J63" i="6"/>
  <c r="I68" i="6" a="1"/>
  <c r="I68" i="6"/>
  <c r="I77" i="6"/>
  <c r="I69" i="6"/>
  <c r="J77" i="6"/>
  <c r="I78" i="6"/>
  <c r="I70" i="6"/>
  <c r="J78" i="6"/>
  <c r="I79" i="6"/>
  <c r="I71" i="6"/>
  <c r="J79" i="6"/>
  <c r="I80" i="6"/>
  <c r="I72" i="6"/>
  <c r="J80" i="6"/>
  <c r="I81" i="6"/>
  <c r="I73" i="6"/>
  <c r="J81" i="6"/>
  <c r="I82" i="6"/>
  <c r="J82" i="6"/>
  <c r="I83" i="6"/>
  <c r="J83" i="6"/>
  <c r="I84" i="6"/>
  <c r="J84" i="6"/>
  <c r="I85" i="6"/>
  <c r="J85" i="6"/>
  <c r="I86" i="6"/>
  <c r="J86" i="6"/>
  <c r="I87" i="6"/>
  <c r="J87" i="6"/>
  <c r="I88" i="6"/>
  <c r="J88" i="6"/>
  <c r="I89" i="6"/>
  <c r="J89" i="6"/>
  <c r="I90" i="6"/>
  <c r="J90" i="6"/>
  <c r="I91" i="6"/>
  <c r="J91" i="6"/>
</calcChain>
</file>

<file path=xl/sharedStrings.xml><?xml version="1.0" encoding="utf-8"?>
<sst xmlns="http://schemas.openxmlformats.org/spreadsheetml/2006/main" count="153" uniqueCount="57">
  <si>
    <t>kNN</t>
  </si>
  <si>
    <t>SVM</t>
  </si>
  <si>
    <t>LR</t>
  </si>
  <si>
    <t>NB</t>
  </si>
  <si>
    <t>RF</t>
  </si>
  <si>
    <t>Ensemble</t>
  </si>
  <si>
    <t>BoW</t>
  </si>
  <si>
    <t>Chi^2</t>
  </si>
  <si>
    <t>Tf-Idf</t>
  </si>
  <si>
    <t>ML Algorithm</t>
  </si>
  <si>
    <t>Feature Extraction</t>
  </si>
  <si>
    <t>Dimensionaloty Reduction</t>
  </si>
  <si>
    <t>F1-Scores per Fold</t>
  </si>
  <si>
    <t>Mean</t>
  </si>
  <si>
    <t>Standard Deviation</t>
  </si>
  <si>
    <t>Variance</t>
  </si>
  <si>
    <t>Count</t>
  </si>
  <si>
    <t>Three Factor Anova</t>
  </si>
  <si>
    <t>ANOVA</t>
  </si>
  <si>
    <t>Alpha</t>
  </si>
  <si>
    <t>SS</t>
  </si>
  <si>
    <t>df</t>
  </si>
  <si>
    <t>MS</t>
  </si>
  <si>
    <t>F</t>
  </si>
  <si>
    <t>p-value</t>
  </si>
  <si>
    <t>p eta-sq</t>
  </si>
  <si>
    <t>A</t>
  </si>
  <si>
    <t>B</t>
  </si>
  <si>
    <t>C</t>
  </si>
  <si>
    <t>A x B</t>
  </si>
  <si>
    <t>A x C</t>
  </si>
  <si>
    <t>B x C</t>
  </si>
  <si>
    <t>A x B x C</t>
  </si>
  <si>
    <t>Total</t>
  </si>
  <si>
    <t>Within</t>
  </si>
  <si>
    <t>F1 per Fold</t>
  </si>
  <si>
    <t>BoW +</t>
  </si>
  <si>
    <t>Tf-Idf +</t>
  </si>
  <si>
    <t>/</t>
  </si>
  <si>
    <t>Chi^2 + PCA</t>
  </si>
  <si>
    <t>BoW + /</t>
  </si>
  <si>
    <t>BoW + Chi^2</t>
  </si>
  <si>
    <t>BoW + Chi^2 + PCA</t>
  </si>
  <si>
    <t>TUKEY HSD: Two Factor Anova w/o Replications</t>
  </si>
  <si>
    <t>group</t>
  </si>
  <si>
    <t>mean</t>
  </si>
  <si>
    <t>std err</t>
  </si>
  <si>
    <t>q-crit</t>
  </si>
  <si>
    <t>mean-crit</t>
  </si>
  <si>
    <t>Q TEST</t>
  </si>
  <si>
    <t>alpha</t>
  </si>
  <si>
    <t>group 1</t>
  </si>
  <si>
    <t>group 2</t>
  </si>
  <si>
    <t>q-stat</t>
  </si>
  <si>
    <t>lower</t>
  </si>
  <si>
    <t>upper</t>
  </si>
  <si>
    <t>Cohen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</si>
</sst>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\-0;&quot;&quot;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1" xfId="0" applyFont="1" applyBorder="1"/>
    <xf numFmtId="0" fontId="3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4" fillId="0" borderId="13" xfId="0" applyFont="1" applyBorder="1" applyAlignment="1">
      <alignment horizontal="center"/>
    </xf>
    <xf numFmtId="0" fontId="0" fillId="0" borderId="14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164" fontId="0" fillId="0" borderId="0" xfId="0" applyNumberFormat="1"/>
    <xf numFmtId="0" fontId="0" fillId="0" borderId="21" xfId="0" applyBorder="1"/>
    <xf numFmtId="0" fontId="3" fillId="0" borderId="15" xfId="0" applyFont="1" applyBorder="1" applyAlignment="1">
      <alignment horizontal="center" vertical="top"/>
    </xf>
    <xf numFmtId="0" fontId="2" fillId="0" borderId="16" xfId="0" applyFont="1" applyBorder="1" applyAlignment="1">
      <alignment horizontal="center" vertical="top"/>
    </xf>
    <xf numFmtId="0" fontId="2" fillId="0" borderId="17" xfId="0" applyFont="1" applyBorder="1" applyAlignment="1">
      <alignment horizontal="center" vertical="top"/>
    </xf>
    <xf numFmtId="0" fontId="1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</cellXfs>
  <cellStyles count="1">
    <cellStyle name="Standard" xfId="0" builtinId="0"/>
  </cellStyles>
  <dxfs count="4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'F1'!$J$2:$J$3</c:f>
              <c:strCache>
                <c:ptCount val="2"/>
                <c:pt idx="0">
                  <c:v>BoW +</c:v>
                </c:pt>
                <c:pt idx="1">
                  <c:v>/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'F1'!$J$15:$J$20</c:f>
                <c:numCache>
                  <c:formatCode>General</c:formatCode>
                  <c:ptCount val="6"/>
                  <c:pt idx="0">
                    <c:v>5.1882264977144509E-2</c:v>
                  </c:pt>
                  <c:pt idx="1">
                    <c:v>4.5376011751896601E-2</c:v>
                  </c:pt>
                  <c:pt idx="2">
                    <c:v>4.6098671250377067E-2</c:v>
                  </c:pt>
                  <c:pt idx="3">
                    <c:v>3.5317112450329591E-2</c:v>
                  </c:pt>
                  <c:pt idx="4">
                    <c:v>5.0772011085346763E-2</c:v>
                  </c:pt>
                  <c:pt idx="5">
                    <c:v>4.1944958640858128E-2</c:v>
                  </c:pt>
                </c:numCache>
              </c:numRef>
            </c:plus>
            <c:minus>
              <c:numRef>
                <c:f>'F1'!$J$15:$J$20</c:f>
                <c:numCache>
                  <c:formatCode>General</c:formatCode>
                  <c:ptCount val="6"/>
                  <c:pt idx="0">
                    <c:v>5.1882264977144509E-2</c:v>
                  </c:pt>
                  <c:pt idx="1">
                    <c:v>4.5376011751896601E-2</c:v>
                  </c:pt>
                  <c:pt idx="2">
                    <c:v>4.6098671250377067E-2</c:v>
                  </c:pt>
                  <c:pt idx="3">
                    <c:v>3.5317112450329591E-2</c:v>
                  </c:pt>
                  <c:pt idx="4">
                    <c:v>5.0772011085346763E-2</c:v>
                  </c:pt>
                  <c:pt idx="5">
                    <c:v>4.1944958640858128E-2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'F1'!$I$4:$I$9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'F1'!$J$4:$J$9</c:f>
              <c:numCache>
                <c:formatCode>General</c:formatCode>
                <c:ptCount val="6"/>
                <c:pt idx="0">
                  <c:v>0.6499308033204485</c:v>
                </c:pt>
                <c:pt idx="1">
                  <c:v>0.81410587942555801</c:v>
                </c:pt>
                <c:pt idx="2">
                  <c:v>0.84842547662645929</c:v>
                </c:pt>
                <c:pt idx="3">
                  <c:v>0.84728332780257942</c:v>
                </c:pt>
                <c:pt idx="4">
                  <c:v>0.82413396667661498</c:v>
                </c:pt>
                <c:pt idx="5">
                  <c:v>0.85425736782878336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52-4615-9557-6DC610888758}"/>
            </c:ext>
          </c:extLst>
        </c:ser>
        <c:ser>
          <c:idx val="1"/>
          <c:order val="1"/>
          <c:tx>
            <c:strRef>
              <c:f>'F1'!$K$2:$K$3</c:f>
              <c:strCache>
                <c:ptCount val="2"/>
                <c:pt idx="0">
                  <c:v>BoW +</c:v>
                </c:pt>
                <c:pt idx="1">
                  <c:v>Chi^2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'F1'!$K$15:$K$20</c:f>
                <c:numCache>
                  <c:formatCode>General</c:formatCode>
                  <c:ptCount val="6"/>
                  <c:pt idx="0">
                    <c:v>4.100529591704264E-2</c:v>
                  </c:pt>
                  <c:pt idx="1">
                    <c:v>3.696497953419494E-2</c:v>
                  </c:pt>
                  <c:pt idx="2">
                    <c:v>2.798684160145205E-2</c:v>
                  </c:pt>
                  <c:pt idx="3">
                    <c:v>3.4081576042048076E-2</c:v>
                  </c:pt>
                  <c:pt idx="4">
                    <c:v>5.3085572990497092E-2</c:v>
                  </c:pt>
                  <c:pt idx="5">
                    <c:v>4.6456412393786971E-2</c:v>
                  </c:pt>
                </c:numCache>
              </c:numRef>
            </c:plus>
            <c:minus>
              <c:numRef>
                <c:f>'F1'!$K$15:$K$20</c:f>
                <c:numCache>
                  <c:formatCode>General</c:formatCode>
                  <c:ptCount val="6"/>
                  <c:pt idx="0">
                    <c:v>4.100529591704264E-2</c:v>
                  </c:pt>
                  <c:pt idx="1">
                    <c:v>3.696497953419494E-2</c:v>
                  </c:pt>
                  <c:pt idx="2">
                    <c:v>2.798684160145205E-2</c:v>
                  </c:pt>
                  <c:pt idx="3">
                    <c:v>3.4081576042048076E-2</c:v>
                  </c:pt>
                  <c:pt idx="4">
                    <c:v>5.3085572990497092E-2</c:v>
                  </c:pt>
                  <c:pt idx="5">
                    <c:v>4.6456412393786971E-2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'F1'!$I$4:$I$9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'F1'!$K$4:$K$9</c:f>
              <c:numCache>
                <c:formatCode>General</c:formatCode>
                <c:ptCount val="6"/>
                <c:pt idx="0">
                  <c:v>0.68145708281393291</c:v>
                </c:pt>
                <c:pt idx="1">
                  <c:v>0.81656971711209891</c:v>
                </c:pt>
                <c:pt idx="2">
                  <c:v>0.87159841400596216</c:v>
                </c:pt>
                <c:pt idx="3">
                  <c:v>0.86046513747106257</c:v>
                </c:pt>
                <c:pt idx="4">
                  <c:v>0.8138681890195073</c:v>
                </c:pt>
                <c:pt idx="5">
                  <c:v>0.86093935632848295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52-4615-9557-6DC610888758}"/>
            </c:ext>
          </c:extLst>
        </c:ser>
        <c:ser>
          <c:idx val="2"/>
          <c:order val="2"/>
          <c:tx>
            <c:strRef>
              <c:f>'F1'!$L$2:$L$3</c:f>
              <c:strCache>
                <c:ptCount val="2"/>
                <c:pt idx="0">
                  <c:v>BoW +</c:v>
                </c:pt>
                <c:pt idx="1">
                  <c:v>Chi^2 + PCA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'F1'!$L$15:$L$20</c:f>
                <c:numCache>
                  <c:formatCode>General</c:formatCode>
                  <c:ptCount val="6"/>
                  <c:pt idx="0">
                    <c:v>6.0042402747184795E-2</c:v>
                  </c:pt>
                  <c:pt idx="1">
                    <c:v>5.5876004689294115E-2</c:v>
                  </c:pt>
                  <c:pt idx="2">
                    <c:v>3.3614502633954699E-2</c:v>
                  </c:pt>
                  <c:pt idx="3">
                    <c:v>0</c:v>
                  </c:pt>
                  <c:pt idx="4">
                    <c:v>4.6039540683740242E-2</c:v>
                  </c:pt>
                  <c:pt idx="5">
                    <c:v>4.355256613278493E-2</c:v>
                  </c:pt>
                </c:numCache>
              </c:numRef>
            </c:plus>
            <c:minus>
              <c:numRef>
                <c:f>'F1'!$L$15:$L$20</c:f>
                <c:numCache>
                  <c:formatCode>General</c:formatCode>
                  <c:ptCount val="6"/>
                  <c:pt idx="0">
                    <c:v>6.0042402747184795E-2</c:v>
                  </c:pt>
                  <c:pt idx="1">
                    <c:v>5.5876004689294115E-2</c:v>
                  </c:pt>
                  <c:pt idx="2">
                    <c:v>3.3614502633954699E-2</c:v>
                  </c:pt>
                  <c:pt idx="3">
                    <c:v>0</c:v>
                  </c:pt>
                  <c:pt idx="4">
                    <c:v>4.6039540683740242E-2</c:v>
                  </c:pt>
                  <c:pt idx="5">
                    <c:v>4.355256613278493E-2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'F1'!$I$4:$I$9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'F1'!$L$4:$L$9</c:f>
              <c:numCache>
                <c:formatCode>General</c:formatCode>
                <c:ptCount val="6"/>
                <c:pt idx="0">
                  <c:v>0.68686328389163143</c:v>
                </c:pt>
                <c:pt idx="1">
                  <c:v>0.78825680630738837</c:v>
                </c:pt>
                <c:pt idx="2">
                  <c:v>0.85485171149117356</c:v>
                </c:pt>
                <c:pt idx="3">
                  <c:v>0</c:v>
                </c:pt>
                <c:pt idx="4">
                  <c:v>0.75340007139553566</c:v>
                </c:pt>
                <c:pt idx="5">
                  <c:v>0.82820701697523025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252-4615-9557-6DC610888758}"/>
            </c:ext>
          </c:extLst>
        </c:ser>
        <c:ser>
          <c:idx val="3"/>
          <c:order val="3"/>
          <c:tx>
            <c:strRef>
              <c:f>'F1'!$M$2:$M$3</c:f>
              <c:strCache>
                <c:ptCount val="2"/>
                <c:pt idx="0">
                  <c:v>Tf-Idf +</c:v>
                </c:pt>
                <c:pt idx="1">
                  <c:v>/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'F1'!$M$15:$M$20</c:f>
                <c:numCache>
                  <c:formatCode>General</c:formatCode>
                  <c:ptCount val="6"/>
                  <c:pt idx="0">
                    <c:v>3.8348174235205208E-2</c:v>
                  </c:pt>
                  <c:pt idx="1">
                    <c:v>3.5964466474993823E-2</c:v>
                  </c:pt>
                  <c:pt idx="2">
                    <c:v>3.3755276419418202E-2</c:v>
                  </c:pt>
                  <c:pt idx="3">
                    <c:v>4.6592810286424688E-2</c:v>
                  </c:pt>
                  <c:pt idx="4">
                    <c:v>2.9020323648328027E-2</c:v>
                  </c:pt>
                  <c:pt idx="5">
                    <c:v>4.8124405360231201E-2</c:v>
                  </c:pt>
                </c:numCache>
              </c:numRef>
            </c:plus>
            <c:minus>
              <c:numRef>
                <c:f>'F1'!$M$15:$M$20</c:f>
                <c:numCache>
                  <c:formatCode>General</c:formatCode>
                  <c:ptCount val="6"/>
                  <c:pt idx="0">
                    <c:v>3.8348174235205208E-2</c:v>
                  </c:pt>
                  <c:pt idx="1">
                    <c:v>3.5964466474993823E-2</c:v>
                  </c:pt>
                  <c:pt idx="2">
                    <c:v>3.3755276419418202E-2</c:v>
                  </c:pt>
                  <c:pt idx="3">
                    <c:v>4.6592810286424688E-2</c:v>
                  </c:pt>
                  <c:pt idx="4">
                    <c:v>2.9020323648328027E-2</c:v>
                  </c:pt>
                  <c:pt idx="5">
                    <c:v>4.8124405360231201E-2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'F1'!$I$4:$I$9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'F1'!$M$4:$M$9</c:f>
              <c:numCache>
                <c:formatCode>General</c:formatCode>
                <c:ptCount val="6"/>
                <c:pt idx="0">
                  <c:v>0.78901630614848339</c:v>
                </c:pt>
                <c:pt idx="1">
                  <c:v>0.86215461177632002</c:v>
                </c:pt>
                <c:pt idx="2">
                  <c:v>0.85806531601098901</c:v>
                </c:pt>
                <c:pt idx="3">
                  <c:v>0.825641043605575</c:v>
                </c:pt>
                <c:pt idx="4">
                  <c:v>0.8051615125966769</c:v>
                </c:pt>
                <c:pt idx="5">
                  <c:v>0.87738617154771015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252-4615-9557-6DC610888758}"/>
            </c:ext>
          </c:extLst>
        </c:ser>
        <c:ser>
          <c:idx val="4"/>
          <c:order val="4"/>
          <c:tx>
            <c:strRef>
              <c:f>'F1'!$N$2:$N$3</c:f>
              <c:strCache>
                <c:ptCount val="2"/>
                <c:pt idx="0">
                  <c:v>Tf-Idf +</c:v>
                </c:pt>
                <c:pt idx="1">
                  <c:v>Chi^2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'F1'!$N$15:$N$20</c:f>
                <c:numCache>
                  <c:formatCode>General</c:formatCode>
                  <c:ptCount val="6"/>
                  <c:pt idx="0">
                    <c:v>6.0671171826597502E-2</c:v>
                  </c:pt>
                  <c:pt idx="1">
                    <c:v>3.2757621461759347E-2</c:v>
                  </c:pt>
                  <c:pt idx="2">
                    <c:v>3.2752960862284124E-2</c:v>
                  </c:pt>
                  <c:pt idx="3">
                    <c:v>4.2206806919203775E-2</c:v>
                  </c:pt>
                  <c:pt idx="4">
                    <c:v>1.5048618946648499E-2</c:v>
                  </c:pt>
                  <c:pt idx="5">
                    <c:v>3.7289324605341331E-2</c:v>
                  </c:pt>
                </c:numCache>
              </c:numRef>
            </c:plus>
            <c:minus>
              <c:numRef>
                <c:f>'F1'!$N$15:$N$20</c:f>
                <c:numCache>
                  <c:formatCode>General</c:formatCode>
                  <c:ptCount val="6"/>
                  <c:pt idx="0">
                    <c:v>6.0671171826597502E-2</c:v>
                  </c:pt>
                  <c:pt idx="1">
                    <c:v>3.2757621461759347E-2</c:v>
                  </c:pt>
                  <c:pt idx="2">
                    <c:v>3.2752960862284124E-2</c:v>
                  </c:pt>
                  <c:pt idx="3">
                    <c:v>4.2206806919203775E-2</c:v>
                  </c:pt>
                  <c:pt idx="4">
                    <c:v>1.5048618946648499E-2</c:v>
                  </c:pt>
                  <c:pt idx="5">
                    <c:v>3.7289324605341331E-2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'F1'!$I$4:$I$9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'F1'!$N$4:$N$9</c:f>
              <c:numCache>
                <c:formatCode>General</c:formatCode>
                <c:ptCount val="6"/>
                <c:pt idx="0">
                  <c:v>0.77013863031902585</c:v>
                </c:pt>
                <c:pt idx="1">
                  <c:v>0.86695152149502275</c:v>
                </c:pt>
                <c:pt idx="2">
                  <c:v>0.86476979335497328</c:v>
                </c:pt>
                <c:pt idx="3">
                  <c:v>0.83675267256469554</c:v>
                </c:pt>
                <c:pt idx="4">
                  <c:v>0.82064181045330464</c:v>
                </c:pt>
                <c:pt idx="5">
                  <c:v>0.85998975047761872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252-4615-9557-6DC610888758}"/>
            </c:ext>
          </c:extLst>
        </c:ser>
        <c:ser>
          <c:idx val="5"/>
          <c:order val="5"/>
          <c:tx>
            <c:strRef>
              <c:f>'F1'!$O$2:$O$3</c:f>
              <c:strCache>
                <c:ptCount val="2"/>
                <c:pt idx="0">
                  <c:v>Tf-Idf +</c:v>
                </c:pt>
                <c:pt idx="1">
                  <c:v>Chi^2 + PCA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'F1'!$O$15:$O$20</c:f>
                <c:numCache>
                  <c:formatCode>General</c:formatCode>
                  <c:ptCount val="6"/>
                  <c:pt idx="0">
                    <c:v>4.6698027446174392E-2</c:v>
                  </c:pt>
                  <c:pt idx="1">
                    <c:v>3.0224254300674651E-2</c:v>
                  </c:pt>
                  <c:pt idx="2">
                    <c:v>3.1775259686870776E-2</c:v>
                  </c:pt>
                  <c:pt idx="3">
                    <c:v>0</c:v>
                  </c:pt>
                  <c:pt idx="4">
                    <c:v>3.9088385295136092E-2</c:v>
                  </c:pt>
                  <c:pt idx="5">
                    <c:v>4.52830054076079E-2</c:v>
                  </c:pt>
                </c:numCache>
              </c:numRef>
            </c:plus>
            <c:minus>
              <c:numRef>
                <c:f>'F1'!$O$15:$O$20</c:f>
                <c:numCache>
                  <c:formatCode>General</c:formatCode>
                  <c:ptCount val="6"/>
                  <c:pt idx="0">
                    <c:v>4.6698027446174392E-2</c:v>
                  </c:pt>
                  <c:pt idx="1">
                    <c:v>3.0224254300674651E-2</c:v>
                  </c:pt>
                  <c:pt idx="2">
                    <c:v>3.1775259686870776E-2</c:v>
                  </c:pt>
                  <c:pt idx="3">
                    <c:v>0</c:v>
                  </c:pt>
                  <c:pt idx="4">
                    <c:v>3.9088385295136092E-2</c:v>
                  </c:pt>
                  <c:pt idx="5">
                    <c:v>4.52830054076079E-2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'F1'!$I$4:$I$9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'F1'!$O$4:$O$9</c:f>
              <c:numCache>
                <c:formatCode>General</c:formatCode>
                <c:ptCount val="6"/>
                <c:pt idx="0">
                  <c:v>0.77476034539671357</c:v>
                </c:pt>
                <c:pt idx="1">
                  <c:v>0.86259592072730462</c:v>
                </c:pt>
                <c:pt idx="2">
                  <c:v>0.86256538638952163</c:v>
                </c:pt>
                <c:pt idx="3">
                  <c:v>0</c:v>
                </c:pt>
                <c:pt idx="4">
                  <c:v>0.81253558826404682</c:v>
                </c:pt>
                <c:pt idx="5">
                  <c:v>0.86064411370274208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252-4615-9557-6DC6108887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25211023"/>
        <c:axId val="1025229743"/>
      </c:barChart>
      <c:catAx>
        <c:axId val="1025211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025229743"/>
        <c:crosses val="autoZero"/>
        <c:auto val="1"/>
        <c:lblAlgn val="ctr"/>
        <c:lblOffset val="100"/>
        <c:noMultiLvlLbl val="0"/>
      </c:catAx>
      <c:valAx>
        <c:axId val="1025229743"/>
        <c:scaling>
          <c:orientation val="minMax"/>
          <c:max val="0.95000000000000007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025211023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600074</xdr:colOff>
      <xdr:row>20</xdr:row>
      <xdr:rowOff>176211</xdr:rowOff>
    </xdr:from>
    <xdr:to>
      <xdr:col>15</xdr:col>
      <xdr:colOff>323850</xdr:colOff>
      <xdr:row>36</xdr:row>
      <xdr:rowOff>23811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5FC03CF6-90A2-86F2-A47C-BF26C23A99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katha\Documents\uni\anforderungsklassifizierung\4_classification&amp;evaluation\output\evaluation_f1_standard_deviation.xlsx" TargetMode="External"/><Relationship Id="rId1" Type="http://schemas.openxmlformats.org/officeDocument/2006/relationships/externalLinkPath" Target="evaluation_f1_standard_deviation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katha\AppData\Roaming\Microsoft\AddIns\XRealStats.xlam" TargetMode="External"/><Relationship Id="rId1" Type="http://schemas.openxmlformats.org/officeDocument/2006/relationships/externalLinkPath" Target="/Users/katha/AppData/Roaming/Microsoft/AddIns/XRealStat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evaluation_f1_standard_deviatio"/>
    </sheetNames>
    <sheetDataSet>
      <sheetData sheetId="0">
        <row r="2">
          <cell r="D2">
            <v>0.58423978366669893</v>
          </cell>
          <cell r="E2">
            <v>0.60347643080090907</v>
          </cell>
          <cell r="F2">
            <v>0.66857157397627187</v>
          </cell>
          <cell r="G2">
            <v>0.66301938839964192</v>
          </cell>
          <cell r="H2">
            <v>0.73034683975872017</v>
          </cell>
          <cell r="K2">
            <v>0.67778507780421116</v>
          </cell>
          <cell r="L2">
            <v>0.67962960177153631</v>
          </cell>
          <cell r="M2">
            <v>0.61323488628379363</v>
          </cell>
          <cell r="N2">
            <v>0.69574984025094511</v>
          </cell>
          <cell r="O2">
            <v>0.74088600795917858</v>
          </cell>
          <cell r="R2">
            <v>0.64496371234035155</v>
          </cell>
          <cell r="S2">
            <v>0.69455021709487219</v>
          </cell>
          <cell r="T2">
            <v>0.60961179511533559</v>
          </cell>
          <cell r="U2">
            <v>0.69770175512663768</v>
          </cell>
          <cell r="V2">
            <v>0.78748893978096013</v>
          </cell>
          <cell r="Y2">
            <v>0.80726869817151947</v>
          </cell>
          <cell r="Z2">
            <v>0.7208008256395354</v>
          </cell>
          <cell r="AA2">
            <v>0.83716444845477112</v>
          </cell>
          <cell r="AB2">
            <v>0.79474664756922819</v>
          </cell>
          <cell r="AC2">
            <v>0.78510091090736256</v>
          </cell>
          <cell r="AF2">
            <v>0.73688903521406912</v>
          </cell>
          <cell r="AG2">
            <v>0.66789663563857116</v>
          </cell>
          <cell r="AH2">
            <v>0.8288865256607193</v>
          </cell>
          <cell r="AI2">
            <v>0.82350850870612391</v>
          </cell>
          <cell r="AJ2">
            <v>0.79351244637564577</v>
          </cell>
          <cell r="AM2">
            <v>0.77478268918783544</v>
          </cell>
          <cell r="AN2">
            <v>0.690707109042343</v>
          </cell>
          <cell r="AO2">
            <v>0.79320547062482538</v>
          </cell>
          <cell r="AP2">
            <v>0.83351100933128019</v>
          </cell>
          <cell r="AQ2">
            <v>0.78159544879728371</v>
          </cell>
        </row>
        <row r="3">
          <cell r="D3">
            <v>0.81947821681864241</v>
          </cell>
          <cell r="E3">
            <v>0.77616463903035537</v>
          </cell>
          <cell r="F3">
            <v>0.81910479551402371</v>
          </cell>
          <cell r="G3">
            <v>0.76300069169339113</v>
          </cell>
          <cell r="H3">
            <v>0.89278105407137665</v>
          </cell>
          <cell r="K3">
            <v>0.8003224472939523</v>
          </cell>
          <cell r="L3">
            <v>0.76772764071151167</v>
          </cell>
          <cell r="M3">
            <v>0.81651299393234877</v>
          </cell>
          <cell r="N3">
            <v>0.81704510423712051</v>
          </cell>
          <cell r="O3">
            <v>0.88124039938556065</v>
          </cell>
          <cell r="R3">
            <v>0.72854152193457911</v>
          </cell>
          <cell r="S3">
            <v>0.75776192381672025</v>
          </cell>
          <cell r="T3">
            <v>0.82067780051651029</v>
          </cell>
          <cell r="U3">
            <v>0.75236763174188703</v>
          </cell>
          <cell r="V3">
            <v>0.88193515352724494</v>
          </cell>
          <cell r="Y3">
            <v>0.87053772209454616</v>
          </cell>
          <cell r="Z3">
            <v>0.81666666666666665</v>
          </cell>
          <cell r="AA3">
            <v>0.91478574245976629</v>
          </cell>
          <cell r="AB3">
            <v>0.82758460177815008</v>
          </cell>
          <cell r="AC3">
            <v>0.88119832588247105</v>
          </cell>
          <cell r="AF3">
            <v>0.8608829416561643</v>
          </cell>
          <cell r="AG3">
            <v>0.8279620021555506</v>
          </cell>
          <cell r="AH3">
            <v>0.91498815391316113</v>
          </cell>
          <cell r="AI3">
            <v>0.83810951593209648</v>
          </cell>
          <cell r="AJ3">
            <v>0.89281499381814089</v>
          </cell>
          <cell r="AM3">
            <v>0.86098858329008832</v>
          </cell>
          <cell r="AN3">
            <v>0.8279620021555506</v>
          </cell>
          <cell r="AO3">
            <v>0.91442981724152783</v>
          </cell>
          <cell r="AP3">
            <v>0.83810951593209648</v>
          </cell>
          <cell r="AQ3">
            <v>0.87148968501726043</v>
          </cell>
        </row>
        <row r="4">
          <cell r="D4">
            <v>0.84098681803049102</v>
          </cell>
          <cell r="E4">
            <v>0.79896408928666984</v>
          </cell>
          <cell r="F4">
            <v>0.87151395113629582</v>
          </cell>
          <cell r="G4">
            <v>0.80609028775412483</v>
          </cell>
          <cell r="H4">
            <v>0.92457223692471524</v>
          </cell>
          <cell r="K4">
            <v>0.86210388164866159</v>
          </cell>
          <cell r="L4">
            <v>0.83934810386423298</v>
          </cell>
          <cell r="M4">
            <v>0.89318553310488802</v>
          </cell>
          <cell r="N4">
            <v>0.84914331462014603</v>
          </cell>
          <cell r="O4">
            <v>0.91421123679188188</v>
          </cell>
          <cell r="R4">
            <v>0.83965741071394873</v>
          </cell>
          <cell r="S4">
            <v>0.80871577645771187</v>
          </cell>
          <cell r="T4">
            <v>0.89370362867402087</v>
          </cell>
          <cell r="U4">
            <v>0.83844874908687073</v>
          </cell>
          <cell r="V4">
            <v>0.89373299252331506</v>
          </cell>
          <cell r="Y4">
            <v>0.82890187201497401</v>
          </cell>
          <cell r="Z4">
            <v>0.81843688674808224</v>
          </cell>
          <cell r="AA4">
            <v>0.87027376170560156</v>
          </cell>
          <cell r="AB4">
            <v>0.85873198431388909</v>
          </cell>
          <cell r="AC4">
            <v>0.91398207527239783</v>
          </cell>
          <cell r="AF4">
            <v>0.82925862771477732</v>
          </cell>
          <cell r="AG4">
            <v>0.82814121362508464</v>
          </cell>
          <cell r="AH4">
            <v>0.88241428176518644</v>
          </cell>
          <cell r="AI4">
            <v>0.87005276839742018</v>
          </cell>
          <cell r="AJ4">
            <v>0.91398207527239783</v>
          </cell>
          <cell r="AM4">
            <v>0.8295415195150263</v>
          </cell>
          <cell r="AN4">
            <v>0.82814121362508464</v>
          </cell>
          <cell r="AO4">
            <v>0.87110935513767918</v>
          </cell>
          <cell r="AP4">
            <v>0.87005276839742018</v>
          </cell>
          <cell r="AQ4">
            <v>0.91398207527239783</v>
          </cell>
        </row>
        <row r="5">
          <cell r="D5">
            <v>0.86221784094124521</v>
          </cell>
          <cell r="E5">
            <v>0.78429298184761242</v>
          </cell>
          <cell r="F5">
            <v>0.89238559960432506</v>
          </cell>
          <cell r="G5">
            <v>0.8506432054819153</v>
          </cell>
          <cell r="H5">
            <v>0.8468770111377989</v>
          </cell>
          <cell r="K5">
            <v>0.87179252048128852</v>
          </cell>
          <cell r="L5">
            <v>0.79549643904482614</v>
          </cell>
          <cell r="M5">
            <v>0.89238559960432506</v>
          </cell>
          <cell r="N5">
            <v>0.8612331384866625</v>
          </cell>
          <cell r="O5">
            <v>0.88141798973821006</v>
          </cell>
          <cell r="R5"/>
          <cell r="S5"/>
          <cell r="T5"/>
          <cell r="U5"/>
          <cell r="V5"/>
          <cell r="Y5">
            <v>0.87106192755751966</v>
          </cell>
          <cell r="Z5">
            <v>0.75982115742477507</v>
          </cell>
          <cell r="AA5">
            <v>0.88334090691131573</v>
          </cell>
          <cell r="AB5">
            <v>0.79225656419954993</v>
          </cell>
          <cell r="AC5">
            <v>0.82172466193471438</v>
          </cell>
          <cell r="AF5">
            <v>0.87106192755751966</v>
          </cell>
          <cell r="AG5">
            <v>0.7715930859945006</v>
          </cell>
          <cell r="AH5">
            <v>0.89290271392248499</v>
          </cell>
          <cell r="AI5">
            <v>0.8264809734142583</v>
          </cell>
          <cell r="AJ5">
            <v>0.82172466193471438</v>
          </cell>
          <cell r="AM5"/>
          <cell r="AN5"/>
          <cell r="AO5"/>
          <cell r="AP5"/>
          <cell r="AQ5"/>
        </row>
        <row r="6">
          <cell r="D6">
            <v>0.77867432706862594</v>
          </cell>
          <cell r="E6">
            <v>0.77911954114643667</v>
          </cell>
          <cell r="F6">
            <v>0.84052778924411853</v>
          </cell>
          <cell r="G6">
            <v>0.80739951394636889</v>
          </cell>
          <cell r="H6">
            <v>0.91494866197752445</v>
          </cell>
          <cell r="K6">
            <v>0.75249831767579622</v>
          </cell>
          <cell r="L6">
            <v>0.77731606763864824</v>
          </cell>
          <cell r="M6">
            <v>0.83946939283288613</v>
          </cell>
          <cell r="N6">
            <v>0.79656129571239931</v>
          </cell>
          <cell r="O6">
            <v>0.90349587123780684</v>
          </cell>
          <cell r="R6">
            <v>0.69769066736556185</v>
          </cell>
          <cell r="S6">
            <v>0.72355661065338495</v>
          </cell>
          <cell r="T6">
            <v>0.79656209490477659</v>
          </cell>
          <cell r="U6">
            <v>0.73076300008032935</v>
          </cell>
          <cell r="V6">
            <v>0.81842798397362559</v>
          </cell>
          <cell r="Y6">
            <v>0.79665589373121348</v>
          </cell>
          <cell r="Z6">
            <v>0.77717712826736796</v>
          </cell>
          <cell r="AA6">
            <v>0.78510053625001719</v>
          </cell>
          <cell r="AB6">
            <v>0.80741801709543648</v>
          </cell>
          <cell r="AC6">
            <v>0.85945598763934927</v>
          </cell>
          <cell r="AF6">
            <v>0.82929554800643668</v>
          </cell>
          <cell r="AG6">
            <v>0.7994717977740049</v>
          </cell>
          <cell r="AH6">
            <v>0.82966874499132559</v>
          </cell>
          <cell r="AI6">
            <v>0.80623602015792173</v>
          </cell>
          <cell r="AJ6">
            <v>0.83853694133683487</v>
          </cell>
          <cell r="AM6">
            <v>0.77250076510585075</v>
          </cell>
          <cell r="AN6">
            <v>0.76478262827594068</v>
          </cell>
          <cell r="AO6">
            <v>0.82734057870450695</v>
          </cell>
          <cell r="AP6">
            <v>0.82812309365789849</v>
          </cell>
          <cell r="AQ6">
            <v>0.86993087557603688</v>
          </cell>
        </row>
        <row r="7">
          <cell r="D7">
            <v>0.84097030961532637</v>
          </cell>
          <cell r="E7">
            <v>0.81794060883244946</v>
          </cell>
          <cell r="F7">
            <v>0.89225156563866248</v>
          </cell>
          <cell r="G7">
            <v>0.80625467722241928</v>
          </cell>
          <cell r="H7">
            <v>0.91386967783505946</v>
          </cell>
          <cell r="K7">
            <v>0.8297463175122749</v>
          </cell>
          <cell r="L7">
            <v>0.8084052148568277</v>
          </cell>
          <cell r="M7">
            <v>0.89259100757713528</v>
          </cell>
          <cell r="N7">
            <v>0.83849829978862234</v>
          </cell>
          <cell r="O7">
            <v>0.93545594190755477</v>
          </cell>
          <cell r="R7">
            <v>0.7991180662430909</v>
          </cell>
          <cell r="S7">
            <v>0.81094911189325036</v>
          </cell>
          <cell r="T7">
            <v>0.81060105869104171</v>
          </cell>
          <cell r="U7">
            <v>0.80547886864466012</v>
          </cell>
          <cell r="V7">
            <v>0.91488797940410838</v>
          </cell>
          <cell r="Y7">
            <v>0.88204427832087406</v>
          </cell>
          <cell r="Z7">
            <v>0.79641982516745324</v>
          </cell>
          <cell r="AA7">
            <v>0.93569223714571348</v>
          </cell>
          <cell r="AB7">
            <v>0.85954598127772996</v>
          </cell>
          <cell r="AC7">
            <v>0.9132285358267801</v>
          </cell>
          <cell r="AF7">
            <v>0.82813779981023916</v>
          </cell>
          <cell r="AG7">
            <v>0.80601729331076299</v>
          </cell>
          <cell r="AH7">
            <v>0.90403596356482607</v>
          </cell>
          <cell r="AI7">
            <v>0.87058035067476458</v>
          </cell>
          <cell r="AJ7">
            <v>0.89117734502750112</v>
          </cell>
          <cell r="AM7">
            <v>0.89403278289056565</v>
          </cell>
          <cell r="AN7">
            <v>0.77571057503145779</v>
          </cell>
          <cell r="AO7">
            <v>0.90361829228863055</v>
          </cell>
          <cell r="AP7">
            <v>0.86041640719060075</v>
          </cell>
          <cell r="AQ7">
            <v>0.86944251111245618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fig"/>
      <sheetName val="Wilcoxon Table"/>
      <sheetName val="Mann Table"/>
      <sheetName val="Runs Table"/>
      <sheetName val="KS Table"/>
      <sheetName val="KS2 Table"/>
      <sheetName val="Lil Table"/>
      <sheetName val="AD Table"/>
      <sheetName val="AD2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  <sheetName val="Dunnett 1"/>
      <sheetName val="Kendall Tc"/>
      <sheetName val="Kendall u"/>
      <sheetName val="Page Table"/>
      <sheetName val="Prime"/>
      <sheetName val="MSSD"/>
      <sheetName val="Dict"/>
      <sheetName val="ADict"/>
      <sheetName val="L4 2"/>
      <sheetName val="L8 2"/>
      <sheetName val="L8 42"/>
      <sheetName val="L9 3"/>
      <sheetName val="L12 2"/>
      <sheetName val="L16 2"/>
      <sheetName val="L16 4"/>
      <sheetName val="L16 42a"/>
      <sheetName val="L18 23"/>
      <sheetName val="L18 63"/>
      <sheetName val="L25 5"/>
      <sheetName val="L27 3"/>
      <sheetName val="L32 2"/>
      <sheetName val="L32 24"/>
      <sheetName val="L36 23a"/>
      <sheetName val="L36 23b"/>
      <sheetName val="L50 25"/>
      <sheetName val="L54 23"/>
      <sheetName val="L64 4"/>
      <sheetName val="T2"/>
      <sheetName val="T3"/>
      <sheetName val="T4"/>
    </sheetNames>
    <definedNames>
      <definedName name="dfWF"/>
      <definedName name="ExtractUnique"/>
      <definedName name="MSWF"/>
      <definedName name="QCRIT"/>
      <definedName name="QDIST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7BA88-6F32-4F0F-8A4C-07FFE79F6BAE}">
  <dimension ref="A1:O33"/>
  <sheetViews>
    <sheetView topLeftCell="A15" workbookViewId="0">
      <selection activeCell="D37" sqref="D37"/>
    </sheetView>
  </sheetViews>
  <sheetFormatPr baseColWidth="10" defaultRowHeight="14.25" x14ac:dyDescent="0.45"/>
  <sheetData>
    <row r="1" spans="1:15" x14ac:dyDescent="0.45">
      <c r="B1" s="25" t="s">
        <v>35</v>
      </c>
      <c r="C1" s="25"/>
      <c r="D1" s="25"/>
      <c r="E1" s="25"/>
      <c r="F1" s="25"/>
      <c r="G1" s="25"/>
      <c r="J1" s="25" t="s">
        <v>13</v>
      </c>
      <c r="K1" s="25"/>
      <c r="L1" s="25"/>
      <c r="M1" s="25"/>
      <c r="N1" s="25"/>
      <c r="O1" s="25"/>
    </row>
    <row r="2" spans="1:15" x14ac:dyDescent="0.45">
      <c r="B2" s="26" t="s">
        <v>6</v>
      </c>
      <c r="C2" s="23"/>
      <c r="D2" s="24"/>
      <c r="E2" s="26" t="s">
        <v>8</v>
      </c>
      <c r="F2" s="23"/>
      <c r="G2" s="24"/>
      <c r="J2" s="22" t="s">
        <v>36</v>
      </c>
      <c r="K2" s="23"/>
      <c r="L2" s="24"/>
      <c r="M2" s="22" t="s">
        <v>37</v>
      </c>
      <c r="N2" s="23"/>
      <c r="O2" s="24"/>
    </row>
    <row r="3" spans="1:15" x14ac:dyDescent="0.45">
      <c r="B3" s="5" t="s">
        <v>38</v>
      </c>
      <c r="C3" s="5" t="s">
        <v>7</v>
      </c>
      <c r="D3" s="1" t="s">
        <v>39</v>
      </c>
      <c r="E3" s="5" t="s">
        <v>38</v>
      </c>
      <c r="F3" s="5" t="s">
        <v>7</v>
      </c>
      <c r="G3" s="1" t="s">
        <v>39</v>
      </c>
      <c r="J3" s="5" t="s">
        <v>38</v>
      </c>
      <c r="K3" s="5" t="s">
        <v>7</v>
      </c>
      <c r="L3" s="1" t="s">
        <v>39</v>
      </c>
      <c r="M3" s="5" t="s">
        <v>38</v>
      </c>
      <c r="N3" s="5" t="s">
        <v>7</v>
      </c>
      <c r="O3" s="1" t="s">
        <v>39</v>
      </c>
    </row>
    <row r="4" spans="1:15" x14ac:dyDescent="0.45">
      <c r="A4" s="27" t="s">
        <v>0</v>
      </c>
      <c r="B4">
        <f>[1]Sheet1!D2</f>
        <v>0.58423978366669893</v>
      </c>
      <c r="C4">
        <f>[1]Sheet1!K2</f>
        <v>0.67778507780421116</v>
      </c>
      <c r="D4">
        <f>[1]Sheet1!R2</f>
        <v>0.64496371234035155</v>
      </c>
      <c r="E4">
        <f>[1]Sheet1!Y2</f>
        <v>0.80726869817151947</v>
      </c>
      <c r="F4">
        <f>[1]Sheet1!AF2</f>
        <v>0.73688903521406912</v>
      </c>
      <c r="G4">
        <f>[1]Sheet1!AM2</f>
        <v>0.77478268918783544</v>
      </c>
      <c r="I4" s="1" t="s">
        <v>0</v>
      </c>
      <c r="J4">
        <f t="shared" ref="J4:O4" si="0">AVERAGE(B4:B8)</f>
        <v>0.6499308033204485</v>
      </c>
      <c r="K4">
        <f t="shared" si="0"/>
        <v>0.68145708281393291</v>
      </c>
      <c r="L4">
        <f t="shared" si="0"/>
        <v>0.68686328389163143</v>
      </c>
      <c r="M4">
        <f t="shared" si="0"/>
        <v>0.78901630614848339</v>
      </c>
      <c r="N4">
        <f t="shared" si="0"/>
        <v>0.77013863031902585</v>
      </c>
      <c r="O4">
        <f t="shared" si="0"/>
        <v>0.77476034539671357</v>
      </c>
    </row>
    <row r="5" spans="1:15" x14ac:dyDescent="0.45">
      <c r="A5" s="28"/>
      <c r="B5">
        <f>[1]Sheet1!E2</f>
        <v>0.60347643080090907</v>
      </c>
      <c r="C5">
        <f>[1]Sheet1!L2</f>
        <v>0.67962960177153631</v>
      </c>
      <c r="D5">
        <f>[1]Sheet1!S2</f>
        <v>0.69455021709487219</v>
      </c>
      <c r="E5">
        <f>[1]Sheet1!Z2</f>
        <v>0.7208008256395354</v>
      </c>
      <c r="F5">
        <f>[1]Sheet1!AG2</f>
        <v>0.66789663563857116</v>
      </c>
      <c r="G5">
        <f>[1]Sheet1!AN2</f>
        <v>0.690707109042343</v>
      </c>
      <c r="I5" s="1" t="s">
        <v>1</v>
      </c>
      <c r="J5">
        <f t="shared" ref="J5:O5" si="1">AVERAGE(B9:B13)</f>
        <v>0.81410587942555801</v>
      </c>
      <c r="K5">
        <f t="shared" si="1"/>
        <v>0.81656971711209891</v>
      </c>
      <c r="L5">
        <f t="shared" si="1"/>
        <v>0.78825680630738837</v>
      </c>
      <c r="M5">
        <f t="shared" si="1"/>
        <v>0.86215461177632002</v>
      </c>
      <c r="N5">
        <f t="shared" si="1"/>
        <v>0.86695152149502275</v>
      </c>
      <c r="O5">
        <f t="shared" si="1"/>
        <v>0.86259592072730462</v>
      </c>
    </row>
    <row r="6" spans="1:15" x14ac:dyDescent="0.45">
      <c r="A6" s="28"/>
      <c r="B6">
        <f>[1]Sheet1!F2</f>
        <v>0.66857157397627187</v>
      </c>
      <c r="C6">
        <f>[1]Sheet1!M2</f>
        <v>0.61323488628379363</v>
      </c>
      <c r="D6">
        <f>[1]Sheet1!T2</f>
        <v>0.60961179511533559</v>
      </c>
      <c r="E6">
        <f>[1]Sheet1!AA2</f>
        <v>0.83716444845477112</v>
      </c>
      <c r="F6">
        <f>[1]Sheet1!AH2</f>
        <v>0.8288865256607193</v>
      </c>
      <c r="G6">
        <f>[1]Sheet1!AO2</f>
        <v>0.79320547062482538</v>
      </c>
      <c r="I6" s="1" t="s">
        <v>2</v>
      </c>
      <c r="J6">
        <f t="shared" ref="J6:O6" si="2">AVERAGE(B14:B18)</f>
        <v>0.84842547662645929</v>
      </c>
      <c r="K6">
        <f t="shared" si="2"/>
        <v>0.87159841400596216</v>
      </c>
      <c r="L6">
        <f t="shared" si="2"/>
        <v>0.85485171149117356</v>
      </c>
      <c r="M6">
        <f t="shared" si="2"/>
        <v>0.85806531601098901</v>
      </c>
      <c r="N6">
        <f t="shared" si="2"/>
        <v>0.86476979335497328</v>
      </c>
      <c r="O6">
        <f t="shared" si="2"/>
        <v>0.86256538638952163</v>
      </c>
    </row>
    <row r="7" spans="1:15" x14ac:dyDescent="0.45">
      <c r="A7" s="28"/>
      <c r="B7">
        <f>[1]Sheet1!G2</f>
        <v>0.66301938839964192</v>
      </c>
      <c r="C7">
        <f>[1]Sheet1!N2</f>
        <v>0.69574984025094511</v>
      </c>
      <c r="D7">
        <f>[1]Sheet1!U2</f>
        <v>0.69770175512663768</v>
      </c>
      <c r="E7">
        <f>[1]Sheet1!AB2</f>
        <v>0.79474664756922819</v>
      </c>
      <c r="F7">
        <f>[1]Sheet1!AI2</f>
        <v>0.82350850870612391</v>
      </c>
      <c r="G7">
        <f>[1]Sheet1!AP2</f>
        <v>0.83351100933128019</v>
      </c>
      <c r="I7" s="1" t="s">
        <v>3</v>
      </c>
      <c r="J7">
        <f>AVERAGE(B19:B23)</f>
        <v>0.84728332780257942</v>
      </c>
      <c r="K7">
        <f>AVERAGE(C19:C23)</f>
        <v>0.86046513747106257</v>
      </c>
      <c r="L7" t="str">
        <f>IFERROR(AVERAGE(D19:D23),"-")</f>
        <v>-</v>
      </c>
      <c r="M7">
        <f>AVERAGE(E19:E23)</f>
        <v>0.825641043605575</v>
      </c>
      <c r="N7">
        <f>AVERAGE(F19:F23)</f>
        <v>0.83675267256469554</v>
      </c>
      <c r="O7" t="str">
        <f>IFERROR(AVERAGE(G19:G23),"-")</f>
        <v>-</v>
      </c>
    </row>
    <row r="8" spans="1:15" x14ac:dyDescent="0.45">
      <c r="A8" s="29"/>
      <c r="B8">
        <f>[1]Sheet1!H2</f>
        <v>0.73034683975872017</v>
      </c>
      <c r="C8">
        <f>[1]Sheet1!O2</f>
        <v>0.74088600795917858</v>
      </c>
      <c r="D8">
        <f>[1]Sheet1!V2</f>
        <v>0.78748893978096013</v>
      </c>
      <c r="E8">
        <f>[1]Sheet1!AC2</f>
        <v>0.78510091090736256</v>
      </c>
      <c r="F8">
        <f>[1]Sheet1!AJ2</f>
        <v>0.79351244637564577</v>
      </c>
      <c r="G8">
        <f>[1]Sheet1!AQ2</f>
        <v>0.78159544879728371</v>
      </c>
      <c r="I8" s="1" t="s">
        <v>4</v>
      </c>
      <c r="J8">
        <f t="shared" ref="J8:O8" si="3">AVERAGE(B24:B28)</f>
        <v>0.82413396667661498</v>
      </c>
      <c r="K8">
        <f t="shared" si="3"/>
        <v>0.8138681890195073</v>
      </c>
      <c r="L8">
        <f t="shared" si="3"/>
        <v>0.75340007139553566</v>
      </c>
      <c r="M8">
        <f t="shared" si="3"/>
        <v>0.8051615125966769</v>
      </c>
      <c r="N8">
        <f t="shared" si="3"/>
        <v>0.82064181045330464</v>
      </c>
      <c r="O8">
        <f t="shared" si="3"/>
        <v>0.81253558826404682</v>
      </c>
    </row>
    <row r="9" spans="1:15" x14ac:dyDescent="0.45">
      <c r="A9" s="27" t="s">
        <v>1</v>
      </c>
      <c r="B9">
        <f>[1]Sheet1!D3</f>
        <v>0.81947821681864241</v>
      </c>
      <c r="C9">
        <f>[1]Sheet1!K3</f>
        <v>0.8003224472939523</v>
      </c>
      <c r="D9">
        <f>[1]Sheet1!R3</f>
        <v>0.72854152193457911</v>
      </c>
      <c r="E9">
        <f>[1]Sheet1!Y3</f>
        <v>0.87053772209454616</v>
      </c>
      <c r="F9">
        <f>[1]Sheet1!AF3</f>
        <v>0.8608829416561643</v>
      </c>
      <c r="G9">
        <f>[1]Sheet1!AM3</f>
        <v>0.86098858329008832</v>
      </c>
      <c r="I9" s="1" t="s">
        <v>5</v>
      </c>
      <c r="J9">
        <f t="shared" ref="J9:O9" si="4">AVERAGE(B29:B33)</f>
        <v>0.85425736782878336</v>
      </c>
      <c r="K9">
        <f t="shared" si="4"/>
        <v>0.86093935632848295</v>
      </c>
      <c r="L9">
        <f t="shared" si="4"/>
        <v>0.82820701697523025</v>
      </c>
      <c r="M9">
        <f t="shared" si="4"/>
        <v>0.87738617154771015</v>
      </c>
      <c r="N9">
        <f t="shared" si="4"/>
        <v>0.85998975047761872</v>
      </c>
      <c r="O9">
        <f t="shared" si="4"/>
        <v>0.86064411370274208</v>
      </c>
    </row>
    <row r="10" spans="1:15" x14ac:dyDescent="0.45">
      <c r="A10" s="28"/>
      <c r="B10">
        <f>[1]Sheet1!E3</f>
        <v>0.77616463903035537</v>
      </c>
      <c r="C10">
        <f>[1]Sheet1!L3</f>
        <v>0.76772764071151167</v>
      </c>
      <c r="D10">
        <f>[1]Sheet1!S3</f>
        <v>0.75776192381672025</v>
      </c>
      <c r="E10">
        <f>[1]Sheet1!Z3</f>
        <v>0.81666666666666665</v>
      </c>
      <c r="F10">
        <f>[1]Sheet1!AG3</f>
        <v>0.8279620021555506</v>
      </c>
      <c r="G10">
        <f>[1]Sheet1!AN3</f>
        <v>0.8279620021555506</v>
      </c>
    </row>
    <row r="11" spans="1:15" x14ac:dyDescent="0.45">
      <c r="A11" s="28"/>
      <c r="B11">
        <f>[1]Sheet1!F3</f>
        <v>0.81910479551402371</v>
      </c>
      <c r="C11">
        <f>[1]Sheet1!M3</f>
        <v>0.81651299393234877</v>
      </c>
      <c r="D11">
        <f>[1]Sheet1!T3</f>
        <v>0.82067780051651029</v>
      </c>
      <c r="E11">
        <f>[1]Sheet1!AA3</f>
        <v>0.91478574245976629</v>
      </c>
      <c r="F11">
        <f>[1]Sheet1!AH3</f>
        <v>0.91498815391316113</v>
      </c>
      <c r="G11">
        <f>[1]Sheet1!AO3</f>
        <v>0.91442981724152783</v>
      </c>
    </row>
    <row r="12" spans="1:15" x14ac:dyDescent="0.45">
      <c r="A12" s="28"/>
      <c r="B12">
        <f>[1]Sheet1!G3</f>
        <v>0.76300069169339113</v>
      </c>
      <c r="C12">
        <f>[1]Sheet1!N3</f>
        <v>0.81704510423712051</v>
      </c>
      <c r="D12">
        <f>[1]Sheet1!U3</f>
        <v>0.75236763174188703</v>
      </c>
      <c r="E12">
        <f>[1]Sheet1!AB3</f>
        <v>0.82758460177815008</v>
      </c>
      <c r="F12">
        <f>[1]Sheet1!AI3</f>
        <v>0.83810951593209648</v>
      </c>
      <c r="G12">
        <f>[1]Sheet1!AP3</f>
        <v>0.83810951593209648</v>
      </c>
      <c r="J12" s="25" t="s">
        <v>14</v>
      </c>
      <c r="K12" s="25"/>
      <c r="L12" s="25"/>
      <c r="M12" s="25"/>
      <c r="N12" s="25"/>
      <c r="O12" s="25"/>
    </row>
    <row r="13" spans="1:15" x14ac:dyDescent="0.45">
      <c r="A13" s="29"/>
      <c r="B13">
        <f>[1]Sheet1!H3</f>
        <v>0.89278105407137665</v>
      </c>
      <c r="C13">
        <f>[1]Sheet1!O3</f>
        <v>0.88124039938556065</v>
      </c>
      <c r="D13">
        <f>[1]Sheet1!V3</f>
        <v>0.88193515352724494</v>
      </c>
      <c r="E13">
        <f>[1]Sheet1!AC3</f>
        <v>0.88119832588247105</v>
      </c>
      <c r="F13">
        <f>[1]Sheet1!AJ3</f>
        <v>0.89281499381814089</v>
      </c>
      <c r="G13">
        <f>[1]Sheet1!AQ3</f>
        <v>0.87148968501726043</v>
      </c>
      <c r="J13" s="26" t="s">
        <v>6</v>
      </c>
      <c r="K13" s="23"/>
      <c r="L13" s="24"/>
      <c r="M13" s="26" t="s">
        <v>8</v>
      </c>
      <c r="N13" s="23"/>
      <c r="O13" s="24"/>
    </row>
    <row r="14" spans="1:15" x14ac:dyDescent="0.45">
      <c r="A14" s="27" t="s">
        <v>2</v>
      </c>
      <c r="B14">
        <f>[1]Sheet1!D4</f>
        <v>0.84098681803049102</v>
      </c>
      <c r="C14">
        <f>[1]Sheet1!K4</f>
        <v>0.86210388164866159</v>
      </c>
      <c r="D14">
        <f>[1]Sheet1!R4</f>
        <v>0.83965741071394873</v>
      </c>
      <c r="E14">
        <f>[1]Sheet1!Y4</f>
        <v>0.82890187201497401</v>
      </c>
      <c r="F14">
        <f>[1]Sheet1!AF4</f>
        <v>0.82925862771477732</v>
      </c>
      <c r="G14">
        <f>[1]Sheet1!AM4</f>
        <v>0.8295415195150263</v>
      </c>
      <c r="J14" s="5" t="s">
        <v>38</v>
      </c>
      <c r="K14" s="5" t="s">
        <v>7</v>
      </c>
      <c r="L14" s="1" t="s">
        <v>39</v>
      </c>
      <c r="M14" s="5" t="s">
        <v>38</v>
      </c>
      <c r="N14" s="5" t="s">
        <v>7</v>
      </c>
      <c r="O14" s="1" t="s">
        <v>39</v>
      </c>
    </row>
    <row r="15" spans="1:15" x14ac:dyDescent="0.45">
      <c r="A15" s="28"/>
      <c r="B15">
        <f>[1]Sheet1!E4</f>
        <v>0.79896408928666984</v>
      </c>
      <c r="C15">
        <f>[1]Sheet1!L4</f>
        <v>0.83934810386423298</v>
      </c>
      <c r="D15">
        <f>[1]Sheet1!S4</f>
        <v>0.80871577645771187</v>
      </c>
      <c r="E15">
        <f>[1]Sheet1!Z4</f>
        <v>0.81843688674808224</v>
      </c>
      <c r="F15">
        <f>[1]Sheet1!AG4</f>
        <v>0.82814121362508464</v>
      </c>
      <c r="G15">
        <f>[1]Sheet1!AN4</f>
        <v>0.82814121362508464</v>
      </c>
      <c r="I15" s="1" t="s">
        <v>0</v>
      </c>
      <c r="J15">
        <f t="shared" ref="J15:O15" si="5">_xlfn.STDEV.P(B4:B8)</f>
        <v>5.1882264977144509E-2</v>
      </c>
      <c r="K15">
        <f t="shared" si="5"/>
        <v>4.100529591704264E-2</v>
      </c>
      <c r="L15">
        <f t="shared" si="5"/>
        <v>6.0042402747184795E-2</v>
      </c>
      <c r="M15">
        <f t="shared" si="5"/>
        <v>3.8348174235205208E-2</v>
      </c>
      <c r="N15">
        <f t="shared" si="5"/>
        <v>6.0671171826597502E-2</v>
      </c>
      <c r="O15">
        <f t="shared" si="5"/>
        <v>4.6698027446174392E-2</v>
      </c>
    </row>
    <row r="16" spans="1:15" x14ac:dyDescent="0.45">
      <c r="A16" s="28"/>
      <c r="B16">
        <f>[1]Sheet1!F4</f>
        <v>0.87151395113629582</v>
      </c>
      <c r="C16">
        <f>[1]Sheet1!M4</f>
        <v>0.89318553310488802</v>
      </c>
      <c r="D16">
        <f>[1]Sheet1!T4</f>
        <v>0.89370362867402087</v>
      </c>
      <c r="E16">
        <f>[1]Sheet1!AA4</f>
        <v>0.87027376170560156</v>
      </c>
      <c r="F16">
        <f>[1]Sheet1!AH4</f>
        <v>0.88241428176518644</v>
      </c>
      <c r="G16">
        <f>[1]Sheet1!AO4</f>
        <v>0.87110935513767918</v>
      </c>
      <c r="I16" s="1" t="s">
        <v>1</v>
      </c>
      <c r="J16">
        <f t="shared" ref="J16:O16" si="6">_xlfn.STDEV.P(B9:B13)</f>
        <v>4.5376011751896601E-2</v>
      </c>
      <c r="K16">
        <f t="shared" si="6"/>
        <v>3.696497953419494E-2</v>
      </c>
      <c r="L16">
        <f t="shared" si="6"/>
        <v>5.5876004689294115E-2</v>
      </c>
      <c r="M16">
        <f t="shared" si="6"/>
        <v>3.5964466474993823E-2</v>
      </c>
      <c r="N16">
        <f t="shared" si="6"/>
        <v>3.2757621461759347E-2</v>
      </c>
      <c r="O16">
        <f t="shared" si="6"/>
        <v>3.0224254300674651E-2</v>
      </c>
    </row>
    <row r="17" spans="1:15" x14ac:dyDescent="0.45">
      <c r="A17" s="28"/>
      <c r="B17">
        <f>[1]Sheet1!G4</f>
        <v>0.80609028775412483</v>
      </c>
      <c r="C17">
        <f>[1]Sheet1!N4</f>
        <v>0.84914331462014603</v>
      </c>
      <c r="D17">
        <f>[1]Sheet1!U4</f>
        <v>0.83844874908687073</v>
      </c>
      <c r="E17">
        <f>[1]Sheet1!AB4</f>
        <v>0.85873198431388909</v>
      </c>
      <c r="F17">
        <f>[1]Sheet1!AI4</f>
        <v>0.87005276839742018</v>
      </c>
      <c r="G17">
        <f>[1]Sheet1!AP4</f>
        <v>0.87005276839742018</v>
      </c>
      <c r="I17" s="1" t="s">
        <v>2</v>
      </c>
      <c r="J17">
        <f t="shared" ref="J17:O17" si="7">_xlfn.STDEV.P(B14:B18)</f>
        <v>4.6098671250377067E-2</v>
      </c>
      <c r="K17">
        <f t="shared" si="7"/>
        <v>2.798684160145205E-2</v>
      </c>
      <c r="L17">
        <f t="shared" si="7"/>
        <v>3.3614502633954699E-2</v>
      </c>
      <c r="M17">
        <f t="shared" si="7"/>
        <v>3.3755276419418202E-2</v>
      </c>
      <c r="N17">
        <f t="shared" si="7"/>
        <v>3.2752960862284124E-2</v>
      </c>
      <c r="O17">
        <f t="shared" si="7"/>
        <v>3.1775259686870776E-2</v>
      </c>
    </row>
    <row r="18" spans="1:15" x14ac:dyDescent="0.45">
      <c r="A18" s="29"/>
      <c r="B18">
        <f>[1]Sheet1!H4</f>
        <v>0.92457223692471524</v>
      </c>
      <c r="C18">
        <f>[1]Sheet1!O4</f>
        <v>0.91421123679188188</v>
      </c>
      <c r="D18">
        <f>[1]Sheet1!V4</f>
        <v>0.89373299252331506</v>
      </c>
      <c r="E18">
        <f>[1]Sheet1!AC4</f>
        <v>0.91398207527239783</v>
      </c>
      <c r="F18">
        <f>[1]Sheet1!AJ4</f>
        <v>0.91398207527239783</v>
      </c>
      <c r="G18">
        <f>[1]Sheet1!AQ4</f>
        <v>0.91398207527239783</v>
      </c>
      <c r="I18" s="1" t="s">
        <v>3</v>
      </c>
      <c r="J18">
        <f>_xlfn.STDEV.P(B19:B23)</f>
        <v>3.5317112450329591E-2</v>
      </c>
      <c r="K18">
        <f>_xlfn.STDEV.P(C19:C23)</f>
        <v>3.4081576042048076E-2</v>
      </c>
      <c r="L18" t="str">
        <f>IFERROR(_xlfn.STDEV.P(D19:D23),"-")</f>
        <v>-</v>
      </c>
      <c r="M18">
        <f>_xlfn.STDEV.P(E19:E23)</f>
        <v>4.6592810286424688E-2</v>
      </c>
      <c r="N18">
        <f>_xlfn.STDEV.P(F19:F23)</f>
        <v>4.2206806919203775E-2</v>
      </c>
      <c r="O18" t="str">
        <f>IFERROR(_xlfn.STDEV.P(G19:G23),"-")</f>
        <v>-</v>
      </c>
    </row>
    <row r="19" spans="1:15" x14ac:dyDescent="0.45">
      <c r="A19" s="27" t="s">
        <v>3</v>
      </c>
      <c r="B19">
        <f>[1]Sheet1!D5</f>
        <v>0.86221784094124521</v>
      </c>
      <c r="C19">
        <f>[1]Sheet1!K5</f>
        <v>0.87179252048128852</v>
      </c>
      <c r="D19" t="str">
        <f>IF([1]Sheet1!R5=0,"-",[1]Sheet1!R5)</f>
        <v>-</v>
      </c>
      <c r="E19">
        <f>[1]Sheet1!Y5</f>
        <v>0.87106192755751966</v>
      </c>
      <c r="F19">
        <f>[1]Sheet1!AF5</f>
        <v>0.87106192755751966</v>
      </c>
      <c r="G19" t="str">
        <f>IF([1]Sheet1!AM5=0,"-",[1]Sheet1!AM5)</f>
        <v>-</v>
      </c>
      <c r="I19" s="1" t="s">
        <v>4</v>
      </c>
      <c r="J19">
        <f t="shared" ref="J19:O19" si="8">_xlfn.STDEV.P(B24:B28)</f>
        <v>5.0772011085346763E-2</v>
      </c>
      <c r="K19">
        <f t="shared" si="8"/>
        <v>5.3085572990497092E-2</v>
      </c>
      <c r="L19">
        <f t="shared" si="8"/>
        <v>4.6039540683740242E-2</v>
      </c>
      <c r="M19">
        <f t="shared" si="8"/>
        <v>2.9020323648328027E-2</v>
      </c>
      <c r="N19">
        <f t="shared" si="8"/>
        <v>1.5048618946648499E-2</v>
      </c>
      <c r="O19">
        <f t="shared" si="8"/>
        <v>3.9088385295136092E-2</v>
      </c>
    </row>
    <row r="20" spans="1:15" x14ac:dyDescent="0.45">
      <c r="A20" s="28"/>
      <c r="B20">
        <f>[1]Sheet1!E5</f>
        <v>0.78429298184761242</v>
      </c>
      <c r="C20">
        <f>[1]Sheet1!L5</f>
        <v>0.79549643904482614</v>
      </c>
      <c r="D20" t="str">
        <f>IF([1]Sheet1!S5=0,"-",[1]Sheet1!S5)</f>
        <v>-</v>
      </c>
      <c r="E20">
        <f>[1]Sheet1!Z5</f>
        <v>0.75982115742477507</v>
      </c>
      <c r="F20">
        <f>[1]Sheet1!AG5</f>
        <v>0.7715930859945006</v>
      </c>
      <c r="G20" t="str">
        <f>IF([1]Sheet1!AN5=0,"-",[1]Sheet1!AN5)</f>
        <v>-</v>
      </c>
      <c r="I20" s="1" t="s">
        <v>5</v>
      </c>
      <c r="J20">
        <f t="shared" ref="J20:O20" si="9">_xlfn.STDEV.P(B29:B33)</f>
        <v>4.1944958640858128E-2</v>
      </c>
      <c r="K20">
        <f t="shared" si="9"/>
        <v>4.6456412393786971E-2</v>
      </c>
      <c r="L20">
        <f t="shared" si="9"/>
        <v>4.355256613278493E-2</v>
      </c>
      <c r="M20">
        <f t="shared" si="9"/>
        <v>4.8124405360231201E-2</v>
      </c>
      <c r="N20">
        <f t="shared" si="9"/>
        <v>3.7289324605341331E-2</v>
      </c>
      <c r="O20">
        <f t="shared" si="9"/>
        <v>4.52830054076079E-2</v>
      </c>
    </row>
    <row r="21" spans="1:15" x14ac:dyDescent="0.45">
      <c r="A21" s="28"/>
      <c r="B21">
        <f>[1]Sheet1!F5</f>
        <v>0.89238559960432506</v>
      </c>
      <c r="C21">
        <f>[1]Sheet1!M5</f>
        <v>0.89238559960432506</v>
      </c>
      <c r="D21" t="str">
        <f>IF([1]Sheet1!T5=0,"-",[1]Sheet1!T5)</f>
        <v>-</v>
      </c>
      <c r="E21">
        <f>[1]Sheet1!AA5</f>
        <v>0.88334090691131573</v>
      </c>
      <c r="F21">
        <f>[1]Sheet1!AH5</f>
        <v>0.89290271392248499</v>
      </c>
      <c r="G21" t="str">
        <f>IF([1]Sheet1!AO5=0,"-",[1]Sheet1!AO5)</f>
        <v>-</v>
      </c>
    </row>
    <row r="22" spans="1:15" x14ac:dyDescent="0.45">
      <c r="A22" s="28"/>
      <c r="B22">
        <f>[1]Sheet1!G5</f>
        <v>0.8506432054819153</v>
      </c>
      <c r="C22">
        <f>[1]Sheet1!N5</f>
        <v>0.8612331384866625</v>
      </c>
      <c r="D22" t="str">
        <f>IF([1]Sheet1!U5=0,"-",[1]Sheet1!U5)</f>
        <v>-</v>
      </c>
      <c r="E22">
        <f>[1]Sheet1!AB5</f>
        <v>0.79225656419954993</v>
      </c>
      <c r="F22">
        <f>[1]Sheet1!AI5</f>
        <v>0.8264809734142583</v>
      </c>
      <c r="G22" t="str">
        <f>IF([1]Sheet1!AP5=0,"-",[1]Sheet1!AP5)</f>
        <v>-</v>
      </c>
    </row>
    <row r="23" spans="1:15" x14ac:dyDescent="0.45">
      <c r="A23" s="29"/>
      <c r="B23">
        <f>[1]Sheet1!H5</f>
        <v>0.8468770111377989</v>
      </c>
      <c r="C23">
        <f>[1]Sheet1!O5</f>
        <v>0.88141798973821006</v>
      </c>
      <c r="D23" t="str">
        <f>IF([1]Sheet1!V5=0,"-",[1]Sheet1!V5)</f>
        <v>-</v>
      </c>
      <c r="E23">
        <f>[1]Sheet1!AC5</f>
        <v>0.82172466193471438</v>
      </c>
      <c r="F23">
        <f>[1]Sheet1!AJ5</f>
        <v>0.82172466193471438</v>
      </c>
      <c r="G23" t="str">
        <f>IF([1]Sheet1!AQ5=0,"-",[1]Sheet1!AQ5)</f>
        <v>-</v>
      </c>
    </row>
    <row r="24" spans="1:15" x14ac:dyDescent="0.45">
      <c r="A24" s="27" t="s">
        <v>4</v>
      </c>
      <c r="B24">
        <f>[1]Sheet1!D6</f>
        <v>0.77867432706862594</v>
      </c>
      <c r="C24">
        <f>[1]Sheet1!K6</f>
        <v>0.75249831767579622</v>
      </c>
      <c r="D24">
        <f>[1]Sheet1!R6</f>
        <v>0.69769066736556185</v>
      </c>
      <c r="E24">
        <f>[1]Sheet1!Y6</f>
        <v>0.79665589373121348</v>
      </c>
      <c r="F24">
        <f>[1]Sheet1!AF6</f>
        <v>0.82929554800643668</v>
      </c>
      <c r="G24">
        <f>[1]Sheet1!AM6</f>
        <v>0.77250076510585075</v>
      </c>
    </row>
    <row r="25" spans="1:15" x14ac:dyDescent="0.45">
      <c r="A25" s="28"/>
      <c r="B25">
        <f>[1]Sheet1!E6</f>
        <v>0.77911954114643667</v>
      </c>
      <c r="C25">
        <f>[1]Sheet1!L6</f>
        <v>0.77731606763864824</v>
      </c>
      <c r="D25">
        <f>[1]Sheet1!S6</f>
        <v>0.72355661065338495</v>
      </c>
      <c r="E25">
        <f>[1]Sheet1!Z6</f>
        <v>0.77717712826736796</v>
      </c>
      <c r="F25">
        <f>[1]Sheet1!AG6</f>
        <v>0.7994717977740049</v>
      </c>
      <c r="G25">
        <f>[1]Sheet1!AN6</f>
        <v>0.76478262827594068</v>
      </c>
    </row>
    <row r="26" spans="1:15" x14ac:dyDescent="0.45">
      <c r="A26" s="28"/>
      <c r="B26">
        <f>[1]Sheet1!F6</f>
        <v>0.84052778924411853</v>
      </c>
      <c r="C26">
        <f>[1]Sheet1!M6</f>
        <v>0.83946939283288613</v>
      </c>
      <c r="D26">
        <f>[1]Sheet1!T6</f>
        <v>0.79656209490477659</v>
      </c>
      <c r="E26">
        <f>[1]Sheet1!AA6</f>
        <v>0.78510053625001719</v>
      </c>
      <c r="F26">
        <f>[1]Sheet1!AH6</f>
        <v>0.82966874499132559</v>
      </c>
      <c r="G26">
        <f>[1]Sheet1!AO6</f>
        <v>0.82734057870450695</v>
      </c>
    </row>
    <row r="27" spans="1:15" x14ac:dyDescent="0.45">
      <c r="A27" s="28"/>
      <c r="B27">
        <f>[1]Sheet1!G6</f>
        <v>0.80739951394636889</v>
      </c>
      <c r="C27">
        <f>[1]Sheet1!N6</f>
        <v>0.79656129571239931</v>
      </c>
      <c r="D27">
        <f>[1]Sheet1!U6</f>
        <v>0.73076300008032935</v>
      </c>
      <c r="E27">
        <f>[1]Sheet1!AB6</f>
        <v>0.80741801709543648</v>
      </c>
      <c r="F27">
        <f>[1]Sheet1!AI6</f>
        <v>0.80623602015792173</v>
      </c>
      <c r="G27">
        <f>[1]Sheet1!AP6</f>
        <v>0.82812309365789849</v>
      </c>
    </row>
    <row r="28" spans="1:15" x14ac:dyDescent="0.45">
      <c r="A28" s="29"/>
      <c r="B28">
        <f>[1]Sheet1!H6</f>
        <v>0.91494866197752445</v>
      </c>
      <c r="C28">
        <f>[1]Sheet1!O6</f>
        <v>0.90349587123780684</v>
      </c>
      <c r="D28">
        <f>[1]Sheet1!V6</f>
        <v>0.81842798397362559</v>
      </c>
      <c r="E28">
        <f>[1]Sheet1!AC6</f>
        <v>0.85945598763934927</v>
      </c>
      <c r="F28">
        <f>[1]Sheet1!AJ6</f>
        <v>0.83853694133683487</v>
      </c>
      <c r="G28">
        <f>[1]Sheet1!AQ6</f>
        <v>0.86993087557603688</v>
      </c>
    </row>
    <row r="29" spans="1:15" x14ac:dyDescent="0.45">
      <c r="A29" s="27" t="s">
        <v>5</v>
      </c>
      <c r="B29">
        <f>[1]Sheet1!D7</f>
        <v>0.84097030961532637</v>
      </c>
      <c r="C29">
        <f>[1]Sheet1!K7</f>
        <v>0.8297463175122749</v>
      </c>
      <c r="D29">
        <f>[1]Sheet1!R7</f>
        <v>0.7991180662430909</v>
      </c>
      <c r="E29">
        <f>[1]Sheet1!Y7</f>
        <v>0.88204427832087406</v>
      </c>
      <c r="F29">
        <f>[1]Sheet1!AF7</f>
        <v>0.82813779981023916</v>
      </c>
      <c r="G29">
        <f>[1]Sheet1!AM7</f>
        <v>0.89403278289056565</v>
      </c>
    </row>
    <row r="30" spans="1:15" x14ac:dyDescent="0.45">
      <c r="A30" s="28"/>
      <c r="B30">
        <f>[1]Sheet1!E7</f>
        <v>0.81794060883244946</v>
      </c>
      <c r="C30">
        <f>[1]Sheet1!L7</f>
        <v>0.8084052148568277</v>
      </c>
      <c r="D30">
        <f>[1]Sheet1!S7</f>
        <v>0.81094911189325036</v>
      </c>
      <c r="E30">
        <f>[1]Sheet1!Z7</f>
        <v>0.79641982516745324</v>
      </c>
      <c r="F30">
        <f>[1]Sheet1!AG7</f>
        <v>0.80601729331076299</v>
      </c>
      <c r="G30">
        <f>[1]Sheet1!AN7</f>
        <v>0.77571057503145779</v>
      </c>
    </row>
    <row r="31" spans="1:15" x14ac:dyDescent="0.45">
      <c r="A31" s="28"/>
      <c r="B31">
        <f>[1]Sheet1!F7</f>
        <v>0.89225156563866248</v>
      </c>
      <c r="C31">
        <f>[1]Sheet1!M7</f>
        <v>0.89259100757713528</v>
      </c>
      <c r="D31">
        <f>[1]Sheet1!T7</f>
        <v>0.81060105869104171</v>
      </c>
      <c r="E31">
        <f>[1]Sheet1!AA7</f>
        <v>0.93569223714571348</v>
      </c>
      <c r="F31">
        <f>[1]Sheet1!AH7</f>
        <v>0.90403596356482607</v>
      </c>
      <c r="G31">
        <f>[1]Sheet1!AO7</f>
        <v>0.90361829228863055</v>
      </c>
    </row>
    <row r="32" spans="1:15" x14ac:dyDescent="0.45">
      <c r="A32" s="28"/>
      <c r="B32">
        <f>[1]Sheet1!G7</f>
        <v>0.80625467722241928</v>
      </c>
      <c r="C32">
        <f>[1]Sheet1!N7</f>
        <v>0.83849829978862234</v>
      </c>
      <c r="D32">
        <f>[1]Sheet1!U7</f>
        <v>0.80547886864466012</v>
      </c>
      <c r="E32">
        <f>[1]Sheet1!AB7</f>
        <v>0.85954598127772996</v>
      </c>
      <c r="F32">
        <f>[1]Sheet1!AI7</f>
        <v>0.87058035067476458</v>
      </c>
      <c r="G32">
        <f>[1]Sheet1!AP7</f>
        <v>0.86041640719060075</v>
      </c>
    </row>
    <row r="33" spans="1:7" x14ac:dyDescent="0.45">
      <c r="A33" s="29"/>
      <c r="B33">
        <f>[1]Sheet1!H7</f>
        <v>0.91386967783505946</v>
      </c>
      <c r="C33">
        <f>[1]Sheet1!O7</f>
        <v>0.93545594190755477</v>
      </c>
      <c r="D33">
        <f>[1]Sheet1!V7</f>
        <v>0.91488797940410838</v>
      </c>
      <c r="E33">
        <f>[1]Sheet1!AC7</f>
        <v>0.9132285358267801</v>
      </c>
      <c r="F33">
        <f>[1]Sheet1!AJ7</f>
        <v>0.89117734502750112</v>
      </c>
      <c r="G33">
        <f>[1]Sheet1!AQ7</f>
        <v>0.86944251111245618</v>
      </c>
    </row>
  </sheetData>
  <mergeCells count="15">
    <mergeCell ref="A19:A23"/>
    <mergeCell ref="A24:A28"/>
    <mergeCell ref="A29:A33"/>
    <mergeCell ref="B2:D2"/>
    <mergeCell ref="E2:G2"/>
    <mergeCell ref="J13:L13"/>
    <mergeCell ref="M13:O13"/>
    <mergeCell ref="A4:A8"/>
    <mergeCell ref="A9:A13"/>
    <mergeCell ref="A14:A18"/>
    <mergeCell ref="J2:L2"/>
    <mergeCell ref="M2:O2"/>
    <mergeCell ref="B1:G1"/>
    <mergeCell ref="J1:O1"/>
    <mergeCell ref="J12:O12"/>
  </mergeCells>
  <conditionalFormatting sqref="B4:G18 B24:G33 B19:C23 E19:G23">
    <cfRule type="colorScale" priority="4">
      <colorScale>
        <cfvo type="min"/>
        <cfvo type="max"/>
        <color rgb="FFFCFCFF"/>
        <color rgb="FF63BE7B"/>
      </colorScale>
    </cfRule>
  </conditionalFormatting>
  <conditionalFormatting sqref="J4:O9">
    <cfRule type="colorScale" priority="3">
      <colorScale>
        <cfvo type="min"/>
        <cfvo type="max"/>
        <color rgb="FFFCFCFF"/>
        <color rgb="FF63BE7B"/>
      </colorScale>
    </cfRule>
  </conditionalFormatting>
  <conditionalFormatting sqref="J15:O20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AFB89-9165-4AAC-A073-50224E750E34}">
  <dimension ref="A1:L37"/>
  <sheetViews>
    <sheetView workbookViewId="0">
      <selection activeCell="D47" sqref="D47"/>
    </sheetView>
  </sheetViews>
  <sheetFormatPr baseColWidth="10" defaultRowHeight="14.25" x14ac:dyDescent="0.45"/>
  <cols>
    <col min="1" max="1" width="12.06640625" bestFit="1" customWidth="1"/>
    <col min="2" max="2" width="16.06640625" bestFit="1" customWidth="1"/>
    <col min="3" max="3" width="23" bestFit="1" customWidth="1"/>
    <col min="11" max="11" width="16.73046875" bestFit="1" customWidth="1"/>
  </cols>
  <sheetData>
    <row r="1" spans="1:12" s="3" customFormat="1" x14ac:dyDescent="0.45">
      <c r="A1" s="4" t="s">
        <v>9</v>
      </c>
      <c r="B1" s="4" t="s">
        <v>10</v>
      </c>
      <c r="C1" s="4" t="s">
        <v>11</v>
      </c>
      <c r="D1" s="30" t="s">
        <v>12</v>
      </c>
      <c r="E1" s="30"/>
      <c r="F1" s="30"/>
      <c r="G1" s="30"/>
      <c r="H1" s="30"/>
      <c r="J1" s="4" t="s">
        <v>13</v>
      </c>
      <c r="K1" s="4" t="s">
        <v>14</v>
      </c>
      <c r="L1" s="4" t="s">
        <v>15</v>
      </c>
    </row>
    <row r="2" spans="1:12" x14ac:dyDescent="0.45">
      <c r="A2" t="str">
        <f>'F1'!$A4</f>
        <v>kNN</v>
      </c>
      <c r="B2" t="str">
        <f>'F1'!B2</f>
        <v>BoW</v>
      </c>
      <c r="C2" t="str">
        <f>'F1'!B3</f>
        <v>/</v>
      </c>
      <c r="D2">
        <f>'F1'!B4</f>
        <v>0.58423978366669893</v>
      </c>
      <c r="E2">
        <f>'F1'!B5</f>
        <v>0.60347643080090907</v>
      </c>
      <c r="F2">
        <f>'F1'!B6</f>
        <v>0.66857157397627187</v>
      </c>
      <c r="G2">
        <f>'F1'!B7</f>
        <v>0.66301938839964192</v>
      </c>
      <c r="H2">
        <f>'F1'!B8</f>
        <v>0.73034683975872017</v>
      </c>
      <c r="J2">
        <f>IFERROR(AVERAGE(D2:H2),"-")</f>
        <v>0.6499308033204485</v>
      </c>
      <c r="K2">
        <f>IFERROR(_xlfn.STDEV.P(D2:H2),"-")</f>
        <v>5.1882264977144509E-2</v>
      </c>
      <c r="L2">
        <f>IFERROR(VAR(D2:H2),"-")</f>
        <v>3.3647117739482946E-3</v>
      </c>
    </row>
    <row r="3" spans="1:12" x14ac:dyDescent="0.45">
      <c r="A3" t="str">
        <f>'F1'!$A4</f>
        <v>kNN</v>
      </c>
      <c r="B3" t="str">
        <f>'F1'!B2</f>
        <v>BoW</v>
      </c>
      <c r="C3" t="str">
        <f>'F1'!C3</f>
        <v>Chi^2</v>
      </c>
      <c r="D3">
        <f>'F1'!C4</f>
        <v>0.67778507780421116</v>
      </c>
      <c r="E3">
        <f>'F1'!C5</f>
        <v>0.67962960177153631</v>
      </c>
      <c r="F3">
        <f>'F1'!C6</f>
        <v>0.61323488628379363</v>
      </c>
      <c r="G3">
        <f>'F1'!C7</f>
        <v>0.69574984025094511</v>
      </c>
      <c r="H3">
        <f>'F1'!C8</f>
        <v>0.74088600795917858</v>
      </c>
      <c r="J3">
        <f t="shared" ref="J3:J22" si="0">IFERROR(AVERAGE(D3:H3),"-")</f>
        <v>0.68145708281393291</v>
      </c>
      <c r="K3">
        <f t="shared" ref="K3:K22" si="1">IFERROR(_xlfn.STDEV.P(D3:H3),"-")</f>
        <v>4.100529591704264E-2</v>
      </c>
      <c r="L3">
        <f t="shared" ref="L3:L22" si="2">IFERROR(VAR(D3:H3),"-")</f>
        <v>2.1017928665552923E-3</v>
      </c>
    </row>
    <row r="4" spans="1:12" x14ac:dyDescent="0.45">
      <c r="A4" t="str">
        <f>'F1'!$A4</f>
        <v>kNN</v>
      </c>
      <c r="B4" t="str">
        <f>'F1'!B2</f>
        <v>BoW</v>
      </c>
      <c r="C4" t="str">
        <f>'F1'!D3</f>
        <v>Chi^2 + PCA</v>
      </c>
      <c r="D4">
        <f>'F1'!D4</f>
        <v>0.64496371234035155</v>
      </c>
      <c r="E4">
        <f>'F1'!D5</f>
        <v>0.69455021709487219</v>
      </c>
      <c r="F4">
        <f>'F1'!D6</f>
        <v>0.60961179511533559</v>
      </c>
      <c r="G4">
        <f>'F1'!D7</f>
        <v>0.69770175512663768</v>
      </c>
      <c r="H4">
        <f>'F1'!D8</f>
        <v>0.78748893978096013</v>
      </c>
      <c r="J4">
        <f t="shared" si="0"/>
        <v>0.68686328389163143</v>
      </c>
      <c r="K4">
        <f t="shared" si="1"/>
        <v>6.0042402747184795E-2</v>
      </c>
      <c r="L4">
        <f t="shared" si="2"/>
        <v>4.5063626595689306E-3</v>
      </c>
    </row>
    <row r="5" spans="1:12" x14ac:dyDescent="0.45">
      <c r="A5" t="str">
        <f>'F1'!$A4</f>
        <v>kNN</v>
      </c>
      <c r="B5" t="str">
        <f>'F1'!E2</f>
        <v>Tf-Idf</v>
      </c>
      <c r="C5" t="str">
        <f>'F1'!E3</f>
        <v>/</v>
      </c>
      <c r="D5">
        <f>'F1'!E4</f>
        <v>0.80726869817151947</v>
      </c>
      <c r="E5">
        <f>'F1'!E5</f>
        <v>0.7208008256395354</v>
      </c>
      <c r="F5">
        <f>'F1'!E6</f>
        <v>0.83716444845477112</v>
      </c>
      <c r="G5">
        <f>'F1'!E7</f>
        <v>0.79474664756922819</v>
      </c>
      <c r="H5">
        <f>'F1'!E8</f>
        <v>0.78510091090736256</v>
      </c>
      <c r="J5">
        <f t="shared" si="0"/>
        <v>0.78901630614848339</v>
      </c>
      <c r="K5">
        <f t="shared" si="1"/>
        <v>3.8348174235205208E-2</v>
      </c>
      <c r="L5">
        <f t="shared" si="2"/>
        <v>1.8382280839670708E-3</v>
      </c>
    </row>
    <row r="6" spans="1:12" x14ac:dyDescent="0.45">
      <c r="A6" t="str">
        <f>'F1'!$A4</f>
        <v>kNN</v>
      </c>
      <c r="B6" t="str">
        <f>'F1'!E2</f>
        <v>Tf-Idf</v>
      </c>
      <c r="C6" t="str">
        <f>'F1'!F3</f>
        <v>Chi^2</v>
      </c>
      <c r="D6">
        <f>'F1'!F4</f>
        <v>0.73688903521406912</v>
      </c>
      <c r="E6">
        <f>'F1'!F5</f>
        <v>0.66789663563857116</v>
      </c>
      <c r="F6">
        <f>'F1'!F6</f>
        <v>0.8288865256607193</v>
      </c>
      <c r="G6">
        <f>'F1'!F7</f>
        <v>0.82350850870612391</v>
      </c>
      <c r="H6">
        <f>'F1'!F8</f>
        <v>0.79351244637564577</v>
      </c>
      <c r="J6">
        <f t="shared" si="0"/>
        <v>0.77013863031902585</v>
      </c>
      <c r="K6">
        <f t="shared" si="1"/>
        <v>6.0671171826597502E-2</v>
      </c>
      <c r="L6">
        <f t="shared" si="2"/>
        <v>4.6012388635156484E-3</v>
      </c>
    </row>
    <row r="7" spans="1:12" x14ac:dyDescent="0.45">
      <c r="A7" t="str">
        <f>'F1'!$A4</f>
        <v>kNN</v>
      </c>
      <c r="B7" t="str">
        <f>'F1'!E2</f>
        <v>Tf-Idf</v>
      </c>
      <c r="C7" t="str">
        <f>'F1'!G3</f>
        <v>Chi^2 + PCA</v>
      </c>
      <c r="D7">
        <f>'F1'!G4</f>
        <v>0.77478268918783544</v>
      </c>
      <c r="E7">
        <f>'F1'!G5</f>
        <v>0.690707109042343</v>
      </c>
      <c r="F7">
        <f>'F1'!G6</f>
        <v>0.79320547062482538</v>
      </c>
      <c r="G7">
        <f>'F1'!G7</f>
        <v>0.83351100933128019</v>
      </c>
      <c r="H7">
        <f>'F1'!G8</f>
        <v>0.78159544879728371</v>
      </c>
      <c r="J7">
        <f t="shared" si="0"/>
        <v>0.77476034539671357</v>
      </c>
      <c r="K7">
        <f t="shared" si="1"/>
        <v>4.6698027446174392E-2</v>
      </c>
      <c r="L7">
        <f t="shared" si="2"/>
        <v>2.725882209204571E-3</v>
      </c>
    </row>
    <row r="8" spans="1:12" x14ac:dyDescent="0.45">
      <c r="A8" t="str">
        <f>'F1'!A9</f>
        <v>SVM</v>
      </c>
      <c r="B8" t="str">
        <f>'F1'!B2</f>
        <v>BoW</v>
      </c>
      <c r="C8" t="str">
        <f>'F1'!B3</f>
        <v>/</v>
      </c>
      <c r="D8">
        <f>'F1'!B9</f>
        <v>0.81947821681864241</v>
      </c>
      <c r="E8">
        <f>'F1'!B10</f>
        <v>0.77616463903035537</v>
      </c>
      <c r="F8">
        <f>'F1'!B11</f>
        <v>0.81910479551402371</v>
      </c>
      <c r="G8">
        <f>'F1'!B12</f>
        <v>0.76300069169339113</v>
      </c>
      <c r="H8">
        <f>'F1'!B13</f>
        <v>0.89278105407137665</v>
      </c>
      <c r="J8">
        <f t="shared" si="0"/>
        <v>0.81410587942555801</v>
      </c>
      <c r="K8">
        <f t="shared" si="1"/>
        <v>4.5376011751896601E-2</v>
      </c>
      <c r="L8">
        <f t="shared" si="2"/>
        <v>2.5737280531353234E-3</v>
      </c>
    </row>
    <row r="9" spans="1:12" x14ac:dyDescent="0.45">
      <c r="A9" t="str">
        <f>'F1'!A9</f>
        <v>SVM</v>
      </c>
      <c r="B9" t="str">
        <f>'F1'!B2</f>
        <v>BoW</v>
      </c>
      <c r="C9" t="str">
        <f>'F1'!C3</f>
        <v>Chi^2</v>
      </c>
      <c r="D9">
        <f>'F1'!C9</f>
        <v>0.8003224472939523</v>
      </c>
      <c r="E9">
        <f>'F1'!C10</f>
        <v>0.76772764071151167</v>
      </c>
      <c r="F9">
        <f>'F1'!C11</f>
        <v>0.81651299393234877</v>
      </c>
      <c r="G9">
        <f>'F1'!C12</f>
        <v>0.81704510423712051</v>
      </c>
      <c r="H9">
        <f>'F1'!C13</f>
        <v>0.88124039938556065</v>
      </c>
      <c r="J9">
        <f t="shared" si="0"/>
        <v>0.81656971711209891</v>
      </c>
      <c r="K9">
        <f t="shared" si="1"/>
        <v>3.696497953419494E-2</v>
      </c>
      <c r="L9">
        <f t="shared" si="2"/>
        <v>1.7080121399543134E-3</v>
      </c>
    </row>
    <row r="10" spans="1:12" x14ac:dyDescent="0.45">
      <c r="A10" t="str">
        <f>'F1'!A9</f>
        <v>SVM</v>
      </c>
      <c r="B10" t="str">
        <f>'F1'!B2</f>
        <v>BoW</v>
      </c>
      <c r="C10" t="str">
        <f>'F1'!D3</f>
        <v>Chi^2 + PCA</v>
      </c>
      <c r="D10">
        <f>'F1'!D9</f>
        <v>0.72854152193457911</v>
      </c>
      <c r="E10">
        <f>'F1'!D10</f>
        <v>0.75776192381672025</v>
      </c>
      <c r="F10">
        <f>'F1'!D11</f>
        <v>0.82067780051651029</v>
      </c>
      <c r="G10">
        <f>'F1'!D12</f>
        <v>0.75236763174188703</v>
      </c>
      <c r="H10">
        <f>'F1'!D13</f>
        <v>0.88193515352724494</v>
      </c>
      <c r="J10">
        <f t="shared" si="0"/>
        <v>0.78825680630738837</v>
      </c>
      <c r="K10">
        <f t="shared" si="1"/>
        <v>5.5876004689294115E-2</v>
      </c>
      <c r="L10">
        <f t="shared" si="2"/>
        <v>3.9026598750475225E-3</v>
      </c>
    </row>
    <row r="11" spans="1:12" x14ac:dyDescent="0.45">
      <c r="A11" t="str">
        <f>'F1'!A9</f>
        <v>SVM</v>
      </c>
      <c r="B11" t="str">
        <f>'F1'!E2</f>
        <v>Tf-Idf</v>
      </c>
      <c r="C11" t="str">
        <f>'F1'!E3</f>
        <v>/</v>
      </c>
      <c r="D11">
        <f>'F1'!E9</f>
        <v>0.87053772209454616</v>
      </c>
      <c r="E11">
        <f>'F1'!E10</f>
        <v>0.81666666666666665</v>
      </c>
      <c r="F11">
        <f>'F1'!E11</f>
        <v>0.91478574245976629</v>
      </c>
      <c r="G11">
        <f>'F1'!E12</f>
        <v>0.82758460177815008</v>
      </c>
      <c r="H11">
        <f>'F1'!E13</f>
        <v>0.88119832588247105</v>
      </c>
      <c r="J11">
        <f t="shared" si="0"/>
        <v>0.86215461177632002</v>
      </c>
      <c r="K11">
        <f t="shared" si="1"/>
        <v>3.5964466474993823E-2</v>
      </c>
      <c r="L11">
        <f t="shared" si="2"/>
        <v>1.6168035610386931E-3</v>
      </c>
    </row>
    <row r="12" spans="1:12" x14ac:dyDescent="0.45">
      <c r="A12" t="str">
        <f>'F1'!A9</f>
        <v>SVM</v>
      </c>
      <c r="B12" t="str">
        <f>'F1'!E2</f>
        <v>Tf-Idf</v>
      </c>
      <c r="C12" t="str">
        <f>'F1'!F3</f>
        <v>Chi^2</v>
      </c>
      <c r="D12">
        <f>'F1'!F9</f>
        <v>0.8608829416561643</v>
      </c>
      <c r="E12">
        <f>'F1'!F10</f>
        <v>0.8279620021555506</v>
      </c>
      <c r="F12">
        <f>'F1'!F11</f>
        <v>0.91498815391316113</v>
      </c>
      <c r="G12">
        <f>'F1'!F12</f>
        <v>0.83810951593209648</v>
      </c>
      <c r="H12">
        <f>'F1'!F13</f>
        <v>0.89281499381814089</v>
      </c>
      <c r="J12">
        <f t="shared" si="0"/>
        <v>0.86695152149502275</v>
      </c>
      <c r="K12">
        <f t="shared" si="1"/>
        <v>3.2757621461759347E-2</v>
      </c>
      <c r="L12">
        <f t="shared" si="2"/>
        <v>1.3413272047898958E-3</v>
      </c>
    </row>
    <row r="13" spans="1:12" x14ac:dyDescent="0.45">
      <c r="A13" t="str">
        <f>'F1'!A9</f>
        <v>SVM</v>
      </c>
      <c r="B13" t="str">
        <f>'F1'!E2</f>
        <v>Tf-Idf</v>
      </c>
      <c r="C13" t="str">
        <f>'F1'!G3</f>
        <v>Chi^2 + PCA</v>
      </c>
      <c r="D13">
        <f>'F1'!G9</f>
        <v>0.86098858329008832</v>
      </c>
      <c r="E13">
        <f>'F1'!G10</f>
        <v>0.8279620021555506</v>
      </c>
      <c r="F13">
        <f>'F1'!G11</f>
        <v>0.91442981724152783</v>
      </c>
      <c r="G13">
        <f>'F1'!G12</f>
        <v>0.83810951593209648</v>
      </c>
      <c r="H13">
        <f>'F1'!G13</f>
        <v>0.87148968501726043</v>
      </c>
      <c r="J13">
        <f t="shared" si="0"/>
        <v>0.86259592072730462</v>
      </c>
      <c r="K13">
        <f t="shared" si="1"/>
        <v>3.0224254300674651E-2</v>
      </c>
      <c r="L13">
        <f t="shared" si="2"/>
        <v>1.1418819350398127E-3</v>
      </c>
    </row>
    <row r="14" spans="1:12" x14ac:dyDescent="0.45">
      <c r="A14" t="str">
        <f>'F1'!A14</f>
        <v>LR</v>
      </c>
      <c r="B14" t="str">
        <f>'F1'!B2</f>
        <v>BoW</v>
      </c>
      <c r="C14" t="str">
        <f>'F1'!B3</f>
        <v>/</v>
      </c>
      <c r="D14">
        <f>'F1'!B14</f>
        <v>0.84098681803049102</v>
      </c>
      <c r="E14">
        <f>'F1'!B15</f>
        <v>0.79896408928666984</v>
      </c>
      <c r="F14">
        <f>'F1'!B16</f>
        <v>0.87151395113629582</v>
      </c>
      <c r="G14">
        <f>'F1'!B17</f>
        <v>0.80609028775412483</v>
      </c>
      <c r="H14">
        <f>'F1'!B18</f>
        <v>0.92457223692471524</v>
      </c>
      <c r="J14">
        <f t="shared" si="0"/>
        <v>0.84842547662645929</v>
      </c>
      <c r="K14">
        <f t="shared" si="1"/>
        <v>4.6098671250377067E-2</v>
      </c>
      <c r="L14">
        <f t="shared" si="2"/>
        <v>2.6563593638129265E-3</v>
      </c>
    </row>
    <row r="15" spans="1:12" x14ac:dyDescent="0.45">
      <c r="A15" t="str">
        <f>'F1'!A14</f>
        <v>LR</v>
      </c>
      <c r="B15" t="str">
        <f>'F1'!B2</f>
        <v>BoW</v>
      </c>
      <c r="C15" t="str">
        <f>'F1'!C3</f>
        <v>Chi^2</v>
      </c>
      <c r="D15">
        <f>'F1'!C14</f>
        <v>0.86210388164866159</v>
      </c>
      <c r="E15">
        <f>'F1'!C15</f>
        <v>0.83934810386423298</v>
      </c>
      <c r="F15">
        <f>'F1'!C16</f>
        <v>0.89318553310488802</v>
      </c>
      <c r="G15">
        <f>'F1'!C17</f>
        <v>0.84914331462014603</v>
      </c>
      <c r="H15">
        <f>'F1'!C18</f>
        <v>0.91421123679188188</v>
      </c>
      <c r="J15">
        <f t="shared" si="0"/>
        <v>0.87159841400596216</v>
      </c>
      <c r="K15">
        <f t="shared" si="1"/>
        <v>2.798684160145205E-2</v>
      </c>
      <c r="L15">
        <f t="shared" si="2"/>
        <v>9.7907912853095898E-4</v>
      </c>
    </row>
    <row r="16" spans="1:12" x14ac:dyDescent="0.45">
      <c r="A16" t="str">
        <f>'F1'!A14</f>
        <v>LR</v>
      </c>
      <c r="B16" t="str">
        <f>'F1'!B2</f>
        <v>BoW</v>
      </c>
      <c r="C16" t="str">
        <f>'F1'!D3</f>
        <v>Chi^2 + PCA</v>
      </c>
      <c r="D16">
        <f>'F1'!D14</f>
        <v>0.83965741071394873</v>
      </c>
      <c r="E16">
        <f>'F1'!D15</f>
        <v>0.80871577645771187</v>
      </c>
      <c r="F16">
        <f>'F1'!D16</f>
        <v>0.89370362867402087</v>
      </c>
      <c r="G16">
        <f>'F1'!D17</f>
        <v>0.83844874908687073</v>
      </c>
      <c r="H16">
        <f>'F1'!D18</f>
        <v>0.89373299252331506</v>
      </c>
      <c r="J16">
        <f t="shared" si="0"/>
        <v>0.85485171149117356</v>
      </c>
      <c r="K16">
        <f t="shared" si="1"/>
        <v>3.3614502633954699E-2</v>
      </c>
      <c r="L16">
        <f t="shared" si="2"/>
        <v>1.4124184841601845E-3</v>
      </c>
    </row>
    <row r="17" spans="1:12" x14ac:dyDescent="0.45">
      <c r="A17" t="str">
        <f>'F1'!A14</f>
        <v>LR</v>
      </c>
      <c r="B17" t="str">
        <f>'F1'!E2</f>
        <v>Tf-Idf</v>
      </c>
      <c r="C17" t="str">
        <f>'F1'!E3</f>
        <v>/</v>
      </c>
      <c r="D17">
        <f>'F1'!E14</f>
        <v>0.82890187201497401</v>
      </c>
      <c r="E17">
        <f>'F1'!E15</f>
        <v>0.81843688674808224</v>
      </c>
      <c r="F17">
        <f>'F1'!E16</f>
        <v>0.87027376170560156</v>
      </c>
      <c r="G17">
        <f>'F1'!E17</f>
        <v>0.85873198431388909</v>
      </c>
      <c r="H17">
        <f>'F1'!E18</f>
        <v>0.91398207527239783</v>
      </c>
      <c r="J17">
        <f t="shared" si="0"/>
        <v>0.85806531601098901</v>
      </c>
      <c r="K17">
        <f t="shared" si="1"/>
        <v>3.3755276419418202E-2</v>
      </c>
      <c r="L17">
        <f t="shared" si="2"/>
        <v>1.4242733576891634E-3</v>
      </c>
    </row>
    <row r="18" spans="1:12" x14ac:dyDescent="0.45">
      <c r="A18" t="str">
        <f>'F1'!A14</f>
        <v>LR</v>
      </c>
      <c r="B18" t="str">
        <f>'F1'!E2</f>
        <v>Tf-Idf</v>
      </c>
      <c r="C18" t="str">
        <f>'F1'!F3</f>
        <v>Chi^2</v>
      </c>
      <c r="D18">
        <f>'F1'!F14</f>
        <v>0.82925862771477732</v>
      </c>
      <c r="E18">
        <f>'F1'!F15</f>
        <v>0.82814121362508464</v>
      </c>
      <c r="F18">
        <f>'F1'!F16</f>
        <v>0.88241428176518644</v>
      </c>
      <c r="G18">
        <f>'F1'!F17</f>
        <v>0.87005276839742018</v>
      </c>
      <c r="H18">
        <f>'F1'!F18</f>
        <v>0.91398207527239783</v>
      </c>
      <c r="J18">
        <f t="shared" si="0"/>
        <v>0.86476979335497328</v>
      </c>
      <c r="K18">
        <f t="shared" si="1"/>
        <v>3.2752960862284124E-2</v>
      </c>
      <c r="L18">
        <f t="shared" si="2"/>
        <v>1.3409455565578945E-3</v>
      </c>
    </row>
    <row r="19" spans="1:12" x14ac:dyDescent="0.45">
      <c r="A19" t="str">
        <f>'F1'!A14</f>
        <v>LR</v>
      </c>
      <c r="B19" t="str">
        <f>'F1'!E2</f>
        <v>Tf-Idf</v>
      </c>
      <c r="C19" t="str">
        <f>'F1'!G3</f>
        <v>Chi^2 + PCA</v>
      </c>
      <c r="D19">
        <f>'F1'!G14</f>
        <v>0.8295415195150263</v>
      </c>
      <c r="E19">
        <f>'F1'!G15</f>
        <v>0.82814121362508464</v>
      </c>
      <c r="F19">
        <f>'F1'!G16</f>
        <v>0.87110935513767918</v>
      </c>
      <c r="G19">
        <f>'F1'!G17</f>
        <v>0.87005276839742018</v>
      </c>
      <c r="H19">
        <f>'F1'!G18</f>
        <v>0.91398207527239783</v>
      </c>
      <c r="J19">
        <f t="shared" si="0"/>
        <v>0.86256538638952163</v>
      </c>
      <c r="K19">
        <f t="shared" si="1"/>
        <v>3.1775259686870776E-2</v>
      </c>
      <c r="L19">
        <f t="shared" si="2"/>
        <v>1.2620839102100941E-3</v>
      </c>
    </row>
    <row r="20" spans="1:12" x14ac:dyDescent="0.45">
      <c r="A20" t="str">
        <f>'F1'!A19</f>
        <v>NB</v>
      </c>
      <c r="B20" t="str">
        <f>'F1'!B2</f>
        <v>BoW</v>
      </c>
      <c r="C20" t="str">
        <f>'F1'!B3</f>
        <v>/</v>
      </c>
      <c r="D20">
        <f>'F1'!B19</f>
        <v>0.86221784094124521</v>
      </c>
      <c r="E20">
        <f>'F1'!B20</f>
        <v>0.78429298184761242</v>
      </c>
      <c r="F20">
        <f>'F1'!B21</f>
        <v>0.89238559960432506</v>
      </c>
      <c r="G20">
        <f>'F1'!B22</f>
        <v>0.8506432054819153</v>
      </c>
      <c r="H20">
        <f>'F1'!B23</f>
        <v>0.8468770111377989</v>
      </c>
      <c r="J20">
        <f t="shared" si="0"/>
        <v>0.84728332780257942</v>
      </c>
      <c r="K20">
        <f t="shared" si="1"/>
        <v>3.5317112450329591E-2</v>
      </c>
      <c r="L20">
        <f t="shared" si="2"/>
        <v>1.5591230397865316E-3</v>
      </c>
    </row>
    <row r="21" spans="1:12" x14ac:dyDescent="0.45">
      <c r="A21" t="str">
        <f>'F1'!A19</f>
        <v>NB</v>
      </c>
      <c r="B21" t="str">
        <f>'F1'!B2</f>
        <v>BoW</v>
      </c>
      <c r="C21" t="str">
        <f>'F1'!C3</f>
        <v>Chi^2</v>
      </c>
      <c r="D21">
        <f>'F1'!C19</f>
        <v>0.87179252048128852</v>
      </c>
      <c r="E21">
        <f>'F1'!C20</f>
        <v>0.79549643904482614</v>
      </c>
      <c r="F21">
        <f>'F1'!C21</f>
        <v>0.89238559960432506</v>
      </c>
      <c r="G21">
        <f>'F1'!C22</f>
        <v>0.8612331384866625</v>
      </c>
      <c r="H21">
        <f>'F1'!C23</f>
        <v>0.88141798973821006</v>
      </c>
      <c r="J21">
        <f t="shared" si="0"/>
        <v>0.86046513747106257</v>
      </c>
      <c r="K21">
        <f t="shared" si="1"/>
        <v>3.4081576042048076E-2</v>
      </c>
      <c r="L21">
        <f t="shared" si="2"/>
        <v>1.4519422818873816E-3</v>
      </c>
    </row>
    <row r="22" spans="1:12" x14ac:dyDescent="0.45">
      <c r="A22" t="str">
        <f>'F1'!A19</f>
        <v>NB</v>
      </c>
      <c r="B22" t="str">
        <f>'F1'!B2</f>
        <v>BoW</v>
      </c>
      <c r="C22" t="str">
        <f>'F1'!D3</f>
        <v>Chi^2 + PCA</v>
      </c>
      <c r="D22">
        <f>IF('F1'!D19="-",0,'F1'!D19)</f>
        <v>0</v>
      </c>
      <c r="E22">
        <f>IF('F1'!D20="-",0,'F1'!D20)</f>
        <v>0</v>
      </c>
      <c r="F22">
        <f>IF('F1'!D21="-",0,'F1'!D21)</f>
        <v>0</v>
      </c>
      <c r="G22">
        <f>IF('F1'!D22="-",0,'F1'!D22)</f>
        <v>0</v>
      </c>
      <c r="H22">
        <f>IF('F1'!D23="-",0,'F1'!D23)</f>
        <v>0</v>
      </c>
      <c r="J22">
        <f t="shared" si="0"/>
        <v>0</v>
      </c>
      <c r="K22">
        <f t="shared" si="1"/>
        <v>0</v>
      </c>
      <c r="L22">
        <f t="shared" si="2"/>
        <v>0</v>
      </c>
    </row>
    <row r="23" spans="1:12" x14ac:dyDescent="0.45">
      <c r="A23" t="str">
        <f>'F1'!A19</f>
        <v>NB</v>
      </c>
      <c r="B23" t="str">
        <f>'F1'!E2</f>
        <v>Tf-Idf</v>
      </c>
      <c r="C23" t="str">
        <f>'F1'!E3</f>
        <v>/</v>
      </c>
      <c r="D23">
        <f>'F1'!E19</f>
        <v>0.87106192755751966</v>
      </c>
      <c r="E23">
        <f>'F1'!E20</f>
        <v>0.75982115742477507</v>
      </c>
      <c r="F23">
        <f>'F1'!E21</f>
        <v>0.88334090691131573</v>
      </c>
      <c r="G23">
        <f>'F1'!E22</f>
        <v>0.79225656419954993</v>
      </c>
      <c r="H23">
        <f>'F1'!E23</f>
        <v>0.82172466193471438</v>
      </c>
      <c r="J23">
        <f t="shared" ref="J23:J37" si="3">IFERROR(AVERAGE(D23:H23),"-")</f>
        <v>0.825641043605575</v>
      </c>
      <c r="K23">
        <f t="shared" ref="K23:K37" si="4">IFERROR(_xlfn.STDEV.P(D23:H23),"-")</f>
        <v>4.6592810286424688E-2</v>
      </c>
      <c r="L23">
        <f t="shared" ref="L23:L37" si="5">IFERROR(VAR(D23:H23),"-")</f>
        <v>2.7136124629834526E-3</v>
      </c>
    </row>
    <row r="24" spans="1:12" x14ac:dyDescent="0.45">
      <c r="A24" t="str">
        <f>'F1'!A19</f>
        <v>NB</v>
      </c>
      <c r="B24" t="str">
        <f>'F1'!E2</f>
        <v>Tf-Idf</v>
      </c>
      <c r="C24" t="str">
        <f>'F1'!F3</f>
        <v>Chi^2</v>
      </c>
      <c r="D24">
        <f>'F1'!F19</f>
        <v>0.87106192755751966</v>
      </c>
      <c r="E24">
        <f>'F1'!F20</f>
        <v>0.7715930859945006</v>
      </c>
      <c r="F24">
        <f>'F1'!F21</f>
        <v>0.89290271392248499</v>
      </c>
      <c r="G24">
        <f>'F1'!F22</f>
        <v>0.8264809734142583</v>
      </c>
      <c r="H24">
        <f>'F1'!F23</f>
        <v>0.82172466193471438</v>
      </c>
      <c r="J24">
        <f t="shared" si="3"/>
        <v>0.83675267256469554</v>
      </c>
      <c r="K24">
        <f t="shared" si="4"/>
        <v>4.2206806919203775E-2</v>
      </c>
      <c r="L24">
        <f t="shared" si="5"/>
        <v>2.226768187893685E-3</v>
      </c>
    </row>
    <row r="25" spans="1:12" x14ac:dyDescent="0.45">
      <c r="A25" t="str">
        <f>'F1'!A19</f>
        <v>NB</v>
      </c>
      <c r="B25" t="str">
        <f>'F1'!E2</f>
        <v>Tf-Idf</v>
      </c>
      <c r="C25" t="str">
        <f>'F1'!G3</f>
        <v>Chi^2 + PCA</v>
      </c>
      <c r="D25">
        <f>IF('F1'!G19="-",0,'F1'!G19)</f>
        <v>0</v>
      </c>
      <c r="E25">
        <f>IF('F1'!G20="-",0,'F1'!G20)</f>
        <v>0</v>
      </c>
      <c r="F25">
        <f>IF('F1'!G21="-",0,'F1'!G21)</f>
        <v>0</v>
      </c>
      <c r="G25">
        <f>IF('F1'!G22="-",0,'F1'!G22)</f>
        <v>0</v>
      </c>
      <c r="H25">
        <f>IF('F1'!G23="-",0,'F1'!G23)</f>
        <v>0</v>
      </c>
      <c r="J25">
        <f t="shared" si="3"/>
        <v>0</v>
      </c>
      <c r="K25">
        <f t="shared" si="4"/>
        <v>0</v>
      </c>
      <c r="L25">
        <f t="shared" si="5"/>
        <v>0</v>
      </c>
    </row>
    <row r="26" spans="1:12" x14ac:dyDescent="0.45">
      <c r="A26" t="str">
        <f>'F1'!A24</f>
        <v>RF</v>
      </c>
      <c r="B26" t="str">
        <f>'F1'!B2</f>
        <v>BoW</v>
      </c>
      <c r="C26" t="str">
        <f>'F1'!B3</f>
        <v>/</v>
      </c>
      <c r="D26">
        <f>'F1'!B24</f>
        <v>0.77867432706862594</v>
      </c>
      <c r="E26">
        <f>'F1'!B25</f>
        <v>0.77911954114643667</v>
      </c>
      <c r="F26">
        <f>'F1'!B26</f>
        <v>0.84052778924411853</v>
      </c>
      <c r="G26">
        <f>'F1'!B27</f>
        <v>0.80739951394636889</v>
      </c>
      <c r="H26">
        <f>'F1'!B28</f>
        <v>0.91494866197752445</v>
      </c>
      <c r="J26">
        <f t="shared" si="3"/>
        <v>0.82413396667661498</v>
      </c>
      <c r="K26">
        <f t="shared" si="4"/>
        <v>5.0772011085346763E-2</v>
      </c>
      <c r="L26">
        <f t="shared" si="5"/>
        <v>3.2222463870632181E-3</v>
      </c>
    </row>
    <row r="27" spans="1:12" x14ac:dyDescent="0.45">
      <c r="A27" t="str">
        <f>'F1'!A24</f>
        <v>RF</v>
      </c>
      <c r="B27" t="str">
        <f>'F1'!B2</f>
        <v>BoW</v>
      </c>
      <c r="C27" t="str">
        <f>'F1'!C3</f>
        <v>Chi^2</v>
      </c>
      <c r="D27">
        <f>'F1'!C24</f>
        <v>0.75249831767579622</v>
      </c>
      <c r="E27">
        <f>'F1'!C25</f>
        <v>0.77731606763864824</v>
      </c>
      <c r="F27">
        <f>'F1'!C26</f>
        <v>0.83946939283288613</v>
      </c>
      <c r="G27">
        <f>'F1'!C27</f>
        <v>0.79656129571239931</v>
      </c>
      <c r="H27">
        <f>'F1'!C28</f>
        <v>0.90349587123780684</v>
      </c>
      <c r="J27">
        <f t="shared" si="3"/>
        <v>0.8138681890195073</v>
      </c>
      <c r="K27">
        <f t="shared" si="4"/>
        <v>5.3085572990497092E-2</v>
      </c>
      <c r="L27">
        <f t="shared" si="5"/>
        <v>3.5225975746617432E-3</v>
      </c>
    </row>
    <row r="28" spans="1:12" x14ac:dyDescent="0.45">
      <c r="A28" t="str">
        <f>'F1'!A24</f>
        <v>RF</v>
      </c>
      <c r="B28" t="str">
        <f>'F1'!B2</f>
        <v>BoW</v>
      </c>
      <c r="C28" t="str">
        <f>'F1'!D3</f>
        <v>Chi^2 + PCA</v>
      </c>
      <c r="D28">
        <f>'F1'!D24</f>
        <v>0.69769066736556185</v>
      </c>
      <c r="E28">
        <f>'F1'!D25</f>
        <v>0.72355661065338495</v>
      </c>
      <c r="F28">
        <f>'F1'!D26</f>
        <v>0.79656209490477659</v>
      </c>
      <c r="G28">
        <f>'F1'!D27</f>
        <v>0.73076300008032935</v>
      </c>
      <c r="H28">
        <f>'F1'!D28</f>
        <v>0.81842798397362559</v>
      </c>
      <c r="J28">
        <f t="shared" si="3"/>
        <v>0.75340007139553566</v>
      </c>
      <c r="K28">
        <f t="shared" si="4"/>
        <v>4.6039540683740242E-2</v>
      </c>
      <c r="L28">
        <f t="shared" si="5"/>
        <v>2.6495491329622161E-3</v>
      </c>
    </row>
    <row r="29" spans="1:12" x14ac:dyDescent="0.45">
      <c r="A29" t="str">
        <f>'F1'!A24</f>
        <v>RF</v>
      </c>
      <c r="B29" t="str">
        <f>'F1'!E2</f>
        <v>Tf-Idf</v>
      </c>
      <c r="C29" t="str">
        <f>'F1'!E3</f>
        <v>/</v>
      </c>
      <c r="D29">
        <f>'F1'!E24</f>
        <v>0.79665589373121348</v>
      </c>
      <c r="E29">
        <f>'F1'!E25</f>
        <v>0.77717712826736796</v>
      </c>
      <c r="F29">
        <f>'F1'!E26</f>
        <v>0.78510053625001719</v>
      </c>
      <c r="G29">
        <f>'F1'!E27</f>
        <v>0.80741801709543648</v>
      </c>
      <c r="H29">
        <f>'F1'!E28</f>
        <v>0.85945598763934927</v>
      </c>
      <c r="J29">
        <f t="shared" si="3"/>
        <v>0.8051615125966769</v>
      </c>
      <c r="K29">
        <f t="shared" si="4"/>
        <v>2.9020323648328027E-2</v>
      </c>
      <c r="L29">
        <f t="shared" si="5"/>
        <v>1.0527239808171337E-3</v>
      </c>
    </row>
    <row r="30" spans="1:12" x14ac:dyDescent="0.45">
      <c r="A30" t="str">
        <f>'F1'!A24</f>
        <v>RF</v>
      </c>
      <c r="B30" t="str">
        <f>'F1'!E2</f>
        <v>Tf-Idf</v>
      </c>
      <c r="C30" t="str">
        <f>'F1'!F3</f>
        <v>Chi^2</v>
      </c>
      <c r="D30">
        <f>'F1'!F24</f>
        <v>0.82929554800643668</v>
      </c>
      <c r="E30">
        <f>'F1'!F25</f>
        <v>0.7994717977740049</v>
      </c>
      <c r="F30">
        <f>'F1'!F26</f>
        <v>0.82966874499132559</v>
      </c>
      <c r="G30">
        <f>'F1'!F27</f>
        <v>0.80623602015792173</v>
      </c>
      <c r="H30">
        <f>'F1'!F28</f>
        <v>0.83853694133683487</v>
      </c>
      <c r="J30">
        <f t="shared" si="3"/>
        <v>0.82064181045330464</v>
      </c>
      <c r="K30">
        <f t="shared" si="4"/>
        <v>1.5048618946648499E-2</v>
      </c>
      <c r="L30">
        <f t="shared" si="5"/>
        <v>2.8307616525178524E-4</v>
      </c>
    </row>
    <row r="31" spans="1:12" x14ac:dyDescent="0.45">
      <c r="A31" t="str">
        <f>'F1'!A24</f>
        <v>RF</v>
      </c>
      <c r="B31" t="str">
        <f>'F1'!E2</f>
        <v>Tf-Idf</v>
      </c>
      <c r="C31" t="str">
        <f>'F1'!G3</f>
        <v>Chi^2 + PCA</v>
      </c>
      <c r="D31">
        <f>'F1'!G24</f>
        <v>0.77250076510585075</v>
      </c>
      <c r="E31">
        <f>'F1'!G25</f>
        <v>0.76478262827594068</v>
      </c>
      <c r="F31">
        <f>'F1'!G26</f>
        <v>0.82734057870450695</v>
      </c>
      <c r="G31">
        <f>'F1'!G27</f>
        <v>0.82812309365789849</v>
      </c>
      <c r="H31">
        <f>'F1'!G28</f>
        <v>0.86993087557603688</v>
      </c>
      <c r="J31">
        <f t="shared" si="3"/>
        <v>0.81253558826404682</v>
      </c>
      <c r="K31">
        <f t="shared" si="4"/>
        <v>3.9088385295136092E-2</v>
      </c>
      <c r="L31">
        <f t="shared" si="5"/>
        <v>1.9098773312262642E-3</v>
      </c>
    </row>
    <row r="32" spans="1:12" x14ac:dyDescent="0.45">
      <c r="A32" t="str">
        <f>'F1'!A29</f>
        <v>Ensemble</v>
      </c>
      <c r="B32" t="str">
        <f>'F1'!B2</f>
        <v>BoW</v>
      </c>
      <c r="C32" t="str">
        <f>'F1'!B3</f>
        <v>/</v>
      </c>
      <c r="D32">
        <f>'F1'!B29</f>
        <v>0.84097030961532637</v>
      </c>
      <c r="E32">
        <f>'F1'!B30</f>
        <v>0.81794060883244946</v>
      </c>
      <c r="F32">
        <f>'F1'!B31</f>
        <v>0.89225156563866248</v>
      </c>
      <c r="G32">
        <f>'F1'!B32</f>
        <v>0.80625467722241928</v>
      </c>
      <c r="H32">
        <f>'F1'!B33</f>
        <v>0.91386967783505946</v>
      </c>
      <c r="J32">
        <f t="shared" si="3"/>
        <v>0.85425736782878336</v>
      </c>
      <c r="K32">
        <f t="shared" si="4"/>
        <v>4.1944958640858128E-2</v>
      </c>
      <c r="L32">
        <f t="shared" si="5"/>
        <v>2.199224444229124E-3</v>
      </c>
    </row>
    <row r="33" spans="1:12" x14ac:dyDescent="0.45">
      <c r="A33" t="str">
        <f>'F1'!A29</f>
        <v>Ensemble</v>
      </c>
      <c r="B33" t="str">
        <f>'F1'!B2</f>
        <v>BoW</v>
      </c>
      <c r="C33" t="str">
        <f>'F1'!C3</f>
        <v>Chi^2</v>
      </c>
      <c r="D33">
        <f>'F1'!C29</f>
        <v>0.8297463175122749</v>
      </c>
      <c r="E33">
        <f>'F1'!C30</f>
        <v>0.8084052148568277</v>
      </c>
      <c r="F33">
        <f>'F1'!C31</f>
        <v>0.89259100757713528</v>
      </c>
      <c r="G33">
        <f>'F1'!C32</f>
        <v>0.83849829978862234</v>
      </c>
      <c r="H33">
        <f>'F1'!C33</f>
        <v>0.93545594190755477</v>
      </c>
      <c r="J33">
        <f t="shared" si="3"/>
        <v>0.86093935632848295</v>
      </c>
      <c r="K33">
        <f t="shared" si="4"/>
        <v>4.6456412393786971E-2</v>
      </c>
      <c r="L33">
        <f t="shared" si="5"/>
        <v>2.6977478156270046E-3</v>
      </c>
    </row>
    <row r="34" spans="1:12" x14ac:dyDescent="0.45">
      <c r="A34" t="str">
        <f>'F1'!A29</f>
        <v>Ensemble</v>
      </c>
      <c r="B34" t="str">
        <f>'F1'!B2</f>
        <v>BoW</v>
      </c>
      <c r="C34" t="str">
        <f>'F1'!D3</f>
        <v>Chi^2 + PCA</v>
      </c>
      <c r="D34">
        <f>'F1'!D29</f>
        <v>0.7991180662430909</v>
      </c>
      <c r="E34">
        <f>'F1'!D30</f>
        <v>0.81094911189325036</v>
      </c>
      <c r="F34">
        <f>'F1'!D31</f>
        <v>0.81060105869104171</v>
      </c>
      <c r="G34">
        <f>'F1'!D32</f>
        <v>0.80547886864466012</v>
      </c>
      <c r="H34">
        <f>'F1'!D33</f>
        <v>0.91488797940410838</v>
      </c>
      <c r="J34">
        <f t="shared" si="3"/>
        <v>0.82820701697523025</v>
      </c>
      <c r="K34">
        <f t="shared" si="4"/>
        <v>4.355256613278493E-2</v>
      </c>
      <c r="L34">
        <f t="shared" si="5"/>
        <v>2.371032520938256E-3</v>
      </c>
    </row>
    <row r="35" spans="1:12" x14ac:dyDescent="0.45">
      <c r="A35" t="str">
        <f>'F1'!A29</f>
        <v>Ensemble</v>
      </c>
      <c r="B35" t="str">
        <f>'F1'!E2</f>
        <v>Tf-Idf</v>
      </c>
      <c r="C35" t="str">
        <f>'F1'!E3</f>
        <v>/</v>
      </c>
      <c r="D35">
        <f>'F1'!E29</f>
        <v>0.88204427832087406</v>
      </c>
      <c r="E35">
        <f>'F1'!E30</f>
        <v>0.79641982516745324</v>
      </c>
      <c r="F35">
        <f>'F1'!E31</f>
        <v>0.93569223714571348</v>
      </c>
      <c r="G35">
        <f>'F1'!E32</f>
        <v>0.85954598127772996</v>
      </c>
      <c r="H35">
        <f>'F1'!E33</f>
        <v>0.9132285358267801</v>
      </c>
      <c r="J35">
        <f t="shared" si="3"/>
        <v>0.87738617154771015</v>
      </c>
      <c r="K35">
        <f t="shared" si="4"/>
        <v>4.8124405360231201E-2</v>
      </c>
      <c r="L35">
        <f t="shared" si="5"/>
        <v>2.8949479890948123E-3</v>
      </c>
    </row>
    <row r="36" spans="1:12" x14ac:dyDescent="0.45">
      <c r="A36" t="str">
        <f>'F1'!A29</f>
        <v>Ensemble</v>
      </c>
      <c r="B36" t="str">
        <f>'F1'!E2</f>
        <v>Tf-Idf</v>
      </c>
      <c r="C36" t="str">
        <f>'F1'!F3</f>
        <v>Chi^2</v>
      </c>
      <c r="D36">
        <f>'F1'!F29</f>
        <v>0.82813779981023916</v>
      </c>
      <c r="E36">
        <f>'F1'!F30</f>
        <v>0.80601729331076299</v>
      </c>
      <c r="F36">
        <f>'F1'!F31</f>
        <v>0.90403596356482607</v>
      </c>
      <c r="G36">
        <f>'F1'!F32</f>
        <v>0.87058035067476458</v>
      </c>
      <c r="H36">
        <f>'F1'!F33</f>
        <v>0.89117734502750112</v>
      </c>
      <c r="J36">
        <f t="shared" si="3"/>
        <v>0.85998975047761872</v>
      </c>
      <c r="K36">
        <f t="shared" si="4"/>
        <v>3.7289324605341331E-2</v>
      </c>
      <c r="L36">
        <f t="shared" si="5"/>
        <v>1.7381171619031434E-3</v>
      </c>
    </row>
    <row r="37" spans="1:12" x14ac:dyDescent="0.45">
      <c r="A37" t="str">
        <f>'F1'!A29</f>
        <v>Ensemble</v>
      </c>
      <c r="B37" t="str">
        <f>'F1'!E2</f>
        <v>Tf-Idf</v>
      </c>
      <c r="C37" t="str">
        <f>'F1'!G3</f>
        <v>Chi^2 + PCA</v>
      </c>
      <c r="D37">
        <f>'F1'!G29</f>
        <v>0.89403278289056565</v>
      </c>
      <c r="E37">
        <f>'F1'!G30</f>
        <v>0.77571057503145779</v>
      </c>
      <c r="F37">
        <f>'F1'!G31</f>
        <v>0.90361829228863055</v>
      </c>
      <c r="G37">
        <f>'F1'!G32</f>
        <v>0.86041640719060075</v>
      </c>
      <c r="H37">
        <f>'F1'!G33</f>
        <v>0.86944251111245618</v>
      </c>
      <c r="J37">
        <f t="shared" si="3"/>
        <v>0.86064411370274208</v>
      </c>
      <c r="K37">
        <f t="shared" si="4"/>
        <v>4.52830054076079E-2</v>
      </c>
      <c r="L37">
        <f t="shared" si="5"/>
        <v>2.5631882234318083E-3</v>
      </c>
    </row>
  </sheetData>
  <mergeCells count="1">
    <mergeCell ref="D1:H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890F6-BBB6-46A1-903F-233D0841BAB4}">
  <dimension ref="A1:N87"/>
  <sheetViews>
    <sheetView tabSelected="1" workbookViewId="0">
      <selection activeCell="H1" sqref="H1"/>
    </sheetView>
  </sheetViews>
  <sheetFormatPr baseColWidth="10" defaultRowHeight="14.25" x14ac:dyDescent="0.45"/>
  <cols>
    <col min="13" max="13" width="11.86328125" customWidth="1"/>
  </cols>
  <sheetData>
    <row r="1" spans="1:14" x14ac:dyDescent="0.45">
      <c r="H1" t="s">
        <v>17</v>
      </c>
    </row>
    <row r="3" spans="1:14" ht="14.65" thickBot="1" x14ac:dyDescent="0.5">
      <c r="D3" s="6" t="s">
        <v>16</v>
      </c>
      <c r="E3" s="6" t="s">
        <v>13</v>
      </c>
      <c r="F3" s="6" t="s">
        <v>15</v>
      </c>
      <c r="H3" t="s">
        <v>18</v>
      </c>
      <c r="L3" s="2" t="s">
        <v>19</v>
      </c>
      <c r="M3" s="2">
        <v>0.05</v>
      </c>
    </row>
    <row r="4" spans="1:14" ht="14.65" thickTop="1" x14ac:dyDescent="0.45">
      <c r="A4" s="7" t="str">
        <f t="array" ref="A4:A9">[2]!ExtractUnique('F1 Analysis'!A2:A37)</f>
        <v>kNN</v>
      </c>
      <c r="B4" s="8"/>
      <c r="C4" s="9"/>
      <c r="D4" s="7">
        <f t="shared" ref="D4:D9" si="0">SUMIF($A$51:$A$86,A4,$D$51:$D$86)</f>
        <v>30</v>
      </c>
      <c r="E4" s="8">
        <f t="array" ref="E4">IF(D4=0,"",AVERAGE(IF('F1 Analysis'!$A$2:$A$37=A4,'F1 Analysis'!$D$2:$H$37,"")))</f>
        <v>0.72536107531503924</v>
      </c>
      <c r="F4" s="9">
        <f t="array" ref="F4">IF(D4&lt;2,"",VAR(IF('F1 Analysis'!$A$2:$A$37=A4,'F1 Analysis'!$D$2:$H$37,"")))</f>
        <v>5.6736629878964915E-3</v>
      </c>
      <c r="H4" s="15"/>
      <c r="I4" s="15" t="s">
        <v>20</v>
      </c>
      <c r="J4" s="15" t="s">
        <v>21</v>
      </c>
      <c r="K4" s="15" t="s">
        <v>22</v>
      </c>
      <c r="L4" s="15" t="s">
        <v>23</v>
      </c>
      <c r="M4" s="15" t="s">
        <v>24</v>
      </c>
      <c r="N4" s="15" t="s">
        <v>25</v>
      </c>
    </row>
    <row r="5" spans="1:14" x14ac:dyDescent="0.45">
      <c r="A5" s="10" t="str">
        <v>SVM</v>
      </c>
      <c r="C5" s="11"/>
      <c r="D5" s="10">
        <f t="shared" si="0"/>
        <v>30</v>
      </c>
      <c r="E5">
        <f t="array" ref="E5">IF(D5=0,"",AVERAGE(IF('F1 Analysis'!$A$2:$A$37=A5,'F1 Analysis'!$D$2:$H$37,"")))</f>
        <v>0.83510574280728211</v>
      </c>
      <c r="F5" s="11">
        <f t="array" ref="F5">IF(D5&lt;2,"",VAR(IF('F1 Analysis'!$A$2:$A$37=A5,'F1 Analysis'!$D$2:$H$37,"")))</f>
        <v>2.6393855847941972E-3</v>
      </c>
      <c r="H5" t="s">
        <v>26</v>
      </c>
      <c r="I5">
        <f>DEVSQ(E4:E9)*D4</f>
        <v>1.9923104629819737</v>
      </c>
      <c r="J5">
        <f>COUNT(E4:E9)-1</f>
        <v>5</v>
      </c>
      <c r="K5">
        <f t="shared" ref="K5:K13" si="1">I5/J5</f>
        <v>0.39846209259639476</v>
      </c>
      <c r="L5">
        <f>K5/K12</f>
        <v>189.8604728349556</v>
      </c>
      <c r="M5">
        <f>_xlfn.F.DIST.RT(L5,J5,J12)</f>
        <v>1.5693399229168088E-61</v>
      </c>
      <c r="N5">
        <f>I5/(I5+I12)</f>
        <v>0.86828895215214241</v>
      </c>
    </row>
    <row r="6" spans="1:14" x14ac:dyDescent="0.45">
      <c r="A6" s="10" t="str">
        <v>LR</v>
      </c>
      <c r="C6" s="11"/>
      <c r="D6" s="10">
        <f t="shared" si="0"/>
        <v>30</v>
      </c>
      <c r="E6">
        <f t="array" ref="E6">IF(D6=0,"",AVERAGE(IF('F1 Analysis'!$A$2:$A$37=A6,'F1 Analysis'!$D$2:$H$37,"")))</f>
        <v>0.86004601631317956</v>
      </c>
      <c r="F6" s="11">
        <f t="array" ref="F6">IF(D6&lt;2,"",VAR(IF('F1 Analysis'!$A$2:$A$37=A6,'F1 Analysis'!$D$2:$H$37,"")))</f>
        <v>1.3083082667629279E-3</v>
      </c>
      <c r="H6" t="s">
        <v>27</v>
      </c>
      <c r="I6">
        <f>DEVSQ(E10:E11)*D10</f>
        <v>4.2805440062333021E-2</v>
      </c>
      <c r="J6">
        <f>COUNT(E10:E11)-1</f>
        <v>1</v>
      </c>
      <c r="K6">
        <f t="shared" si="1"/>
        <v>4.2805440062333021E-2</v>
      </c>
      <c r="L6">
        <f>K6/K12</f>
        <v>20.396070896447505</v>
      </c>
      <c r="M6">
        <f>_xlfn.F.DIST.RT(L6,J6,J12)</f>
        <v>1.3006145734579536E-5</v>
      </c>
      <c r="N6">
        <f>I6/(I6+I12)</f>
        <v>0.12406665673472768</v>
      </c>
    </row>
    <row r="7" spans="1:14" x14ac:dyDescent="0.45">
      <c r="A7" s="10" t="str">
        <v>NB</v>
      </c>
      <c r="C7" s="11"/>
      <c r="D7" s="10">
        <f t="shared" si="0"/>
        <v>30</v>
      </c>
      <c r="E7">
        <f t="array" ref="E7">IF(D7=0,"",AVERAGE(IF('F1 Analysis'!$A$2:$A$37=A7,'F1 Analysis'!$D$2:$H$37,"")))</f>
        <v>0.5616903635739855</v>
      </c>
      <c r="F7" s="11">
        <f t="array" ref="F7">IF(D7&lt;2,"",VAR(IF('F1 Analysis'!$A$2:$A$37=A7,'F1 Analysis'!$D$2:$H$37,"")))</f>
        <v>0.16439865998144074</v>
      </c>
      <c r="H7" t="s">
        <v>28</v>
      </c>
      <c r="I7">
        <f>DEVSQ(E12:E14)*D12</f>
        <v>0.90615895947948333</v>
      </c>
      <c r="J7">
        <f>COUNT(E12:E14)-1</f>
        <v>2</v>
      </c>
      <c r="K7">
        <f t="shared" si="1"/>
        <v>0.45307947973974166</v>
      </c>
      <c r="L7">
        <f>K7/K12</f>
        <v>215.88473747824048</v>
      </c>
      <c r="M7">
        <f>_xlfn.F.DIST.RT(L7,J7,J12)</f>
        <v>4.6152751608888631E-44</v>
      </c>
      <c r="N7">
        <f>I7/(I7+I12)</f>
        <v>0.74989990566817721</v>
      </c>
    </row>
    <row r="8" spans="1:14" x14ac:dyDescent="0.45">
      <c r="A8" s="10" t="str">
        <v>RF</v>
      </c>
      <c r="C8" s="11"/>
      <c r="D8" s="10">
        <f t="shared" si="0"/>
        <v>30</v>
      </c>
      <c r="E8">
        <f t="array" ref="E8">IF(D8=0,"",AVERAGE(IF('F1 Analysis'!$A$2:$A$37=A8,'F1 Analysis'!$D$2:$H$37,"")))</f>
        <v>0.80495685640094772</v>
      </c>
      <c r="F8" s="11">
        <f t="array" ref="F8">IF(D8&lt;2,"",VAR(IF('F1 Analysis'!$A$2:$A$37=A8,'F1 Analysis'!$D$2:$H$37,"")))</f>
        <v>2.3311773775309703E-3</v>
      </c>
      <c r="H8" t="s">
        <v>29</v>
      </c>
      <c r="I8">
        <f>DEVSQ(E15:E26)*D15-I5-I6</f>
        <v>7.1233728667397828E-2</v>
      </c>
      <c r="J8">
        <f>J6*J5</f>
        <v>5</v>
      </c>
      <c r="K8">
        <f t="shared" si="1"/>
        <v>1.4246745733479565E-2</v>
      </c>
      <c r="L8">
        <f>K8/K12</f>
        <v>6.7883342771519892</v>
      </c>
      <c r="M8">
        <f>_xlfn.F.DIST.RT(L8,J8,J12)</f>
        <v>1.031883641211783E-5</v>
      </c>
      <c r="N8">
        <f>I8/(I8+I12)</f>
        <v>0.1907460524644492</v>
      </c>
    </row>
    <row r="9" spans="1:14" x14ac:dyDescent="0.45">
      <c r="A9" s="10" t="str">
        <v>Ensemble</v>
      </c>
      <c r="C9" s="11"/>
      <c r="D9" s="10">
        <f t="shared" si="0"/>
        <v>30</v>
      </c>
      <c r="E9">
        <f t="array" ref="E9">IF(D9=0,"",AVERAGE(IF('F1 Analysis'!$A$2:$A$37=A9,'F1 Analysis'!$D$2:$H$37,"")))</f>
        <v>0.85690396281009462</v>
      </c>
      <c r="F9" s="11">
        <f t="array" ref="F9">IF(D9&lt;2,"",VAR(IF('F1 Analysis'!$A$2:$A$37=A9,'F1 Analysis'!$D$2:$H$37,"")))</f>
        <v>2.2174554791848065E-3</v>
      </c>
      <c r="H9" t="s">
        <v>30</v>
      </c>
      <c r="I9">
        <f>DEVSQ(E27:E44)*D27-I5-I7</f>
        <v>3.8400451790490826</v>
      </c>
      <c r="J9">
        <f>J7*J5</f>
        <v>10</v>
      </c>
      <c r="K9">
        <f t="shared" si="1"/>
        <v>0.38400451790490825</v>
      </c>
      <c r="L9">
        <f>K9/K12</f>
        <v>182.97168211188756</v>
      </c>
      <c r="M9">
        <f>_xlfn.F.DIST.RT(L9,J9,J12)</f>
        <v>1.3184992753496073E-76</v>
      </c>
      <c r="N9">
        <f>I9/(I9+I12)</f>
        <v>0.92704120547629099</v>
      </c>
    </row>
    <row r="10" spans="1:14" x14ac:dyDescent="0.45">
      <c r="A10" s="10"/>
      <c r="B10" t="str">
        <f t="array" ref="B10:B11">[2]!ExtractUnique('F1 Analysis'!B2:B37)</f>
        <v>BoW</v>
      </c>
      <c r="C10" s="11"/>
      <c r="D10" s="10">
        <f>SUMIF($B$51:$B$86,B10,$D$51:$D$86)</f>
        <v>90</v>
      </c>
      <c r="E10">
        <f t="array" ref="E10">IF(D10=0,"",AVERAGE(IF('F1 Analysis'!$B$2:$B$37=B10,'F1 Analysis'!$D$2:$H$37,"")))</f>
        <v>0.75858964491624759</v>
      </c>
      <c r="F10" s="11">
        <f t="array" ref="F10">IF(D10&lt;2,"",VAR(IF('F1 Analysis'!$B$2:$B$37=B10,'F1 Analysis'!$D$2:$H$37,"")))</f>
        <v>4.0460221321849808E-2</v>
      </c>
      <c r="H10" t="s">
        <v>31</v>
      </c>
      <c r="I10">
        <f>DEVSQ(E45:E50)*D45-I6-I7</f>
        <v>4.5334385751676365E-3</v>
      </c>
      <c r="J10">
        <f>J7*J6</f>
        <v>2</v>
      </c>
      <c r="K10">
        <f t="shared" si="1"/>
        <v>2.2667192875838182E-3</v>
      </c>
      <c r="L10">
        <f>K10/K12</f>
        <v>1.0800535451704629</v>
      </c>
      <c r="M10">
        <f>_xlfn.F.DIST.RT(L10,J10,J12)</f>
        <v>0.34231193965028339</v>
      </c>
      <c r="N10">
        <f>I10/(I10+I12)</f>
        <v>1.4779046987190377E-2</v>
      </c>
    </row>
    <row r="11" spans="1:14" x14ac:dyDescent="0.45">
      <c r="A11" s="10"/>
      <c r="B11" t="str">
        <v>Tf-Idf</v>
      </c>
      <c r="C11" s="11"/>
      <c r="D11" s="10">
        <f>SUMIF($B$51:$B$86,B11,$D$51:$D$86)</f>
        <v>90</v>
      </c>
      <c r="E11">
        <f t="array" ref="E11">IF(D11=0,"",AVERAGE(IF('F1 Analysis'!$B$2:$B$37=B11,'F1 Analysis'!$D$2:$H$37,"")))</f>
        <v>0.78943169415726233</v>
      </c>
      <c r="F11" s="11">
        <f t="array" ref="F11">IF(D11&lt;2,"",VAR(IF('F1 Analysis'!$B$2:$B$37=B11,'F1 Analysis'!$D$2:$H$37,"")))</f>
        <v>3.9629619841861488E-2</v>
      </c>
      <c r="H11" t="s">
        <v>32</v>
      </c>
      <c r="I11">
        <f>DEVSQ(E51:E86)*D51-I10-I9-I8-I7-I6-I5</f>
        <v>1.1499839911295995E-2</v>
      </c>
      <c r="J11">
        <f>J7*J6*J5</f>
        <v>10</v>
      </c>
      <c r="K11">
        <f t="shared" si="1"/>
        <v>1.1499839911295994E-3</v>
      </c>
      <c r="L11">
        <f>K11/K12</f>
        <v>0.54794799396300364</v>
      </c>
      <c r="M11">
        <f>_xlfn.F.DIST.RT(L11,J11,J12)</f>
        <v>0.85341466175999336</v>
      </c>
      <c r="N11">
        <f>I11/(I11+I12)</f>
        <v>3.6657071203639612E-2</v>
      </c>
    </row>
    <row r="12" spans="1:14" x14ac:dyDescent="0.45">
      <c r="A12" s="10"/>
      <c r="C12" s="11" t="str">
        <f t="array" ref="C12:C14">[2]!ExtractUnique('F1 Analysis'!C2:C37)</f>
        <v>/</v>
      </c>
      <c r="D12" s="10">
        <f>SUMIF($C$51:$C$86,C12,$D$51:$D$86)</f>
        <v>60</v>
      </c>
      <c r="E12">
        <f t="array" ref="E12">IF(D12=0,"",AVERAGE(IF('F1 Analysis'!$C$2:$C$37=C12,'F1 Analysis'!$D$2:$H$37,"")))</f>
        <v>0.8212968152805169</v>
      </c>
      <c r="F12" s="11">
        <f t="array" ref="F12">IF(D12&lt;2,"",VAR(IF('F1 Analysis'!$C$2:$C$37=C12,'F1 Analysis'!$D$2:$H$37,"")))</f>
        <v>5.1783954078495455E-3</v>
      </c>
      <c r="H12" t="s">
        <v>34</v>
      </c>
      <c r="I12">
        <f>I13-I11-I10-I9-I8-I7-I6-I5</f>
        <v>0.30221425490580978</v>
      </c>
      <c r="J12">
        <f>D87-(J5+1)*(J6+1)*(J7+1)</f>
        <v>144</v>
      </c>
      <c r="K12">
        <f t="shared" si="1"/>
        <v>2.098710103512568E-3</v>
      </c>
    </row>
    <row r="13" spans="1:14" x14ac:dyDescent="0.45">
      <c r="A13" s="10"/>
      <c r="C13" s="11" t="str">
        <v>Chi^2</v>
      </c>
      <c r="D13" s="10">
        <f>SUMIF($C$51:$C$86,C13,$D$51:$D$86)</f>
        <v>60</v>
      </c>
      <c r="E13">
        <f t="array" ref="E13">IF(D13=0,"",AVERAGE(IF('F1 Analysis'!$C$2:$C$37=C13,'F1 Analysis'!$D$2:$H$37,"")))</f>
        <v>0.82701183961797387</v>
      </c>
      <c r="F13" s="11">
        <f t="array" ref="F13">IF(D13&lt;2,"",VAR(IF('F1 Analysis'!$C$2:$C$37=C13,'F1 Analysis'!$D$2:$H$37,"")))</f>
        <v>4.4405648898340911E-3</v>
      </c>
      <c r="H13" s="16" t="s">
        <v>33</v>
      </c>
      <c r="I13" s="16">
        <f>F87*J13</f>
        <v>7.170801303632544</v>
      </c>
      <c r="J13" s="16">
        <f>D87-1</f>
        <v>179</v>
      </c>
      <c r="K13" s="16">
        <f t="shared" si="1"/>
        <v>4.0060342478394101E-2</v>
      </c>
      <c r="L13" s="16"/>
      <c r="M13" s="16"/>
      <c r="N13" s="16"/>
    </row>
    <row r="14" spans="1:14" x14ac:dyDescent="0.45">
      <c r="A14" s="12"/>
      <c r="B14" s="13"/>
      <c r="C14" s="14" t="str">
        <v>Chi^2 + PCA</v>
      </c>
      <c r="D14" s="12">
        <f>SUMIF($C$51:$C$86,C14,$D$51:$D$86)</f>
        <v>60</v>
      </c>
      <c r="E14" s="13">
        <f t="array" ref="E14">IF(D14=0,"",AVERAGE(IF('F1 Analysis'!$C$2:$C$37=C14,'F1 Analysis'!$D$2:$H$37,"")))</f>
        <v>0.67372335371177405</v>
      </c>
      <c r="F14" s="14">
        <f t="array" ref="F14">IF(D14&lt;2,"",VAR(IF('F1 Analysis'!$C$2:$C$37=C14,'F1 Analysis'!$D$2:$H$37,"")))</f>
        <v>9.6561418416777192E-2</v>
      </c>
    </row>
    <row r="15" spans="1:14" x14ac:dyDescent="0.45">
      <c r="A15" s="7" t="str">
        <f>$A$4</f>
        <v>kNN</v>
      </c>
      <c r="B15" s="8" t="str">
        <f>$B10</f>
        <v>BoW</v>
      </c>
      <c r="C15" s="9"/>
      <c r="D15" s="7">
        <f>SUMIFS($D$51:$D$86,$A$51:$A$86,A15,$B$51:$B$86,B15)</f>
        <v>15</v>
      </c>
      <c r="E15" s="8">
        <f t="array" ref="E15">IF(D15=0,"",AVERAGE(IF('F1 Analysis'!$A$2:$A$37=A15,IF('F1 Analysis'!$B$2:$B$37=B15,'F1 Analysis'!$D$2:$H$37,""))))</f>
        <v>0.67275039000867098</v>
      </c>
      <c r="F15" s="9">
        <f t="array" ref="F15">IF(D15&lt;2,"",VAR(IF('F1 Analysis'!$A$2:$A$37=A15,IF('F1 Analysis'!$B$2:$B$37=B15,'F1 Analysis'!$D$2:$H$37,""))))</f>
        <v>3.133574160727222E-3</v>
      </c>
    </row>
    <row r="16" spans="1:14" x14ac:dyDescent="0.45">
      <c r="A16" s="10" t="str">
        <f>$A$4</f>
        <v>kNN</v>
      </c>
      <c r="B16" t="str">
        <f>$B11</f>
        <v>Tf-Idf</v>
      </c>
      <c r="C16" s="11"/>
      <c r="D16" s="10">
        <f t="shared" ref="D16:D26" si="2">SUMIFS($D$51:$D$86,$A$51:$A$86,A16,$B$51:$B$86,B16)</f>
        <v>15</v>
      </c>
      <c r="E16">
        <f t="array" ref="E16">IF(D16=0,"",AVERAGE(IF('F1 Analysis'!$A$2:$A$37=A16,IF('F1 Analysis'!$B$2:$B$37=B16,'F1 Analysis'!$D$2:$H$37,""))))</f>
        <v>0.77797176062140749</v>
      </c>
      <c r="F16" s="11">
        <f t="array" ref="F16">IF(D16&lt;2,"",VAR(IF('F1 Analysis'!$A$2:$A$37=A16,IF('F1 Analysis'!$B$2:$B$37=B16,'F1 Analysis'!$D$2:$H$37,""))))</f>
        <v>2.6878330104746317E-3</v>
      </c>
    </row>
    <row r="17" spans="1:6" x14ac:dyDescent="0.45">
      <c r="A17" s="10" t="str">
        <f>$A$5</f>
        <v>SVM</v>
      </c>
      <c r="B17" t="str">
        <f>$B10</f>
        <v>BoW</v>
      </c>
      <c r="C17" s="11"/>
      <c r="D17" s="10">
        <f t="shared" si="2"/>
        <v>15</v>
      </c>
      <c r="E17">
        <f t="array" ref="E17">IF(D17=0,"",AVERAGE(IF('F1 Analysis'!$A$2:$A$37=A17,IF('F1 Analysis'!$B$2:$B$37=B17,'F1 Analysis'!$D$2:$H$37,""))))</f>
        <v>0.80631080094834828</v>
      </c>
      <c r="F17" s="11">
        <f t="array" ref="F17">IF(D17&lt;2,"",VAR(IF('F1 Analysis'!$A$2:$A$37=A17,IF('F1 Analysis'!$B$2:$B$37=B17,'F1 Analysis'!$D$2:$H$37,""))))</f>
        <v>2.5140983522593773E-3</v>
      </c>
    </row>
    <row r="18" spans="1:6" x14ac:dyDescent="0.45">
      <c r="A18" s="10" t="str">
        <f>$A$5</f>
        <v>SVM</v>
      </c>
      <c r="B18" t="str">
        <f>$B11</f>
        <v>Tf-Idf</v>
      </c>
      <c r="C18" s="11"/>
      <c r="D18" s="10">
        <f t="shared" si="2"/>
        <v>15</v>
      </c>
      <c r="E18">
        <f t="array" ref="E18">IF(D18=0,"",AVERAGE(IF('F1 Analysis'!$A$2:$A$37=A18,IF('F1 Analysis'!$B$2:$B$37=B18,'F1 Analysis'!$D$2:$H$37,""))))</f>
        <v>0.86390068466621583</v>
      </c>
      <c r="F18" s="11">
        <f t="array" ref="F18">IF(D18&lt;2,"",VAR(IF('F1 Analysis'!$A$2:$A$37=A18,IF('F1 Analysis'!$B$2:$B$37=B18,'F1 Analysis'!$D$2:$H$37,""))))</f>
        <v>1.1764531948299417E-3</v>
      </c>
    </row>
    <row r="19" spans="1:6" x14ac:dyDescent="0.45">
      <c r="A19" s="10" t="str">
        <f>$A$6</f>
        <v>LR</v>
      </c>
      <c r="B19" t="str">
        <f>$B10</f>
        <v>BoW</v>
      </c>
      <c r="C19" s="11"/>
      <c r="D19" s="10">
        <f t="shared" si="2"/>
        <v>15</v>
      </c>
      <c r="E19">
        <f t="array" ref="E19">IF(D19=0,"",AVERAGE(IF('F1 Analysis'!$A$2:$A$37=A19,IF('F1 Analysis'!$B$2:$B$37=B19,'F1 Analysis'!$D$2:$H$37,""))))</f>
        <v>0.85829186737453156</v>
      </c>
      <c r="F19" s="11">
        <f t="array" ref="F19">IF(D19&lt;2,"",VAR(IF('F1 Analysis'!$A$2:$A$37=A19,IF('F1 Analysis'!$B$2:$B$37=B19,'F1 Analysis'!$D$2:$H$37,""))))</f>
        <v>1.544475036911836E-3</v>
      </c>
    </row>
    <row r="20" spans="1:6" x14ac:dyDescent="0.45">
      <c r="A20" s="10" t="str">
        <f>$A$6</f>
        <v>LR</v>
      </c>
      <c r="B20" t="str">
        <f>$B11</f>
        <v>Tf-Idf</v>
      </c>
      <c r="C20" s="11"/>
      <c r="D20" s="10">
        <f t="shared" si="2"/>
        <v>15</v>
      </c>
      <c r="E20">
        <f t="array" ref="E20">IF(D20=0,"",AVERAGE(IF('F1 Analysis'!$A$2:$A$37=A20,IF('F1 Analysis'!$B$2:$B$37=B20,'F1 Analysis'!$D$2:$H$37,""))))</f>
        <v>0.86180016525182768</v>
      </c>
      <c r="F20" s="11">
        <f t="array" ref="F20">IF(D20&lt;2,"",VAR(IF('F1 Analysis'!$A$2:$A$37=A20,IF('F1 Analysis'!$B$2:$B$37=B20,'F1 Analysis'!$D$2:$H$37,""))))</f>
        <v>1.158998433170743E-3</v>
      </c>
    </row>
    <row r="21" spans="1:6" x14ac:dyDescent="0.45">
      <c r="A21" s="10" t="str">
        <f>$A$7</f>
        <v>NB</v>
      </c>
      <c r="B21" t="str">
        <f>$B10</f>
        <v>BoW</v>
      </c>
      <c r="C21" s="11"/>
      <c r="D21" s="10">
        <f t="shared" si="2"/>
        <v>15</v>
      </c>
      <c r="E21">
        <f t="array" ref="E21">IF(D21=0,"",AVERAGE(IF('F1 Analysis'!$A$2:$A$37=A21,IF('F1 Analysis'!$B$2:$B$37=B21,'F1 Analysis'!$D$2:$H$37,""))))</f>
        <v>0.56924948842454737</v>
      </c>
      <c r="F21" s="11">
        <f t="array" ref="F21">IF(D21&lt;2,"",VAR(IF('F1 Analysis'!$A$2:$A$37=A21,IF('F1 Analysis'!$B$2:$B$37=B21,'F1 Analysis'!$D$2:$H$37,""))))</f>
        <v>0.17448685800636435</v>
      </c>
    </row>
    <row r="22" spans="1:6" x14ac:dyDescent="0.45">
      <c r="A22" s="10" t="str">
        <f>$A$7</f>
        <v>NB</v>
      </c>
      <c r="B22" t="str">
        <f>$B11</f>
        <v>Tf-Idf</v>
      </c>
      <c r="C22" s="11"/>
      <c r="D22" s="10">
        <f t="shared" si="2"/>
        <v>15</v>
      </c>
      <c r="E22">
        <f t="array" ref="E22">IF(D22=0,"",AVERAGE(IF('F1 Analysis'!$A$2:$A$37=A22,IF('F1 Analysis'!$B$2:$B$37=B22,'F1 Analysis'!$D$2:$H$37,""))))</f>
        <v>0.55413123872342351</v>
      </c>
      <c r="F22" s="11">
        <f t="array" ref="F22">IF(D22&lt;2,"",VAR(IF('F1 Analysis'!$A$2:$A$37=A22,IF('F1 Analysis'!$B$2:$B$37=B22,'F1 Analysis'!$D$2:$H$37,""))))</f>
        <v>0.16593077973696355</v>
      </c>
    </row>
    <row r="23" spans="1:6" x14ac:dyDescent="0.45">
      <c r="A23" s="10" t="str">
        <f>$A$8</f>
        <v>RF</v>
      </c>
      <c r="B23" t="str">
        <f>$B10</f>
        <v>BoW</v>
      </c>
      <c r="C23" s="11"/>
      <c r="D23" s="10">
        <f t="shared" si="2"/>
        <v>15</v>
      </c>
      <c r="E23">
        <f t="array" ref="E23">IF(D23=0,"",AVERAGE(IF('F1 Analysis'!$A$2:$A$37=A23,IF('F1 Analysis'!$B$2:$B$37=B23,'F1 Analysis'!$D$2:$H$37,""))))</f>
        <v>0.79713407569721939</v>
      </c>
      <c r="F23" s="11">
        <f t="array" ref="F23">IF(D23&lt;2,"",VAR(IF('F1 Analysis'!$A$2:$A$37=A23,IF('F1 Analysis'!$B$2:$B$37=B23,'F1 Analysis'!$D$2:$H$37,""))))</f>
        <v>3.7275722391399459E-3</v>
      </c>
    </row>
    <row r="24" spans="1:6" x14ac:dyDescent="0.45">
      <c r="A24" s="10" t="str">
        <f>$A$8</f>
        <v>RF</v>
      </c>
      <c r="B24" t="str">
        <f>$B11</f>
        <v>Tf-Idf</v>
      </c>
      <c r="C24" s="11"/>
      <c r="D24" s="10">
        <f t="shared" si="2"/>
        <v>15</v>
      </c>
      <c r="E24">
        <f t="array" ref="E24">IF(D24=0,"",AVERAGE(IF('F1 Analysis'!$A$2:$A$37=A24,IF('F1 Analysis'!$B$2:$B$37=B24,'F1 Analysis'!$D$2:$H$37,""))))</f>
        <v>0.81277963710467604</v>
      </c>
      <c r="F24" s="11">
        <f t="array" ref="F24">IF(D24&lt;2,"",VAR(IF('F1 Analysis'!$A$2:$A$37=A24,IF('F1 Analysis'!$B$2:$B$37=B24,'F1 Analysis'!$D$2:$H$37,""))))</f>
        <v>9.7016111873429408E-4</v>
      </c>
    </row>
    <row r="25" spans="1:6" x14ac:dyDescent="0.45">
      <c r="A25" s="10" t="str">
        <f>$A$9</f>
        <v>Ensemble</v>
      </c>
      <c r="B25" t="str">
        <f>$B10</f>
        <v>BoW</v>
      </c>
      <c r="C25" s="11"/>
      <c r="D25" s="10">
        <f t="shared" si="2"/>
        <v>15</v>
      </c>
      <c r="E25">
        <f t="array" ref="E25">IF(D25=0,"",AVERAGE(IF('F1 Analysis'!$A$2:$A$37=A25,IF('F1 Analysis'!$B$2:$B$37=B25,'F1 Analysis'!$D$2:$H$37,""))))</f>
        <v>0.8478012470441656</v>
      </c>
      <c r="F25" s="11">
        <f t="array" ref="F25">IF(D25&lt;2,"",VAR(IF('F1 Analysis'!$A$2:$A$37=A25,IF('F1 Analysis'!$B$2:$B$37=B25,'F1 Analysis'!$D$2:$H$37,""))))</f>
        <v>2.2902246742078991E-3</v>
      </c>
    </row>
    <row r="26" spans="1:6" x14ac:dyDescent="0.45">
      <c r="A26" s="12" t="str">
        <f>$A$9</f>
        <v>Ensemble</v>
      </c>
      <c r="B26" s="13" t="str">
        <f>$B11</f>
        <v>Tf-Idf</v>
      </c>
      <c r="C26" s="14"/>
      <c r="D26" s="12">
        <f t="shared" si="2"/>
        <v>15</v>
      </c>
      <c r="E26" s="13">
        <f t="array" ref="E26">IF(D26=0,"",AVERAGE(IF('F1 Analysis'!$A$2:$A$37=A26,IF('F1 Analysis'!$B$2:$B$37=B26,'F1 Analysis'!$D$2:$H$37,""))))</f>
        <v>0.86600667857602365</v>
      </c>
      <c r="F26" s="14">
        <f t="array" ref="F26">IF(D26&lt;2,"",VAR(IF('F1 Analysis'!$A$2:$A$37=A26,IF('F1 Analysis'!$B$2:$B$37=B26,'F1 Analysis'!$D$2:$H$37,""))))</f>
        <v>2.1255200305707145E-3</v>
      </c>
    </row>
    <row r="27" spans="1:6" x14ac:dyDescent="0.45">
      <c r="A27" s="7" t="str">
        <f>$A$4</f>
        <v>kNN</v>
      </c>
      <c r="B27" s="8"/>
      <c r="C27" s="9" t="str">
        <f>$C12</f>
        <v>/</v>
      </c>
      <c r="D27" s="7">
        <f>SUMIFS($D$51:$D$86,$A$51:$A$86,A27,$C$51:$C$86,C27)</f>
        <v>10</v>
      </c>
      <c r="E27" s="8">
        <f t="array" ref="E27">IF(D27=0,"",AVERAGE(IF('F1 Analysis'!$A$2:$A$37=A27,IF('F1 Analysis'!$C$2:$C$37=C27,'F1 Analysis'!$D$2:$H$37,""))))</f>
        <v>0.71947355473446595</v>
      </c>
      <c r="F27" s="9">
        <f t="array" ref="F27">IF(D27&lt;2,"",VAR(IF('F1 Analysis'!$A$2:$A$37=A27,IF('F1 Analysis'!$C$2:$C$37=C27,'F1 Analysis'!$D$2:$H$37,""))))</f>
        <v>7.6859669082200493E-3</v>
      </c>
    </row>
    <row r="28" spans="1:6" x14ac:dyDescent="0.45">
      <c r="A28" s="10" t="str">
        <f>$A$4</f>
        <v>kNN</v>
      </c>
      <c r="C28" s="11" t="str">
        <f>$C13</f>
        <v>Chi^2</v>
      </c>
      <c r="D28" s="10">
        <f t="shared" ref="D28:D44" si="3">SUMIFS($D$51:$D$86,$A$51:$A$86,A28,$C$51:$C$86,C28)</f>
        <v>10</v>
      </c>
      <c r="E28">
        <f t="array" ref="E28">IF(D28=0,"",AVERAGE(IF('F1 Analysis'!$A$2:$A$37=A28,IF('F1 Analysis'!$C$2:$C$37=C28,'F1 Analysis'!$D$2:$H$37,""))))</f>
        <v>0.72579785656647933</v>
      </c>
      <c r="F28" s="11">
        <f t="array" ref="F28">IF(D28&lt;2,"",VAR(IF('F1 Analysis'!$A$2:$A$37=A28,IF('F1 Analysis'!$C$2:$C$37=C28,'F1 Analysis'!$D$2:$H$37,""))))</f>
        <v>5.1636854544476534E-3</v>
      </c>
    </row>
    <row r="29" spans="1:6" x14ac:dyDescent="0.45">
      <c r="A29" s="10" t="str">
        <f>$A$4</f>
        <v>kNN</v>
      </c>
      <c r="C29" s="11" t="str">
        <f>$C14</f>
        <v>Chi^2 + PCA</v>
      </c>
      <c r="D29" s="10">
        <f t="shared" si="3"/>
        <v>10</v>
      </c>
      <c r="E29">
        <f t="array" ref="E29">IF(D29=0,"",AVERAGE(IF('F1 Analysis'!$A$2:$A$37=A29,IF('F1 Analysis'!$C$2:$C$37=C29,'F1 Analysis'!$D$2:$H$37,""))))</f>
        <v>0.73081181464417255</v>
      </c>
      <c r="F29" s="11">
        <f t="array" ref="F29">IF(D29&lt;2,"",VAR(IF('F1 Analysis'!$A$2:$A$37=A29,IF('F1 Analysis'!$C$2:$C$37=C29,'F1 Analysis'!$D$2:$H$37,""))))</f>
        <v>5.3604125586849414E-3</v>
      </c>
    </row>
    <row r="30" spans="1:6" x14ac:dyDescent="0.45">
      <c r="A30" s="10" t="str">
        <f>$A$5</f>
        <v>SVM</v>
      </c>
      <c r="C30" s="11" t="str">
        <f>$C12</f>
        <v>/</v>
      </c>
      <c r="D30" s="10">
        <f t="shared" si="3"/>
        <v>10</v>
      </c>
      <c r="E30">
        <f t="array" ref="E30">IF(D30=0,"",AVERAGE(IF('F1 Analysis'!$A$2:$A$37=A30,IF('F1 Analysis'!$C$2:$C$37=C30,'F1 Analysis'!$D$2:$H$37,""))))</f>
        <v>0.83813024560093896</v>
      </c>
      <c r="F30" s="11">
        <f t="array" ref="F30">IF(D30&lt;2,"",VAR(IF('F1 Analysis'!$A$2:$A$37=A30,IF('F1 Analysis'!$C$2:$C$37=C30,'F1 Analysis'!$D$2:$H$37,""))))</f>
        <v>2.5037586842204468E-3</v>
      </c>
    </row>
    <row r="31" spans="1:6" x14ac:dyDescent="0.45">
      <c r="A31" s="10" t="str">
        <f>$A$5</f>
        <v>SVM</v>
      </c>
      <c r="C31" s="11" t="str">
        <f>$C13</f>
        <v>Chi^2</v>
      </c>
      <c r="D31" s="10">
        <f t="shared" si="3"/>
        <v>10</v>
      </c>
      <c r="E31">
        <f t="array" ref="E31">IF(D31=0,"",AVERAGE(IF('F1 Analysis'!$A$2:$A$37=A31,IF('F1 Analysis'!$C$2:$C$37=C31,'F1 Analysis'!$D$2:$H$37,""))))</f>
        <v>0.84176061930356083</v>
      </c>
      <c r="F31" s="11">
        <f t="array" ref="F31">IF(D31&lt;2,"",VAR(IF('F1 Analysis'!$A$2:$A$37=A31,IF('F1 Analysis'!$C$2:$C$37=C31,'F1 Analysis'!$D$2:$H$37,""))))</f>
        <v>2.0603525456860958E-3</v>
      </c>
    </row>
    <row r="32" spans="1:6" x14ac:dyDescent="0.45">
      <c r="A32" s="10" t="str">
        <f>$A$5</f>
        <v>SVM</v>
      </c>
      <c r="C32" s="11" t="str">
        <f>$C14</f>
        <v>Chi^2 + PCA</v>
      </c>
      <c r="D32" s="10">
        <f t="shared" si="3"/>
        <v>10</v>
      </c>
      <c r="E32">
        <f t="array" ref="E32">IF(D32=0,"",AVERAGE(IF('F1 Analysis'!$A$2:$A$37=A32,IF('F1 Analysis'!$C$2:$C$37=C32,'F1 Analysis'!$D$2:$H$37,""))))</f>
        <v>0.82542636351734655</v>
      </c>
      <c r="F32" s="11">
        <f t="array" ref="F32">IF(D32&lt;2,"",VAR(IF('F1 Analysis'!$A$2:$A$37=A32,IF('F1 Analysis'!$C$2:$C$37=C32,'F1 Analysis'!$D$2:$H$37,""))))</f>
        <v>3.7771030080214329E-3</v>
      </c>
    </row>
    <row r="33" spans="1:6" x14ac:dyDescent="0.45">
      <c r="A33" s="10" t="str">
        <f>$A$6</f>
        <v>LR</v>
      </c>
      <c r="C33" s="11" t="str">
        <f>$C12</f>
        <v>/</v>
      </c>
      <c r="D33" s="10">
        <f t="shared" si="3"/>
        <v>10</v>
      </c>
      <c r="E33">
        <f t="array" ref="E33">IF(D33=0,"",AVERAGE(IF('F1 Analysis'!$A$2:$A$37=A33,IF('F1 Analysis'!$C$2:$C$37=C33,'F1 Analysis'!$D$2:$H$37,""))))</f>
        <v>0.85324539631872409</v>
      </c>
      <c r="F33" s="11">
        <f t="array" ref="F33">IF(D33&lt;2,"",VAR(IF('F1 Analysis'!$A$2:$A$37=A33,IF('F1 Analysis'!$C$2:$C$37=C33,'F1 Analysis'!$D$2:$H$37,""))))</f>
        <v>1.8394274604896868E-3</v>
      </c>
    </row>
    <row r="34" spans="1:6" x14ac:dyDescent="0.45">
      <c r="A34" s="10" t="str">
        <f>$A$6</f>
        <v>LR</v>
      </c>
      <c r="C34" s="11" t="str">
        <f>$C13</f>
        <v>Chi^2</v>
      </c>
      <c r="D34" s="10">
        <f t="shared" si="3"/>
        <v>10</v>
      </c>
      <c r="E34">
        <f t="array" ref="E34">IF(D34=0,"",AVERAGE(IF('F1 Analysis'!$A$2:$A$37=A34,IF('F1 Analysis'!$C$2:$C$37=C34,'F1 Analysis'!$D$2:$H$37,""))))</f>
        <v>0.8681841036804675</v>
      </c>
      <c r="F34" s="11">
        <f t="array" ref="F34">IF(D34&lt;2,"",VAR(IF('F1 Analysis'!$A$2:$A$37=A34,IF('F1 Analysis'!$C$2:$C$37=C34,'F1 Analysis'!$D$2:$H$37,""))))</f>
        <v>1.0440748767047991E-3</v>
      </c>
    </row>
    <row r="35" spans="1:6" x14ac:dyDescent="0.45">
      <c r="A35" s="10" t="str">
        <f>$A$6</f>
        <v>LR</v>
      </c>
      <c r="C35" s="11" t="str">
        <f>$C14</f>
        <v>Chi^2 + PCA</v>
      </c>
      <c r="D35" s="10">
        <f t="shared" si="3"/>
        <v>10</v>
      </c>
      <c r="E35">
        <f t="array" ref="E35">IF(D35=0,"",AVERAGE(IF('F1 Analysis'!$A$2:$A$37=A35,IF('F1 Analysis'!$C$2:$C$37=C35,'F1 Analysis'!$D$2:$H$37,""))))</f>
        <v>0.85870854894034743</v>
      </c>
      <c r="F35" s="11">
        <f t="array" ref="F35">IF(D35&lt;2,"",VAR(IF('F1 Analysis'!$A$2:$A$37=A35,IF('F1 Analysis'!$C$2:$C$37=C35,'F1 Analysis'!$D$2:$H$37,""))))</f>
        <v>1.2051957253971814E-3</v>
      </c>
    </row>
    <row r="36" spans="1:6" x14ac:dyDescent="0.45">
      <c r="A36" s="10" t="str">
        <f>$A$7</f>
        <v>NB</v>
      </c>
      <c r="C36" s="11" t="str">
        <f>$C12</f>
        <v>/</v>
      </c>
      <c r="D36" s="10">
        <f t="shared" si="3"/>
        <v>10</v>
      </c>
      <c r="E36">
        <f t="array" ref="E36">IF(D36=0,"",AVERAGE(IF('F1 Analysis'!$A$2:$A$37=A36,IF('F1 Analysis'!$C$2:$C$37=C36,'F1 Analysis'!$D$2:$H$37,""))))</f>
        <v>0.83646218570407727</v>
      </c>
      <c r="F36" s="11">
        <f t="array" ref="F36">IF(D36&lt;2,"",VAR(IF('F1 Analysis'!$A$2:$A$37=A36,IF('F1 Analysis'!$C$2:$C$37=C36,'F1 Analysis'!$D$2:$H$37,""))))</f>
        <v>2.0291014638044117E-3</v>
      </c>
    </row>
    <row r="37" spans="1:6" x14ac:dyDescent="0.45">
      <c r="A37" s="10" t="str">
        <f>$A$7</f>
        <v>NB</v>
      </c>
      <c r="C37" s="11" t="str">
        <f>$C13</f>
        <v>Chi^2</v>
      </c>
      <c r="D37" s="10">
        <f t="shared" si="3"/>
        <v>10</v>
      </c>
      <c r="E37">
        <f t="array" ref="E37">IF(D37=0,"",AVERAGE(IF('F1 Analysis'!$A$2:$A$37=A37,IF('F1 Analysis'!$C$2:$C$37=C37,'F1 Analysis'!$D$2:$H$37,""))))</f>
        <v>0.84860890501787911</v>
      </c>
      <c r="F37" s="11">
        <f t="array" ref="F37">IF(D37&lt;2,"",VAR(IF('F1 Analysis'!$A$2:$A$37=A37,IF('F1 Analysis'!$C$2:$C$37=C37,'F1 Analysis'!$D$2:$H$37,""))))</f>
        <v>1.7911715954403848E-3</v>
      </c>
    </row>
    <row r="38" spans="1:6" x14ac:dyDescent="0.45">
      <c r="A38" s="10" t="str">
        <f>$A$7</f>
        <v>NB</v>
      </c>
      <c r="C38" s="11" t="str">
        <f>$C14</f>
        <v>Chi^2 + PCA</v>
      </c>
      <c r="D38" s="10">
        <f t="shared" si="3"/>
        <v>10</v>
      </c>
      <c r="E38">
        <f t="array" ref="E38">IF(D38=0,"",AVERAGE(IF('F1 Analysis'!$A$2:$A$37=A38,IF('F1 Analysis'!$C$2:$C$37=C38,'F1 Analysis'!$D$2:$H$37,""))))</f>
        <v>0</v>
      </c>
      <c r="F38" s="11">
        <f t="array" ref="F38">IF(D38&lt;2,"",VAR(IF('F1 Analysis'!$A$2:$A$37=A38,IF('F1 Analysis'!$C$2:$C$37=C38,'F1 Analysis'!$D$2:$H$37,""))))</f>
        <v>0</v>
      </c>
    </row>
    <row r="39" spans="1:6" x14ac:dyDescent="0.45">
      <c r="A39" s="10" t="str">
        <f>$A$8</f>
        <v>RF</v>
      </c>
      <c r="C39" s="11" t="str">
        <f>$C12</f>
        <v>/</v>
      </c>
      <c r="D39" s="10">
        <f t="shared" si="3"/>
        <v>10</v>
      </c>
      <c r="E39">
        <f t="array" ref="E39">IF(D39=0,"",AVERAGE(IF('F1 Analysis'!$A$2:$A$37=A39,IF('F1 Analysis'!$C$2:$C$37=C39,'F1 Analysis'!$D$2:$H$37,""))))</f>
        <v>0.81464773963664583</v>
      </c>
      <c r="F39" s="11">
        <f t="array" ref="F39">IF(D39&lt;2,"",VAR(IF('F1 Analysis'!$A$2:$A$37=A39,IF('F1 Analysis'!$C$2:$C$37=C39,'F1 Analysis'!$D$2:$H$37,""))))</f>
        <v>1.9999740562288665E-3</v>
      </c>
    </row>
    <row r="40" spans="1:6" x14ac:dyDescent="0.45">
      <c r="A40" s="10" t="str">
        <f>$A$8</f>
        <v>RF</v>
      </c>
      <c r="C40" s="11" t="str">
        <f>$C13</f>
        <v>Chi^2</v>
      </c>
      <c r="D40" s="10">
        <f t="shared" si="3"/>
        <v>10</v>
      </c>
      <c r="E40">
        <f t="array" ref="E40">IF(D40=0,"",AVERAGE(IF('F1 Analysis'!$A$2:$A$37=A40,IF('F1 Analysis'!$C$2:$C$37=C40,'F1 Analysis'!$D$2:$H$37,""))))</f>
        <v>0.81725499973640603</v>
      </c>
      <c r="F40" s="11">
        <f t="array" ref="F40">IF(D40&lt;2,"",VAR(IF('F1 Analysis'!$A$2:$A$37=A40,IF('F1 Analysis'!$C$2:$C$37=C40,'F1 Analysis'!$D$2:$H$37,""))))</f>
        <v>1.7041555364416792E-3</v>
      </c>
    </row>
    <row r="41" spans="1:6" x14ac:dyDescent="0.45">
      <c r="A41" s="10" t="str">
        <f>$A$8</f>
        <v>RF</v>
      </c>
      <c r="C41" s="11" t="str">
        <f>$C14</f>
        <v>Chi^2 + PCA</v>
      </c>
      <c r="D41" s="10">
        <f t="shared" si="3"/>
        <v>10</v>
      </c>
      <c r="E41">
        <f t="array" ref="E41">IF(D41=0,"",AVERAGE(IF('F1 Analysis'!$A$2:$A$37=A41,IF('F1 Analysis'!$C$2:$C$37=C41,'F1 Analysis'!$D$2:$H$37,""))))</f>
        <v>0.78296782982979118</v>
      </c>
      <c r="F41" s="11">
        <f t="array" ref="F41">IF(D41&lt;2,"",VAR(IF('F1 Analysis'!$A$2:$A$37=A41,IF('F1 Analysis'!$C$2:$C$37=C41,'F1 Analysis'!$D$2:$H$37,""))))</f>
        <v>2.9978032494465353E-3</v>
      </c>
    </row>
    <row r="42" spans="1:6" x14ac:dyDescent="0.45">
      <c r="A42" s="10" t="str">
        <f>$A$9</f>
        <v>Ensemble</v>
      </c>
      <c r="C42" s="11" t="str">
        <f>$C12</f>
        <v>/</v>
      </c>
      <c r="D42" s="10">
        <f t="shared" si="3"/>
        <v>10</v>
      </c>
      <c r="E42">
        <f t="array" ref="E42">IF(D42=0,"",AVERAGE(IF('F1 Analysis'!$A$2:$A$37=A42,IF('F1 Analysis'!$C$2:$C$37=C42,'F1 Analysis'!$D$2:$H$37,""))))</f>
        <v>0.86582176968824665</v>
      </c>
      <c r="F42" s="11">
        <f t="array" ref="F42">IF(D42&lt;2,"",VAR(IF('F1 Analysis'!$A$2:$A$37=A42,IF('F1 Analysis'!$C$2:$C$37=C42,'F1 Analysis'!$D$2:$H$37,""))))</f>
        <v>2.4126715152185934E-3</v>
      </c>
    </row>
    <row r="43" spans="1:6" x14ac:dyDescent="0.45">
      <c r="A43" s="10" t="str">
        <f>$A$9</f>
        <v>Ensemble</v>
      </c>
      <c r="C43" s="11" t="str">
        <f>$C13</f>
        <v>Chi^2</v>
      </c>
      <c r="D43" s="10">
        <f t="shared" si="3"/>
        <v>10</v>
      </c>
      <c r="E43">
        <f t="array" ref="E43">IF(D43=0,"",AVERAGE(IF('F1 Analysis'!$A$2:$A$37=A43,IF('F1 Analysis'!$C$2:$C$37=C43,'F1 Analysis'!$D$2:$H$37,""))))</f>
        <v>0.86046455340305084</v>
      </c>
      <c r="F43" s="11">
        <f t="array" ref="F43">IF(D43&lt;2,"",VAR(IF('F1 Analysis'!$A$2:$A$37=A43,IF('F1 Analysis'!$C$2:$C$37=C43,'F1 Analysis'!$D$2:$H$37,""))))</f>
        <v>1.971746032033398E-3</v>
      </c>
    </row>
    <row r="44" spans="1:6" x14ac:dyDescent="0.45">
      <c r="A44" s="12" t="str">
        <f>$A$9</f>
        <v>Ensemble</v>
      </c>
      <c r="B44" s="13"/>
      <c r="C44" s="14" t="str">
        <f>$C14</f>
        <v>Chi^2 + PCA</v>
      </c>
      <c r="D44" s="12">
        <f t="shared" si="3"/>
        <v>10</v>
      </c>
      <c r="E44" s="13">
        <f t="array" ref="E44">IF(D44=0,"",AVERAGE(IF('F1 Analysis'!$A$2:$A$37=A44,IF('F1 Analysis'!$C$2:$C$37=C44,'F1 Analysis'!$D$2:$H$37,""))))</f>
        <v>0.84442556533898627</v>
      </c>
      <c r="F44" s="14">
        <f t="array" ref="F44">IF(D44&lt;2,"",VAR(IF('F1 Analysis'!$A$2:$A$37=A44,IF('F1 Analysis'!$C$2:$C$37=C44,'F1 Analysis'!$D$2:$H$37,""))))</f>
        <v>2.4852551208616844E-3</v>
      </c>
    </row>
    <row r="45" spans="1:6" x14ac:dyDescent="0.45">
      <c r="A45" s="7"/>
      <c r="B45" s="8" t="str">
        <f>$B$10</f>
        <v>BoW</v>
      </c>
      <c r="C45" s="9" t="str">
        <f>$C12</f>
        <v>/</v>
      </c>
      <c r="D45" s="7">
        <f t="shared" ref="D45:D50" si="4">SUMIFS($D$51:$D$86,$B$51:$B$86,B45,$C$51:$C$86,C45)</f>
        <v>30</v>
      </c>
      <c r="E45" s="8">
        <f t="array" ref="E45">IF(D45=0,"",AVERAGE(IF('F1 Analysis'!$B$2:$B$37=B45,IF('F1 Analysis'!$C$2:$C$37=C45,'F1 Analysis'!$D$2:$H$37,""))))</f>
        <v>0.80635613694674069</v>
      </c>
      <c r="F45" s="9">
        <f t="array" ref="F45">IF(D45&lt;2,"",VAR(IF('F1 Analysis'!$B$2:$B$37=B45,IF('F1 Analysis'!$C$2:$C$37=C45,'F1 Analysis'!$D$2:$H$37,""))))</f>
        <v>7.4215002414691443E-3</v>
      </c>
    </row>
    <row r="46" spans="1:6" x14ac:dyDescent="0.45">
      <c r="A46" s="10"/>
      <c r="B46" t="str">
        <f>$B$10</f>
        <v>BoW</v>
      </c>
      <c r="C46" s="11" t="str">
        <f>$C13</f>
        <v>Chi^2</v>
      </c>
      <c r="D46" s="10">
        <f t="shared" si="4"/>
        <v>30</v>
      </c>
      <c r="E46">
        <f t="array" ref="E46">IF(D46=0,"",AVERAGE(IF('F1 Analysis'!$B$2:$B$37=B46,IF('F1 Analysis'!$C$2:$C$37=C46,'F1 Analysis'!$D$2:$H$37,""))))</f>
        <v>0.81748298279184106</v>
      </c>
      <c r="F46" s="11">
        <f t="array" ref="F46">IF(D46&lt;2,"",VAR(IF('F1 Analysis'!$B$2:$B$37=B46,IF('F1 Analysis'!$C$2:$C$37=C46,'F1 Analysis'!$D$2:$H$37,""))))</f>
        <v>6.0603940717424906E-3</v>
      </c>
    </row>
    <row r="47" spans="1:6" x14ac:dyDescent="0.45">
      <c r="A47" s="10"/>
      <c r="B47" t="str">
        <f>$B$10</f>
        <v>BoW</v>
      </c>
      <c r="C47" s="11" t="str">
        <f>$C14</f>
        <v>Chi^2 + PCA</v>
      </c>
      <c r="D47" s="10">
        <f t="shared" si="4"/>
        <v>30</v>
      </c>
      <c r="E47">
        <f t="array" ref="E47">IF(D47=0,"",AVERAGE(IF('F1 Analysis'!$B$2:$B$37=B47,IF('F1 Analysis'!$C$2:$C$37=C47,'F1 Analysis'!$D$2:$H$37,""))))</f>
        <v>0.6519298150101599</v>
      </c>
      <c r="F47" s="11">
        <f t="array" ref="F47">IF(D47&lt;2,"",VAR(IF('F1 Analysis'!$B$2:$B$37=B47,IF('F1 Analysis'!$C$2:$C$37=C47,'F1 Analysis'!$D$2:$H$37,""))))</f>
        <v>9.2972182513201593E-2</v>
      </c>
    </row>
    <row r="48" spans="1:6" x14ac:dyDescent="0.45">
      <c r="A48" s="10"/>
      <c r="B48" t="str">
        <f>$B$11</f>
        <v>Tf-Idf</v>
      </c>
      <c r="C48" s="11" t="str">
        <f>$C12</f>
        <v>/</v>
      </c>
      <c r="D48" s="10">
        <f t="shared" si="4"/>
        <v>30</v>
      </c>
      <c r="E48">
        <f t="array" ref="E48">IF(D48=0,"",AVERAGE(IF('F1 Analysis'!$B$2:$B$37=B48,IF('F1 Analysis'!$C$2:$C$37=C48,'F1 Analysis'!$D$2:$H$37,""))))</f>
        <v>0.83623749361429234</v>
      </c>
      <c r="F48" s="11">
        <f t="array" ref="F48">IF(D48&lt;2,"",VAR(IF('F1 Analysis'!$B$2:$B$37=B48,IF('F1 Analysis'!$C$2:$C$37=C48,'F1 Analysis'!$D$2:$H$37,""))))</f>
        <v>2.6520134453831318E-3</v>
      </c>
    </row>
    <row r="49" spans="1:6" x14ac:dyDescent="0.45">
      <c r="A49" s="10"/>
      <c r="B49" t="str">
        <f>$B$11</f>
        <v>Tf-Idf</v>
      </c>
      <c r="C49" s="11" t="str">
        <f>$C13</f>
        <v>Chi^2</v>
      </c>
      <c r="D49" s="10">
        <f t="shared" si="4"/>
        <v>30</v>
      </c>
      <c r="E49">
        <f t="array" ref="E49">IF(D49=0,"",AVERAGE(IF('F1 Analysis'!$B$2:$B$37=B49,IF('F1 Analysis'!$C$2:$C$37=C49,'F1 Analysis'!$D$2:$H$37,""))))</f>
        <v>0.83654069644410667</v>
      </c>
      <c r="F49" s="11">
        <f t="array" ref="F49">IF(D49&lt;2,"",VAR(IF('F1 Analysis'!$B$2:$B$37=B49,IF('F1 Analysis'!$C$2:$C$37=C49,'F1 Analysis'!$D$2:$H$37,""))))</f>
        <v>2.7859984025828542E-3</v>
      </c>
    </row>
    <row r="50" spans="1:6" x14ac:dyDescent="0.45">
      <c r="A50" s="12"/>
      <c r="B50" s="13" t="str">
        <f>$B$11</f>
        <v>Tf-Idf</v>
      </c>
      <c r="C50" s="14" t="str">
        <f>$C14</f>
        <v>Chi^2 + PCA</v>
      </c>
      <c r="D50" s="12">
        <f t="shared" si="4"/>
        <v>30</v>
      </c>
      <c r="E50" s="13">
        <f t="array" ref="E50">IF(D50=0,"",AVERAGE(IF('F1 Analysis'!$B$2:$B$37=B50,IF('F1 Analysis'!$C$2:$C$37=C50,'F1 Analysis'!$D$2:$H$37,""))))</f>
        <v>0.69551689241338821</v>
      </c>
      <c r="F50" s="14">
        <f t="array" ref="F50">IF(D50&lt;2,"",VAR(IF('F1 Analysis'!$B$2:$B$37=B50,IF('F1 Analysis'!$C$2:$C$37=C50,'F1 Analysis'!$D$2:$H$37,""))))</f>
        <v>0.10249768599857514</v>
      </c>
    </row>
    <row r="51" spans="1:6" x14ac:dyDescent="0.45">
      <c r="A51" s="7" t="str">
        <f>'F1 Analysis'!A2</f>
        <v>kNN</v>
      </c>
      <c r="B51" s="8" t="str">
        <f>'F1 Analysis'!B2</f>
        <v>BoW</v>
      </c>
      <c r="C51" s="9" t="str">
        <f>'F1 Analysis'!C2</f>
        <v>/</v>
      </c>
      <c r="D51" s="7">
        <f>COUNT('F1 Analysis'!D2:H2)</f>
        <v>5</v>
      </c>
      <c r="E51" s="8">
        <f>AVERAGE('F1 Analysis'!D2:H2)</f>
        <v>0.6499308033204485</v>
      </c>
      <c r="F51" s="9">
        <f>_xlfn.VAR.S('F1 Analysis'!D2:H2)</f>
        <v>3.3647117739482946E-3</v>
      </c>
    </row>
    <row r="52" spans="1:6" x14ac:dyDescent="0.45">
      <c r="A52" s="10" t="str">
        <f>'F1 Analysis'!A3</f>
        <v>kNN</v>
      </c>
      <c r="B52" t="str">
        <f>'F1 Analysis'!B3</f>
        <v>BoW</v>
      </c>
      <c r="C52" s="11" t="str">
        <f>'F1 Analysis'!C3</f>
        <v>Chi^2</v>
      </c>
      <c r="D52" s="10">
        <f>COUNT('F1 Analysis'!D3:H3)</f>
        <v>5</v>
      </c>
      <c r="E52">
        <f>AVERAGE('F1 Analysis'!D3:H3)</f>
        <v>0.68145708281393291</v>
      </c>
      <c r="F52" s="11">
        <f>_xlfn.VAR.S('F1 Analysis'!D3:H3)</f>
        <v>2.1017928665552923E-3</v>
      </c>
    </row>
    <row r="53" spans="1:6" x14ac:dyDescent="0.45">
      <c r="A53" s="10" t="str">
        <f>'F1 Analysis'!A4</f>
        <v>kNN</v>
      </c>
      <c r="B53" t="str">
        <f>'F1 Analysis'!B4</f>
        <v>BoW</v>
      </c>
      <c r="C53" s="11" t="str">
        <f>'F1 Analysis'!C4</f>
        <v>Chi^2 + PCA</v>
      </c>
      <c r="D53" s="10">
        <f>COUNT('F1 Analysis'!D4:H4)</f>
        <v>5</v>
      </c>
      <c r="E53">
        <f>AVERAGE('F1 Analysis'!D4:H4)</f>
        <v>0.68686328389163143</v>
      </c>
      <c r="F53" s="11">
        <f>_xlfn.VAR.S('F1 Analysis'!D4:H4)</f>
        <v>4.5063626595689306E-3</v>
      </c>
    </row>
    <row r="54" spans="1:6" x14ac:dyDescent="0.45">
      <c r="A54" s="10" t="str">
        <f>'F1 Analysis'!A5</f>
        <v>kNN</v>
      </c>
      <c r="B54" t="str">
        <f>'F1 Analysis'!B5</f>
        <v>Tf-Idf</v>
      </c>
      <c r="C54" s="11" t="str">
        <f>'F1 Analysis'!C5</f>
        <v>/</v>
      </c>
      <c r="D54" s="10">
        <f>COUNT('F1 Analysis'!D5:H5)</f>
        <v>5</v>
      </c>
      <c r="E54">
        <f>AVERAGE('F1 Analysis'!D5:H5)</f>
        <v>0.78901630614848339</v>
      </c>
      <c r="F54" s="11">
        <f>_xlfn.VAR.S('F1 Analysis'!D5:H5)</f>
        <v>1.8382280839670708E-3</v>
      </c>
    </row>
    <row r="55" spans="1:6" x14ac:dyDescent="0.45">
      <c r="A55" s="10" t="str">
        <f>'F1 Analysis'!A6</f>
        <v>kNN</v>
      </c>
      <c r="B55" t="str">
        <f>'F1 Analysis'!B6</f>
        <v>Tf-Idf</v>
      </c>
      <c r="C55" s="11" t="str">
        <f>'F1 Analysis'!C6</f>
        <v>Chi^2</v>
      </c>
      <c r="D55" s="10">
        <f>COUNT('F1 Analysis'!D6:H6)</f>
        <v>5</v>
      </c>
      <c r="E55">
        <f>AVERAGE('F1 Analysis'!D6:H6)</f>
        <v>0.77013863031902585</v>
      </c>
      <c r="F55" s="11">
        <f>_xlfn.VAR.S('F1 Analysis'!D6:H6)</f>
        <v>4.6012388635156484E-3</v>
      </c>
    </row>
    <row r="56" spans="1:6" x14ac:dyDescent="0.45">
      <c r="A56" s="10" t="str">
        <f>'F1 Analysis'!A7</f>
        <v>kNN</v>
      </c>
      <c r="B56" t="str">
        <f>'F1 Analysis'!B7</f>
        <v>Tf-Idf</v>
      </c>
      <c r="C56" s="11" t="str">
        <f>'F1 Analysis'!C7</f>
        <v>Chi^2 + PCA</v>
      </c>
      <c r="D56" s="10">
        <f>COUNT('F1 Analysis'!D7:H7)</f>
        <v>5</v>
      </c>
      <c r="E56">
        <f>AVERAGE('F1 Analysis'!D7:H7)</f>
        <v>0.77476034539671357</v>
      </c>
      <c r="F56" s="11">
        <f>_xlfn.VAR.S('F1 Analysis'!D7:H7)</f>
        <v>2.725882209204571E-3</v>
      </c>
    </row>
    <row r="57" spans="1:6" x14ac:dyDescent="0.45">
      <c r="A57" s="10" t="str">
        <f>'F1 Analysis'!A8</f>
        <v>SVM</v>
      </c>
      <c r="B57" t="str">
        <f>'F1 Analysis'!B8</f>
        <v>BoW</v>
      </c>
      <c r="C57" s="11" t="str">
        <f>'F1 Analysis'!C8</f>
        <v>/</v>
      </c>
      <c r="D57" s="10">
        <f>COUNT('F1 Analysis'!D8:H8)</f>
        <v>5</v>
      </c>
      <c r="E57">
        <f>AVERAGE('F1 Analysis'!D8:H8)</f>
        <v>0.81410587942555801</v>
      </c>
      <c r="F57" s="11">
        <f>_xlfn.VAR.S('F1 Analysis'!D8:H8)</f>
        <v>2.5737280531353234E-3</v>
      </c>
    </row>
    <row r="58" spans="1:6" x14ac:dyDescent="0.45">
      <c r="A58" s="10" t="str">
        <f>'F1 Analysis'!A9</f>
        <v>SVM</v>
      </c>
      <c r="B58" t="str">
        <f>'F1 Analysis'!B9</f>
        <v>BoW</v>
      </c>
      <c r="C58" s="11" t="str">
        <f>'F1 Analysis'!C9</f>
        <v>Chi^2</v>
      </c>
      <c r="D58" s="10">
        <f>COUNT('F1 Analysis'!D9:H9)</f>
        <v>5</v>
      </c>
      <c r="E58">
        <f>AVERAGE('F1 Analysis'!D9:H9)</f>
        <v>0.81656971711209891</v>
      </c>
      <c r="F58" s="11">
        <f>_xlfn.VAR.S('F1 Analysis'!D9:H9)</f>
        <v>1.7080121399543134E-3</v>
      </c>
    </row>
    <row r="59" spans="1:6" x14ac:dyDescent="0.45">
      <c r="A59" s="10" t="str">
        <f>'F1 Analysis'!A10</f>
        <v>SVM</v>
      </c>
      <c r="B59" t="str">
        <f>'F1 Analysis'!B10</f>
        <v>BoW</v>
      </c>
      <c r="C59" s="11" t="str">
        <f>'F1 Analysis'!C10</f>
        <v>Chi^2 + PCA</v>
      </c>
      <c r="D59" s="10">
        <f>COUNT('F1 Analysis'!D10:H10)</f>
        <v>5</v>
      </c>
      <c r="E59">
        <f>AVERAGE('F1 Analysis'!D10:H10)</f>
        <v>0.78825680630738837</v>
      </c>
      <c r="F59" s="11">
        <f>_xlfn.VAR.S('F1 Analysis'!D10:H10)</f>
        <v>3.9026598750475225E-3</v>
      </c>
    </row>
    <row r="60" spans="1:6" x14ac:dyDescent="0.45">
      <c r="A60" s="10" t="str">
        <f>'F1 Analysis'!A11</f>
        <v>SVM</v>
      </c>
      <c r="B60" t="str">
        <f>'F1 Analysis'!B11</f>
        <v>Tf-Idf</v>
      </c>
      <c r="C60" s="11" t="str">
        <f>'F1 Analysis'!C11</f>
        <v>/</v>
      </c>
      <c r="D60" s="10">
        <f>COUNT('F1 Analysis'!D11:H11)</f>
        <v>5</v>
      </c>
      <c r="E60">
        <f>AVERAGE('F1 Analysis'!D11:H11)</f>
        <v>0.86215461177632002</v>
      </c>
      <c r="F60" s="11">
        <f>_xlfn.VAR.S('F1 Analysis'!D11:H11)</f>
        <v>1.6168035610386931E-3</v>
      </c>
    </row>
    <row r="61" spans="1:6" x14ac:dyDescent="0.45">
      <c r="A61" s="10" t="str">
        <f>'F1 Analysis'!A12</f>
        <v>SVM</v>
      </c>
      <c r="B61" t="str">
        <f>'F1 Analysis'!B12</f>
        <v>Tf-Idf</v>
      </c>
      <c r="C61" s="11" t="str">
        <f>'F1 Analysis'!C12</f>
        <v>Chi^2</v>
      </c>
      <c r="D61" s="10">
        <f>COUNT('F1 Analysis'!D12:H12)</f>
        <v>5</v>
      </c>
      <c r="E61">
        <f>AVERAGE('F1 Analysis'!D12:H12)</f>
        <v>0.86695152149502275</v>
      </c>
      <c r="F61" s="11">
        <f>_xlfn.VAR.S('F1 Analysis'!D12:H12)</f>
        <v>1.3413272047898958E-3</v>
      </c>
    </row>
    <row r="62" spans="1:6" x14ac:dyDescent="0.45">
      <c r="A62" s="10" t="str">
        <f>'F1 Analysis'!A13</f>
        <v>SVM</v>
      </c>
      <c r="B62" t="str">
        <f>'F1 Analysis'!B13</f>
        <v>Tf-Idf</v>
      </c>
      <c r="C62" s="11" t="str">
        <f>'F1 Analysis'!C13</f>
        <v>Chi^2 + PCA</v>
      </c>
      <c r="D62" s="10">
        <f>COUNT('F1 Analysis'!D13:H13)</f>
        <v>5</v>
      </c>
      <c r="E62">
        <f>AVERAGE('F1 Analysis'!D13:H13)</f>
        <v>0.86259592072730462</v>
      </c>
      <c r="F62" s="11">
        <f>_xlfn.VAR.S('F1 Analysis'!D13:H13)</f>
        <v>1.1418819350398127E-3</v>
      </c>
    </row>
    <row r="63" spans="1:6" x14ac:dyDescent="0.45">
      <c r="A63" s="10" t="str">
        <f>'F1 Analysis'!A14</f>
        <v>LR</v>
      </c>
      <c r="B63" t="str">
        <f>'F1 Analysis'!B14</f>
        <v>BoW</v>
      </c>
      <c r="C63" s="11" t="str">
        <f>'F1 Analysis'!C14</f>
        <v>/</v>
      </c>
      <c r="D63" s="10">
        <f>COUNT('F1 Analysis'!D14:H14)</f>
        <v>5</v>
      </c>
      <c r="E63">
        <f>AVERAGE('F1 Analysis'!D14:H14)</f>
        <v>0.84842547662645929</v>
      </c>
      <c r="F63" s="11">
        <f>_xlfn.VAR.S('F1 Analysis'!D14:H14)</f>
        <v>2.6563593638129265E-3</v>
      </c>
    </row>
    <row r="64" spans="1:6" x14ac:dyDescent="0.45">
      <c r="A64" s="10" t="str">
        <f>'F1 Analysis'!A15</f>
        <v>LR</v>
      </c>
      <c r="B64" t="str">
        <f>'F1 Analysis'!B15</f>
        <v>BoW</v>
      </c>
      <c r="C64" s="11" t="str">
        <f>'F1 Analysis'!C15</f>
        <v>Chi^2</v>
      </c>
      <c r="D64" s="10">
        <f>COUNT('F1 Analysis'!D15:H15)</f>
        <v>5</v>
      </c>
      <c r="E64">
        <f>AVERAGE('F1 Analysis'!D15:H15)</f>
        <v>0.87159841400596216</v>
      </c>
      <c r="F64" s="11">
        <f>_xlfn.VAR.S('F1 Analysis'!D15:H15)</f>
        <v>9.7907912853095898E-4</v>
      </c>
    </row>
    <row r="65" spans="1:6" x14ac:dyDescent="0.45">
      <c r="A65" s="10" t="str">
        <f>'F1 Analysis'!A16</f>
        <v>LR</v>
      </c>
      <c r="B65" t="str">
        <f>'F1 Analysis'!B16</f>
        <v>BoW</v>
      </c>
      <c r="C65" s="11" t="str">
        <f>'F1 Analysis'!C16</f>
        <v>Chi^2 + PCA</v>
      </c>
      <c r="D65" s="10">
        <f>COUNT('F1 Analysis'!D16:H16)</f>
        <v>5</v>
      </c>
      <c r="E65">
        <f>AVERAGE('F1 Analysis'!D16:H16)</f>
        <v>0.85485171149117356</v>
      </c>
      <c r="F65" s="11">
        <f>_xlfn.VAR.S('F1 Analysis'!D16:H16)</f>
        <v>1.4124184841601845E-3</v>
      </c>
    </row>
    <row r="66" spans="1:6" x14ac:dyDescent="0.45">
      <c r="A66" s="10" t="str">
        <f>'F1 Analysis'!A17</f>
        <v>LR</v>
      </c>
      <c r="B66" t="str">
        <f>'F1 Analysis'!B17</f>
        <v>Tf-Idf</v>
      </c>
      <c r="C66" s="11" t="str">
        <f>'F1 Analysis'!C17</f>
        <v>/</v>
      </c>
      <c r="D66" s="10">
        <f>COUNT('F1 Analysis'!D17:H17)</f>
        <v>5</v>
      </c>
      <c r="E66">
        <f>AVERAGE('F1 Analysis'!D17:H17)</f>
        <v>0.85806531601098901</v>
      </c>
      <c r="F66" s="11">
        <f>_xlfn.VAR.S('F1 Analysis'!D17:H17)</f>
        <v>1.4242733576891634E-3</v>
      </c>
    </row>
    <row r="67" spans="1:6" x14ac:dyDescent="0.45">
      <c r="A67" s="10" t="str">
        <f>'F1 Analysis'!A18</f>
        <v>LR</v>
      </c>
      <c r="B67" t="str">
        <f>'F1 Analysis'!B18</f>
        <v>Tf-Idf</v>
      </c>
      <c r="C67" s="11" t="str">
        <f>'F1 Analysis'!C18</f>
        <v>Chi^2</v>
      </c>
      <c r="D67" s="10">
        <f>COUNT('F1 Analysis'!D18:H18)</f>
        <v>5</v>
      </c>
      <c r="E67">
        <f>AVERAGE('F1 Analysis'!D18:H18)</f>
        <v>0.86476979335497328</v>
      </c>
      <c r="F67" s="11">
        <f>_xlfn.VAR.S('F1 Analysis'!D18:H18)</f>
        <v>1.3409455565578945E-3</v>
      </c>
    </row>
    <row r="68" spans="1:6" x14ac:dyDescent="0.45">
      <c r="A68" s="10" t="str">
        <f>'F1 Analysis'!A19</f>
        <v>LR</v>
      </c>
      <c r="B68" t="str">
        <f>'F1 Analysis'!B19</f>
        <v>Tf-Idf</v>
      </c>
      <c r="C68" s="11" t="str">
        <f>'F1 Analysis'!C19</f>
        <v>Chi^2 + PCA</v>
      </c>
      <c r="D68" s="10">
        <f>COUNT('F1 Analysis'!D19:H19)</f>
        <v>5</v>
      </c>
      <c r="E68">
        <f>AVERAGE('F1 Analysis'!D19:H19)</f>
        <v>0.86256538638952163</v>
      </c>
      <c r="F68" s="11">
        <f>_xlfn.VAR.S('F1 Analysis'!D19:H19)</f>
        <v>1.2620839102100941E-3</v>
      </c>
    </row>
    <row r="69" spans="1:6" x14ac:dyDescent="0.45">
      <c r="A69" s="10" t="str">
        <f>'F1 Analysis'!A20</f>
        <v>NB</v>
      </c>
      <c r="B69" t="str">
        <f>'F1 Analysis'!B20</f>
        <v>BoW</v>
      </c>
      <c r="C69" s="11" t="str">
        <f>'F1 Analysis'!C20</f>
        <v>/</v>
      </c>
      <c r="D69" s="10">
        <f>COUNT('F1 Analysis'!D20:H20)</f>
        <v>5</v>
      </c>
      <c r="E69">
        <f>AVERAGE('F1 Analysis'!D20:H20)</f>
        <v>0.84728332780257942</v>
      </c>
      <c r="F69" s="11">
        <f>_xlfn.VAR.S('F1 Analysis'!D20:H20)</f>
        <v>1.5591230397865316E-3</v>
      </c>
    </row>
    <row r="70" spans="1:6" x14ac:dyDescent="0.45">
      <c r="A70" s="10" t="str">
        <f>'F1 Analysis'!A21</f>
        <v>NB</v>
      </c>
      <c r="B70" t="str">
        <f>'F1 Analysis'!B21</f>
        <v>BoW</v>
      </c>
      <c r="C70" s="11" t="str">
        <f>'F1 Analysis'!C21</f>
        <v>Chi^2</v>
      </c>
      <c r="D70" s="10">
        <f>COUNT('F1 Analysis'!D21:H21)</f>
        <v>5</v>
      </c>
      <c r="E70">
        <f>AVERAGE('F1 Analysis'!D21:H21)</f>
        <v>0.86046513747106257</v>
      </c>
      <c r="F70" s="11">
        <f>_xlfn.VAR.S('F1 Analysis'!D21:H21)</f>
        <v>1.4519422818873816E-3</v>
      </c>
    </row>
    <row r="71" spans="1:6" x14ac:dyDescent="0.45">
      <c r="A71" s="10" t="str">
        <f>'F1 Analysis'!A22</f>
        <v>NB</v>
      </c>
      <c r="B71" t="str">
        <f>'F1 Analysis'!B22</f>
        <v>BoW</v>
      </c>
      <c r="C71" s="11" t="str">
        <f>'F1 Analysis'!C22</f>
        <v>Chi^2 + PCA</v>
      </c>
      <c r="D71" s="10">
        <f>COUNT('F1 Analysis'!D22:H22)</f>
        <v>5</v>
      </c>
      <c r="E71">
        <f>AVERAGE('F1 Analysis'!D22:H22)</f>
        <v>0</v>
      </c>
      <c r="F71" s="11">
        <f>_xlfn.VAR.S('F1 Analysis'!D22:H22)</f>
        <v>0</v>
      </c>
    </row>
    <row r="72" spans="1:6" x14ac:dyDescent="0.45">
      <c r="A72" s="10" t="str">
        <f>'F1 Analysis'!A23</f>
        <v>NB</v>
      </c>
      <c r="B72" t="str">
        <f>'F1 Analysis'!B23</f>
        <v>Tf-Idf</v>
      </c>
      <c r="C72" s="11" t="str">
        <f>'F1 Analysis'!C23</f>
        <v>/</v>
      </c>
      <c r="D72" s="10">
        <f>COUNT('F1 Analysis'!D23:H23)</f>
        <v>5</v>
      </c>
      <c r="E72">
        <f>AVERAGE('F1 Analysis'!D23:H23)</f>
        <v>0.825641043605575</v>
      </c>
      <c r="F72" s="11">
        <f>_xlfn.VAR.S('F1 Analysis'!D23:H23)</f>
        <v>2.7136124629834526E-3</v>
      </c>
    </row>
    <row r="73" spans="1:6" x14ac:dyDescent="0.45">
      <c r="A73" s="10" t="str">
        <f>'F1 Analysis'!A24</f>
        <v>NB</v>
      </c>
      <c r="B73" t="str">
        <f>'F1 Analysis'!B24</f>
        <v>Tf-Idf</v>
      </c>
      <c r="C73" s="11" t="str">
        <f>'F1 Analysis'!C24</f>
        <v>Chi^2</v>
      </c>
      <c r="D73" s="10">
        <f>COUNT('F1 Analysis'!D24:H24)</f>
        <v>5</v>
      </c>
      <c r="E73">
        <f>AVERAGE('F1 Analysis'!D24:H24)</f>
        <v>0.83675267256469554</v>
      </c>
      <c r="F73" s="11">
        <f>_xlfn.VAR.S('F1 Analysis'!D24:H24)</f>
        <v>2.226768187893685E-3</v>
      </c>
    </row>
    <row r="74" spans="1:6" x14ac:dyDescent="0.45">
      <c r="A74" s="10" t="str">
        <f>'F1 Analysis'!A25</f>
        <v>NB</v>
      </c>
      <c r="B74" t="str">
        <f>'F1 Analysis'!B25</f>
        <v>Tf-Idf</v>
      </c>
      <c r="C74" s="11" t="str">
        <f>'F1 Analysis'!C25</f>
        <v>Chi^2 + PCA</v>
      </c>
      <c r="D74" s="10">
        <f>COUNT('F1 Analysis'!D25:H25)</f>
        <v>5</v>
      </c>
      <c r="E74">
        <f>AVERAGE('F1 Analysis'!D25:H25)</f>
        <v>0</v>
      </c>
      <c r="F74" s="11">
        <f>_xlfn.VAR.S('F1 Analysis'!D25:H25)</f>
        <v>0</v>
      </c>
    </row>
    <row r="75" spans="1:6" x14ac:dyDescent="0.45">
      <c r="A75" s="10" t="str">
        <f>'F1 Analysis'!A26</f>
        <v>RF</v>
      </c>
      <c r="B75" t="str">
        <f>'F1 Analysis'!B26</f>
        <v>BoW</v>
      </c>
      <c r="C75" s="11" t="str">
        <f>'F1 Analysis'!C26</f>
        <v>/</v>
      </c>
      <c r="D75" s="10">
        <f>COUNT('F1 Analysis'!D26:H26)</f>
        <v>5</v>
      </c>
      <c r="E75">
        <f>AVERAGE('F1 Analysis'!D26:H26)</f>
        <v>0.82413396667661498</v>
      </c>
      <c r="F75" s="11">
        <f>_xlfn.VAR.S('F1 Analysis'!D26:H26)</f>
        <v>3.2222463870632181E-3</v>
      </c>
    </row>
    <row r="76" spans="1:6" x14ac:dyDescent="0.45">
      <c r="A76" s="10" t="str">
        <f>'F1 Analysis'!A27</f>
        <v>RF</v>
      </c>
      <c r="B76" t="str">
        <f>'F1 Analysis'!B27</f>
        <v>BoW</v>
      </c>
      <c r="C76" s="11" t="str">
        <f>'F1 Analysis'!C27</f>
        <v>Chi^2</v>
      </c>
      <c r="D76" s="10">
        <f>COUNT('F1 Analysis'!D27:H27)</f>
        <v>5</v>
      </c>
      <c r="E76">
        <f>AVERAGE('F1 Analysis'!D27:H27)</f>
        <v>0.8138681890195073</v>
      </c>
      <c r="F76" s="11">
        <f>_xlfn.VAR.S('F1 Analysis'!D27:H27)</f>
        <v>3.5225975746617432E-3</v>
      </c>
    </row>
    <row r="77" spans="1:6" x14ac:dyDescent="0.45">
      <c r="A77" s="10" t="str">
        <f>'F1 Analysis'!A28</f>
        <v>RF</v>
      </c>
      <c r="B77" t="str">
        <f>'F1 Analysis'!B28</f>
        <v>BoW</v>
      </c>
      <c r="C77" s="11" t="str">
        <f>'F1 Analysis'!C28</f>
        <v>Chi^2 + PCA</v>
      </c>
      <c r="D77" s="10">
        <f>COUNT('F1 Analysis'!D28:H28)</f>
        <v>5</v>
      </c>
      <c r="E77">
        <f>AVERAGE('F1 Analysis'!D28:H28)</f>
        <v>0.75340007139553566</v>
      </c>
      <c r="F77" s="11">
        <f>_xlfn.VAR.S('F1 Analysis'!D28:H28)</f>
        <v>2.6495491329622161E-3</v>
      </c>
    </row>
    <row r="78" spans="1:6" x14ac:dyDescent="0.45">
      <c r="A78" s="10" t="str">
        <f>'F1 Analysis'!A29</f>
        <v>RF</v>
      </c>
      <c r="B78" t="str">
        <f>'F1 Analysis'!B29</f>
        <v>Tf-Idf</v>
      </c>
      <c r="C78" s="11" t="str">
        <f>'F1 Analysis'!C29</f>
        <v>/</v>
      </c>
      <c r="D78" s="10">
        <f>COUNT('F1 Analysis'!D29:H29)</f>
        <v>5</v>
      </c>
      <c r="E78">
        <f>AVERAGE('F1 Analysis'!D29:H29)</f>
        <v>0.8051615125966769</v>
      </c>
      <c r="F78" s="11">
        <f>_xlfn.VAR.S('F1 Analysis'!D29:H29)</f>
        <v>1.0527239808171337E-3</v>
      </c>
    </row>
    <row r="79" spans="1:6" x14ac:dyDescent="0.45">
      <c r="A79" s="10" t="str">
        <f>'F1 Analysis'!A30</f>
        <v>RF</v>
      </c>
      <c r="B79" t="str">
        <f>'F1 Analysis'!B30</f>
        <v>Tf-Idf</v>
      </c>
      <c r="C79" s="11" t="str">
        <f>'F1 Analysis'!C30</f>
        <v>Chi^2</v>
      </c>
      <c r="D79" s="10">
        <f>COUNT('F1 Analysis'!D30:H30)</f>
        <v>5</v>
      </c>
      <c r="E79">
        <f>AVERAGE('F1 Analysis'!D30:H30)</f>
        <v>0.82064181045330464</v>
      </c>
      <c r="F79" s="11">
        <f>_xlfn.VAR.S('F1 Analysis'!D30:H30)</f>
        <v>2.8307616525178524E-4</v>
      </c>
    </row>
    <row r="80" spans="1:6" x14ac:dyDescent="0.45">
      <c r="A80" s="10" t="str">
        <f>'F1 Analysis'!A31</f>
        <v>RF</v>
      </c>
      <c r="B80" t="str">
        <f>'F1 Analysis'!B31</f>
        <v>Tf-Idf</v>
      </c>
      <c r="C80" s="11" t="str">
        <f>'F1 Analysis'!C31</f>
        <v>Chi^2 + PCA</v>
      </c>
      <c r="D80" s="10">
        <f>COUNT('F1 Analysis'!D31:H31)</f>
        <v>5</v>
      </c>
      <c r="E80">
        <f>AVERAGE('F1 Analysis'!D31:H31)</f>
        <v>0.81253558826404682</v>
      </c>
      <c r="F80" s="11">
        <f>_xlfn.VAR.S('F1 Analysis'!D31:H31)</f>
        <v>1.9098773312262642E-3</v>
      </c>
    </row>
    <row r="81" spans="1:6" x14ac:dyDescent="0.45">
      <c r="A81" s="10" t="str">
        <f>'F1 Analysis'!A32</f>
        <v>Ensemble</v>
      </c>
      <c r="B81" t="str">
        <f>'F1 Analysis'!B32</f>
        <v>BoW</v>
      </c>
      <c r="C81" s="11" t="str">
        <f>'F1 Analysis'!C32</f>
        <v>/</v>
      </c>
      <c r="D81" s="10">
        <f>COUNT('F1 Analysis'!D32:H32)</f>
        <v>5</v>
      </c>
      <c r="E81">
        <f>AVERAGE('F1 Analysis'!D32:H32)</f>
        <v>0.85425736782878336</v>
      </c>
      <c r="F81" s="11">
        <f>_xlfn.VAR.S('F1 Analysis'!D32:H32)</f>
        <v>2.199224444229124E-3</v>
      </c>
    </row>
    <row r="82" spans="1:6" x14ac:dyDescent="0.45">
      <c r="A82" s="10" t="str">
        <f>'F1 Analysis'!A33</f>
        <v>Ensemble</v>
      </c>
      <c r="B82" t="str">
        <f>'F1 Analysis'!B33</f>
        <v>BoW</v>
      </c>
      <c r="C82" s="11" t="str">
        <f>'F1 Analysis'!C33</f>
        <v>Chi^2</v>
      </c>
      <c r="D82" s="10">
        <f>COUNT('F1 Analysis'!D33:H33)</f>
        <v>5</v>
      </c>
      <c r="E82">
        <f>AVERAGE('F1 Analysis'!D33:H33)</f>
        <v>0.86093935632848295</v>
      </c>
      <c r="F82" s="11">
        <f>_xlfn.VAR.S('F1 Analysis'!D33:H33)</f>
        <v>2.6977478156270046E-3</v>
      </c>
    </row>
    <row r="83" spans="1:6" x14ac:dyDescent="0.45">
      <c r="A83" s="10" t="str">
        <f>'F1 Analysis'!A34</f>
        <v>Ensemble</v>
      </c>
      <c r="B83" t="str">
        <f>'F1 Analysis'!B34</f>
        <v>BoW</v>
      </c>
      <c r="C83" s="11" t="str">
        <f>'F1 Analysis'!C34</f>
        <v>Chi^2 + PCA</v>
      </c>
      <c r="D83" s="10">
        <f>COUNT('F1 Analysis'!D34:H34)</f>
        <v>5</v>
      </c>
      <c r="E83">
        <f>AVERAGE('F1 Analysis'!D34:H34)</f>
        <v>0.82820701697523025</v>
      </c>
      <c r="F83" s="11">
        <f>_xlfn.VAR.S('F1 Analysis'!D34:H34)</f>
        <v>2.371032520938256E-3</v>
      </c>
    </row>
    <row r="84" spans="1:6" x14ac:dyDescent="0.45">
      <c r="A84" s="10" t="str">
        <f>'F1 Analysis'!A35</f>
        <v>Ensemble</v>
      </c>
      <c r="B84" t="str">
        <f>'F1 Analysis'!B35</f>
        <v>Tf-Idf</v>
      </c>
      <c r="C84" s="11" t="str">
        <f>'F1 Analysis'!C35</f>
        <v>/</v>
      </c>
      <c r="D84" s="10">
        <f>COUNT('F1 Analysis'!D35:H35)</f>
        <v>5</v>
      </c>
      <c r="E84">
        <f>AVERAGE('F1 Analysis'!D35:H35)</f>
        <v>0.87738617154771015</v>
      </c>
      <c r="F84" s="11">
        <f>_xlfn.VAR.S('F1 Analysis'!D35:H35)</f>
        <v>2.8949479890948123E-3</v>
      </c>
    </row>
    <row r="85" spans="1:6" x14ac:dyDescent="0.45">
      <c r="A85" s="10" t="str">
        <f>'F1 Analysis'!A36</f>
        <v>Ensemble</v>
      </c>
      <c r="B85" t="str">
        <f>'F1 Analysis'!B36</f>
        <v>Tf-Idf</v>
      </c>
      <c r="C85" s="11" t="str">
        <f>'F1 Analysis'!C36</f>
        <v>Chi^2</v>
      </c>
      <c r="D85" s="10">
        <f>COUNT('F1 Analysis'!D36:H36)</f>
        <v>5</v>
      </c>
      <c r="E85">
        <f>AVERAGE('F1 Analysis'!D36:H36)</f>
        <v>0.85998975047761872</v>
      </c>
      <c r="F85" s="11">
        <f>_xlfn.VAR.S('F1 Analysis'!D36:H36)</f>
        <v>1.7381171619031434E-3</v>
      </c>
    </row>
    <row r="86" spans="1:6" x14ac:dyDescent="0.45">
      <c r="A86" s="12" t="str">
        <f>'F1 Analysis'!A37</f>
        <v>Ensemble</v>
      </c>
      <c r="B86" s="13" t="str">
        <f>'F1 Analysis'!B37</f>
        <v>Tf-Idf</v>
      </c>
      <c r="C86" s="14" t="str">
        <f>'F1 Analysis'!C37</f>
        <v>Chi^2 + PCA</v>
      </c>
      <c r="D86" s="12">
        <f>COUNT('F1 Analysis'!D37:H37)</f>
        <v>5</v>
      </c>
      <c r="E86" s="13">
        <f>AVERAGE('F1 Analysis'!D37:H37)</f>
        <v>0.86064411370274208</v>
      </c>
      <c r="F86" s="14">
        <f>_xlfn.VAR.S('F1 Analysis'!D37:H37)</f>
        <v>2.5631882234318083E-3</v>
      </c>
    </row>
    <row r="87" spans="1:6" x14ac:dyDescent="0.45">
      <c r="D87">
        <f>SUM(D51:D86)</f>
        <v>180</v>
      </c>
      <c r="E87">
        <f>AVERAGE('F1 Analysis'!D2:H37)</f>
        <v>0.77401066953675501</v>
      </c>
      <c r="F87">
        <f>_xlfn.VAR.S('F1 Analysis'!D2:H37)</f>
        <v>4.0060342478394101E-2</v>
      </c>
    </row>
  </sheetData>
  <conditionalFormatting sqref="E4:E14">
    <cfRule type="colorScale" priority="1">
      <colorScale>
        <cfvo type="min"/>
        <cfvo type="max"/>
        <color rgb="FFFCFCFF"/>
        <color rgb="FF63BE7B"/>
      </colorScale>
    </cfRule>
  </conditionalFormatting>
  <conditionalFormatting sqref="M5:M11">
    <cfRule type="cellIs" dxfId="3" priority="2" operator="lessThan">
      <formula>0.05</formula>
    </cfRule>
  </conditionalFormatting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5977C-EDF3-4ACD-972D-429B27861065}">
  <dimension ref="A1:P91"/>
  <sheetViews>
    <sheetView topLeftCell="A15" workbookViewId="0">
      <selection activeCell="D31" sqref="D31"/>
    </sheetView>
  </sheetViews>
  <sheetFormatPr baseColWidth="10" defaultRowHeight="14.25" x14ac:dyDescent="0.45"/>
  <cols>
    <col min="13" max="13" width="15.86328125" bestFit="1" customWidth="1"/>
    <col min="14" max="14" width="7.1328125" bestFit="1" customWidth="1"/>
    <col min="16" max="16" width="15.86328125" bestFit="1" customWidth="1"/>
  </cols>
  <sheetData>
    <row r="1" spans="1:16" x14ac:dyDescent="0.45">
      <c r="B1" t="s">
        <v>6</v>
      </c>
      <c r="C1" t="s">
        <v>8</v>
      </c>
      <c r="F1" t="s">
        <v>38</v>
      </c>
      <c r="G1" t="s">
        <v>7</v>
      </c>
      <c r="H1" t="s">
        <v>39</v>
      </c>
      <c r="K1" t="s">
        <v>40</v>
      </c>
      <c r="L1" t="s">
        <v>41</v>
      </c>
      <c r="M1" t="s">
        <v>42</v>
      </c>
      <c r="N1" t="s">
        <v>40</v>
      </c>
      <c r="O1" t="s">
        <v>41</v>
      </c>
      <c r="P1" t="s">
        <v>42</v>
      </c>
    </row>
    <row r="2" spans="1:16" x14ac:dyDescent="0.45">
      <c r="A2" t="s">
        <v>0</v>
      </c>
      <c r="B2">
        <f>'F1 ANOVA'!E15</f>
        <v>0.67275039000867098</v>
      </c>
      <c r="C2">
        <f>'F1 ANOVA'!E16</f>
        <v>0.77797176062140749</v>
      </c>
      <c r="E2" t="s">
        <v>0</v>
      </c>
      <c r="F2">
        <f>'F1 ANOVA'!E27</f>
        <v>0.71947355473446595</v>
      </c>
      <c r="G2">
        <f>'F1 ANOVA'!E28</f>
        <v>0.72579785656647933</v>
      </c>
      <c r="H2">
        <f>'F1 ANOVA'!E29</f>
        <v>0.73081181464417255</v>
      </c>
      <c r="J2" t="s">
        <v>0</v>
      </c>
      <c r="K2">
        <f>'F1 ANOVA'!E51</f>
        <v>0.6499308033204485</v>
      </c>
      <c r="L2">
        <f>'F1 ANOVA'!E52</f>
        <v>0.68145708281393291</v>
      </c>
      <c r="M2">
        <f>'F1 ANOVA'!E53</f>
        <v>0.68686328389163143</v>
      </c>
      <c r="N2">
        <f>'F1 ANOVA'!E54</f>
        <v>0.78901630614848339</v>
      </c>
      <c r="O2">
        <f>'F1 ANOVA'!E55</f>
        <v>0.77013863031902585</v>
      </c>
      <c r="P2">
        <f>'F1 ANOVA'!E56</f>
        <v>0.77476034539671357</v>
      </c>
    </row>
    <row r="3" spans="1:16" x14ac:dyDescent="0.45">
      <c r="A3" t="s">
        <v>1</v>
      </c>
      <c r="B3">
        <f>'F1 ANOVA'!E17</f>
        <v>0.80631080094834828</v>
      </c>
      <c r="C3">
        <f>'F1 ANOVA'!E18</f>
        <v>0.86390068466621583</v>
      </c>
      <c r="E3" t="s">
        <v>1</v>
      </c>
      <c r="F3">
        <f>'F1 ANOVA'!E30</f>
        <v>0.83813024560093896</v>
      </c>
      <c r="G3">
        <f>'F1 ANOVA'!E31</f>
        <v>0.84176061930356083</v>
      </c>
      <c r="H3">
        <f>'F1 ANOVA'!E32</f>
        <v>0.82542636351734655</v>
      </c>
      <c r="J3" t="s">
        <v>1</v>
      </c>
      <c r="K3">
        <f>'F1 ANOVA'!E57</f>
        <v>0.81410587942555801</v>
      </c>
      <c r="L3">
        <f>'F1 ANOVA'!E58</f>
        <v>0.81656971711209891</v>
      </c>
      <c r="M3">
        <f>'F1 ANOVA'!E59</f>
        <v>0.78825680630738837</v>
      </c>
      <c r="N3">
        <f>'F1 ANOVA'!E60</f>
        <v>0.86215461177632002</v>
      </c>
      <c r="O3">
        <f>'F1 ANOVA'!E61</f>
        <v>0.86695152149502275</v>
      </c>
      <c r="P3">
        <f>'F1 ANOVA'!E62</f>
        <v>0.86259592072730462</v>
      </c>
    </row>
    <row r="4" spans="1:16" x14ac:dyDescent="0.45">
      <c r="A4" t="s">
        <v>2</v>
      </c>
      <c r="B4">
        <f>'F1 ANOVA'!E19</f>
        <v>0.85829186737453156</v>
      </c>
      <c r="C4">
        <f>'F1 ANOVA'!E20</f>
        <v>0.86180016525182768</v>
      </c>
      <c r="E4" t="s">
        <v>2</v>
      </c>
      <c r="F4">
        <f>'F1 ANOVA'!E33</f>
        <v>0.85324539631872409</v>
      </c>
      <c r="G4">
        <f>'F1 ANOVA'!E34</f>
        <v>0.8681841036804675</v>
      </c>
      <c r="H4">
        <f>'F1 ANOVA'!E35</f>
        <v>0.85870854894034743</v>
      </c>
      <c r="J4" t="s">
        <v>2</v>
      </c>
      <c r="K4">
        <f>'F1 ANOVA'!E63</f>
        <v>0.84842547662645929</v>
      </c>
      <c r="L4">
        <f>'F1 ANOVA'!E64</f>
        <v>0.87159841400596216</v>
      </c>
      <c r="M4">
        <f>'F1 ANOVA'!E65</f>
        <v>0.85485171149117356</v>
      </c>
      <c r="N4">
        <f>'F1 ANOVA'!E66</f>
        <v>0.85806531601098901</v>
      </c>
      <c r="O4">
        <f>'F1 ANOVA'!E67</f>
        <v>0.86476979335497328</v>
      </c>
      <c r="P4">
        <f>'F1 ANOVA'!E68</f>
        <v>0.86256538638952163</v>
      </c>
    </row>
    <row r="5" spans="1:16" x14ac:dyDescent="0.45">
      <c r="A5" t="s">
        <v>3</v>
      </c>
      <c r="B5">
        <f>'F1 ANOVA'!E21</f>
        <v>0.56924948842454737</v>
      </c>
      <c r="C5">
        <f>'F1 ANOVA'!E22</f>
        <v>0.55413123872342351</v>
      </c>
      <c r="E5" t="s">
        <v>3</v>
      </c>
      <c r="F5">
        <f>'F1 ANOVA'!E36</f>
        <v>0.83646218570407727</v>
      </c>
      <c r="G5">
        <f>'F1 ANOVA'!E37</f>
        <v>0.84860890501787911</v>
      </c>
      <c r="H5">
        <f>'F1 ANOVA'!E38</f>
        <v>0</v>
      </c>
      <c r="J5" t="s">
        <v>3</v>
      </c>
      <c r="K5">
        <f>'F1 ANOVA'!E69</f>
        <v>0.84728332780257942</v>
      </c>
      <c r="L5">
        <f>'F1 ANOVA'!E70</f>
        <v>0.86046513747106257</v>
      </c>
      <c r="M5">
        <f>'F1 ANOVA'!E71</f>
        <v>0</v>
      </c>
      <c r="N5">
        <f>'F1 ANOVA'!E72</f>
        <v>0.825641043605575</v>
      </c>
      <c r="O5">
        <f>'F1 ANOVA'!E73</f>
        <v>0.83675267256469554</v>
      </c>
      <c r="P5">
        <f>'F1 ANOVA'!E74</f>
        <v>0</v>
      </c>
    </row>
    <row r="6" spans="1:16" x14ac:dyDescent="0.45">
      <c r="A6" t="s">
        <v>4</v>
      </c>
      <c r="B6">
        <f>'F1 ANOVA'!E23</f>
        <v>0.79713407569721939</v>
      </c>
      <c r="C6">
        <f>'F1 ANOVA'!E24</f>
        <v>0.81277963710467604</v>
      </c>
      <c r="E6" t="s">
        <v>4</v>
      </c>
      <c r="F6">
        <f>'F1 ANOVA'!E39</f>
        <v>0.81464773963664583</v>
      </c>
      <c r="G6">
        <f>'F1 ANOVA'!E40</f>
        <v>0.81725499973640603</v>
      </c>
      <c r="H6">
        <f>'F1 ANOVA'!E41</f>
        <v>0.78296782982979118</v>
      </c>
      <c r="J6" t="s">
        <v>4</v>
      </c>
      <c r="K6">
        <f>'F1 ANOVA'!E75</f>
        <v>0.82413396667661498</v>
      </c>
      <c r="L6">
        <f>'F1 ANOVA'!E76</f>
        <v>0.8138681890195073</v>
      </c>
      <c r="M6">
        <f>'F1 ANOVA'!E77</f>
        <v>0.75340007139553566</v>
      </c>
      <c r="N6">
        <f>'F1 ANOVA'!E78</f>
        <v>0.8051615125966769</v>
      </c>
      <c r="O6">
        <f>'F1 ANOVA'!E79</f>
        <v>0.82064181045330464</v>
      </c>
      <c r="P6">
        <f>'F1 ANOVA'!E80</f>
        <v>0.81253558826404682</v>
      </c>
    </row>
    <row r="7" spans="1:16" x14ac:dyDescent="0.45">
      <c r="A7" t="s">
        <v>5</v>
      </c>
      <c r="B7">
        <f>'F1 ANOVA'!E25</f>
        <v>0.8478012470441656</v>
      </c>
      <c r="C7">
        <f>'F1 ANOVA'!E26</f>
        <v>0.86600667857602365</v>
      </c>
      <c r="E7" t="s">
        <v>5</v>
      </c>
      <c r="F7">
        <f>'F1 ANOVA'!E42</f>
        <v>0.86582176968824665</v>
      </c>
      <c r="G7">
        <f>'F1 ANOVA'!E43</f>
        <v>0.86046455340305084</v>
      </c>
      <c r="H7">
        <f>'F1 ANOVA'!E44</f>
        <v>0.84442556533898627</v>
      </c>
      <c r="J7" t="s">
        <v>5</v>
      </c>
      <c r="K7">
        <f>'F1 ANOVA'!E81</f>
        <v>0.85425736782878336</v>
      </c>
      <c r="L7">
        <f>'F1 ANOVA'!E82</f>
        <v>0.86093935632848295</v>
      </c>
      <c r="M7">
        <f>'F1 ANOVA'!E83</f>
        <v>0.82820701697523025</v>
      </c>
      <c r="N7">
        <f>'F1 ANOVA'!E84</f>
        <v>0.87738617154771015</v>
      </c>
      <c r="O7">
        <f>'F1 ANOVA'!E85</f>
        <v>0.85998975047761872</v>
      </c>
      <c r="P7">
        <f>'F1 ANOVA'!E86</f>
        <v>0.86064411370274208</v>
      </c>
    </row>
    <row r="10" spans="1:16" ht="14.65" thickBot="1" x14ac:dyDescent="0.5">
      <c r="A10" s="20">
        <f t="array" ref="A10:G12">TRANSPOSE(A1:C7)</f>
        <v>0</v>
      </c>
      <c r="B10" t="str">
        <v>kNN</v>
      </c>
      <c r="C10" t="str">
        <v>SVM</v>
      </c>
      <c r="D10" t="str">
        <v>LR</v>
      </c>
      <c r="E10" t="str">
        <v>NB</v>
      </c>
      <c r="F10" t="str">
        <v>RF</v>
      </c>
      <c r="G10" t="str">
        <v>Ensemble</v>
      </c>
      <c r="I10" t="s">
        <v>43</v>
      </c>
    </row>
    <row r="11" spans="1:16" ht="14.65" thickTop="1" x14ac:dyDescent="0.45">
      <c r="A11" t="str">
        <v>BoW</v>
      </c>
      <c r="B11" s="17">
        <v>0.67275039000867098</v>
      </c>
      <c r="C11" s="18">
        <v>0.80631080094834828</v>
      </c>
      <c r="D11" s="18">
        <v>0.85829186737453156</v>
      </c>
      <c r="E11" s="18">
        <v>0.56924948842454737</v>
      </c>
      <c r="F11" s="18">
        <v>0.79713407569721939</v>
      </c>
      <c r="G11" s="19">
        <v>0.8478012470441656</v>
      </c>
      <c r="I11" s="15" t="s">
        <v>44</v>
      </c>
      <c r="J11" s="15" t="s">
        <v>45</v>
      </c>
      <c r="K11" s="15" t="s">
        <v>46</v>
      </c>
      <c r="L11" s="15" t="s">
        <v>21</v>
      </c>
      <c r="M11" s="15" t="s">
        <v>47</v>
      </c>
      <c r="N11" s="15" t="s">
        <v>48</v>
      </c>
    </row>
    <row r="12" spans="1:16" x14ac:dyDescent="0.45">
      <c r="A12" t="str">
        <v>Tf-Idf</v>
      </c>
      <c r="B12" s="12">
        <v>0.77797176062140749</v>
      </c>
      <c r="C12" s="13">
        <v>0.86390068466621583</v>
      </c>
      <c r="D12" s="13">
        <v>0.86180016525182768</v>
      </c>
      <c r="E12" s="13">
        <v>0.55413123872342351</v>
      </c>
      <c r="F12" s="13">
        <v>0.81277963710467604</v>
      </c>
      <c r="G12" s="14">
        <v>0.86600667857602365</v>
      </c>
      <c r="I12" s="21" t="str">
        <f t="array" ref="I12:I17">TRANSPOSE(B10:G10)</f>
        <v>kNN</v>
      </c>
      <c r="J12" s="21">
        <f>AVERAGE(B11:B12)</f>
        <v>0.72536107531503924</v>
      </c>
      <c r="K12" s="21"/>
      <c r="L12" s="21"/>
      <c r="M12" s="21"/>
      <c r="N12" s="21"/>
    </row>
    <row r="13" spans="1:16" x14ac:dyDescent="0.45">
      <c r="I13" t="str">
        <v>SVM</v>
      </c>
      <c r="J13">
        <f>AVERAGE(C11:C12)</f>
        <v>0.83510574280728211</v>
      </c>
    </row>
    <row r="14" spans="1:16" x14ac:dyDescent="0.45">
      <c r="I14" t="str">
        <v>LR</v>
      </c>
      <c r="J14">
        <f>AVERAGE(D11:D12)</f>
        <v>0.86004601631317956</v>
      </c>
    </row>
    <row r="15" spans="1:16" x14ac:dyDescent="0.45">
      <c r="I15" t="str">
        <v>NB</v>
      </c>
      <c r="J15">
        <f>AVERAGE(E11:E12)</f>
        <v>0.56169036357398539</v>
      </c>
    </row>
    <row r="16" spans="1:16" x14ac:dyDescent="0.45">
      <c r="I16" t="str">
        <v>RF</v>
      </c>
      <c r="J16">
        <f>AVERAGE(F11:F12)</f>
        <v>0.80495685640094772</v>
      </c>
    </row>
    <row r="17" spans="9:16" x14ac:dyDescent="0.45">
      <c r="I17" s="16" t="str">
        <v>Ensemble</v>
      </c>
      <c r="J17" s="16">
        <f>AVERAGE(G11:G12)</f>
        <v>0.85690396281009462</v>
      </c>
      <c r="K17" s="16"/>
      <c r="L17" s="16"/>
      <c r="M17" s="16"/>
      <c r="N17" s="16"/>
    </row>
    <row r="18" spans="9:16" x14ac:dyDescent="0.45">
      <c r="K18">
        <f>SQRT([2]!MSWF(B11:G12,1)/COUNT(B11:B12))</f>
        <v>2.1792005975800156E-2</v>
      </c>
      <c r="L18">
        <f>[2]!dfWF(B11:G12,1)</f>
        <v>5</v>
      </c>
      <c r="M18">
        <f>[2]!QCRIT(COUNT(J12:J17),L18,P19,2)</f>
        <v>6.0330000000000004</v>
      </c>
      <c r="N18">
        <f>K18*M18</f>
        <v>0.13147117205200234</v>
      </c>
    </row>
    <row r="19" spans="9:16" ht="14.65" thickBot="1" x14ac:dyDescent="0.5">
      <c r="I19" t="s">
        <v>49</v>
      </c>
      <c r="O19" s="2" t="s">
        <v>50</v>
      </c>
      <c r="P19">
        <v>0.05</v>
      </c>
    </row>
    <row r="20" spans="9:16" ht="14.65" thickTop="1" x14ac:dyDescent="0.45">
      <c r="I20" s="15" t="s">
        <v>51</v>
      </c>
      <c r="J20" s="15" t="s">
        <v>52</v>
      </c>
      <c r="K20" s="15" t="s">
        <v>45</v>
      </c>
      <c r="L20" s="15" t="s">
        <v>53</v>
      </c>
      <c r="M20" s="15" t="s">
        <v>54</v>
      </c>
      <c r="N20" s="15" t="s">
        <v>55</v>
      </c>
      <c r="O20" s="15" t="s">
        <v>24</v>
      </c>
      <c r="P20" s="15" t="s">
        <v>56</v>
      </c>
    </row>
    <row r="21" spans="9:16" x14ac:dyDescent="0.45">
      <c r="I21" s="21" t="str">
        <f>I12</f>
        <v>kNN</v>
      </c>
      <c r="J21" s="21" t="str">
        <f>I13</f>
        <v>SVM</v>
      </c>
      <c r="K21" s="21">
        <f>ABS(J12-J13)</f>
        <v>0.10974466749224288</v>
      </c>
      <c r="L21" s="21">
        <f>K21/K$18</f>
        <v>5.0360057543171299</v>
      </c>
      <c r="M21" s="21">
        <f>K21-N$18</f>
        <v>-2.1726504559759469E-2</v>
      </c>
      <c r="N21" s="21">
        <f>K21+N$18</f>
        <v>0.24121583954424522</v>
      </c>
      <c r="O21">
        <f>[2]!QDIST(L21,COUNT(J$12:J$17),L$18)</f>
        <v>9.6186748660567978E-2</v>
      </c>
      <c r="P21" s="21">
        <f>L21/SQRT(COUNT(B$11:B$12))</f>
        <v>3.5609938189721166</v>
      </c>
    </row>
    <row r="22" spans="9:16" x14ac:dyDescent="0.45">
      <c r="I22" t="str">
        <f>I12</f>
        <v>kNN</v>
      </c>
      <c r="J22" t="str">
        <f>I14</f>
        <v>LR</v>
      </c>
      <c r="K22">
        <f>ABS(J12-J14)</f>
        <v>0.13468494099814032</v>
      </c>
      <c r="L22">
        <f t="shared" ref="L22:L35" si="0">K22/K$18</f>
        <v>6.1804746725797912</v>
      </c>
      <c r="M22">
        <f t="shared" ref="M22:M35" si="1">K22-N$18</f>
        <v>3.2137689461379793E-3</v>
      </c>
      <c r="N22">
        <f t="shared" ref="N22:N35" si="2">K22+N$18</f>
        <v>0.26615611305014264</v>
      </c>
      <c r="O22">
        <f>[2]!QDIST(L22,COUNT(J$12:J$17),L$18)</f>
        <v>4.5579740348851039E-2</v>
      </c>
      <c r="P22">
        <f t="shared" ref="P22:P35" si="3">L22/SQRT(COUNT(B$11:B$12))</f>
        <v>4.3702555519328774</v>
      </c>
    </row>
    <row r="23" spans="9:16" x14ac:dyDescent="0.45">
      <c r="I23" t="str">
        <f>I12</f>
        <v>kNN</v>
      </c>
      <c r="J23" t="str">
        <f>I15</f>
        <v>NB</v>
      </c>
      <c r="K23">
        <f>ABS(J12-J15)</f>
        <v>0.16367071174105385</v>
      </c>
      <c r="L23">
        <f t="shared" si="0"/>
        <v>7.5105849329707803</v>
      </c>
      <c r="M23">
        <f t="shared" si="1"/>
        <v>3.219953968905151E-2</v>
      </c>
      <c r="N23">
        <f t="shared" si="2"/>
        <v>0.29514188379305617</v>
      </c>
      <c r="O23">
        <f>[2]!QDIST(L23,COUNT(J$12:J$17),L$18)</f>
        <v>2.0823191857414436E-2</v>
      </c>
      <c r="P23">
        <f t="shared" si="3"/>
        <v>5.3107855367811503</v>
      </c>
    </row>
    <row r="24" spans="9:16" x14ac:dyDescent="0.45">
      <c r="I24" t="str">
        <f>I12</f>
        <v>kNN</v>
      </c>
      <c r="J24" t="str">
        <f>I16</f>
        <v>RF</v>
      </c>
      <c r="K24">
        <f>ABS(J12-J16)</f>
        <v>7.9595781085908479E-2</v>
      </c>
      <c r="L24">
        <f t="shared" si="0"/>
        <v>3.652521992436077</v>
      </c>
      <c r="M24">
        <f t="shared" si="1"/>
        <v>-5.1875390966093865E-2</v>
      </c>
      <c r="N24">
        <f t="shared" si="2"/>
        <v>0.21106695313791082</v>
      </c>
      <c r="O24">
        <f>[2]!QDIST(L24,COUNT(J$12:J$17),L$18)</f>
        <v>0.25374677053985928</v>
      </c>
      <c r="P24">
        <f t="shared" si="3"/>
        <v>2.5827230692845493</v>
      </c>
    </row>
    <row r="25" spans="9:16" x14ac:dyDescent="0.45">
      <c r="I25" t="str">
        <f>I12</f>
        <v>kNN</v>
      </c>
      <c r="J25" t="str">
        <f>I17</f>
        <v>Ensemble</v>
      </c>
      <c r="K25">
        <f>ABS(J12-J17)</f>
        <v>0.13154288749505538</v>
      </c>
      <c r="L25">
        <f t="shared" si="0"/>
        <v>6.0362909059924394</v>
      </c>
      <c r="M25">
        <f t="shared" si="1"/>
        <v>7.1715443053038674E-5</v>
      </c>
      <c r="N25">
        <f t="shared" si="2"/>
        <v>0.2630140595470577</v>
      </c>
      <c r="O25">
        <f>[2]!QDIST(L25,COUNT(J$12:J$17),L$18)</f>
        <v>4.989321937280522E-2</v>
      </c>
      <c r="P25">
        <f t="shared" si="3"/>
        <v>4.2683022328419424</v>
      </c>
    </row>
    <row r="26" spans="9:16" x14ac:dyDescent="0.45">
      <c r="I26" t="str">
        <f>I13</f>
        <v>SVM</v>
      </c>
      <c r="J26" t="str">
        <f>I14</f>
        <v>LR</v>
      </c>
      <c r="K26">
        <f>ABS(J13-J14)</f>
        <v>2.4940273505897448E-2</v>
      </c>
      <c r="L26">
        <f t="shared" si="0"/>
        <v>1.1444689182626611</v>
      </c>
      <c r="M26">
        <f t="shared" si="1"/>
        <v>-0.1065308985461049</v>
      </c>
      <c r="N26">
        <f t="shared" si="2"/>
        <v>0.15641144555789979</v>
      </c>
      <c r="O26">
        <f>[2]!QDIST(L26,COUNT(J$12:J$17),L$18)</f>
        <v>0.95359131436076183</v>
      </c>
      <c r="P26">
        <f t="shared" si="3"/>
        <v>0.80926173296076021</v>
      </c>
    </row>
    <row r="27" spans="9:16" x14ac:dyDescent="0.45">
      <c r="I27" t="str">
        <f>I13</f>
        <v>SVM</v>
      </c>
      <c r="J27" t="str">
        <f>I15</f>
        <v>NB</v>
      </c>
      <c r="K27">
        <f>ABS(J13-J15)</f>
        <v>0.27341537923329673</v>
      </c>
      <c r="L27">
        <f t="shared" si="0"/>
        <v>12.54659068728791</v>
      </c>
      <c r="M27">
        <f t="shared" si="1"/>
        <v>0.14194420718129439</v>
      </c>
      <c r="N27">
        <f t="shared" si="2"/>
        <v>0.40488655128529905</v>
      </c>
      <c r="O27">
        <f>[2]!QDIST(L27,COUNT(J$12:J$17),L$18)</f>
        <v>2.1142566427788667E-3</v>
      </c>
      <c r="P27">
        <f t="shared" si="3"/>
        <v>8.8717793557532669</v>
      </c>
    </row>
    <row r="28" spans="9:16" x14ac:dyDescent="0.45">
      <c r="I28" t="str">
        <f>I13</f>
        <v>SVM</v>
      </c>
      <c r="J28" t="str">
        <f>I16</f>
        <v>RF</v>
      </c>
      <c r="K28">
        <f>ABS(J13-J16)</f>
        <v>3.0148886406334396E-2</v>
      </c>
      <c r="L28">
        <f t="shared" si="0"/>
        <v>1.3834837618810534</v>
      </c>
      <c r="M28">
        <f t="shared" si="1"/>
        <v>-0.10132228564566795</v>
      </c>
      <c r="N28">
        <f t="shared" si="2"/>
        <v>0.16162005845833674</v>
      </c>
      <c r="O28">
        <f>[2]!QDIST(L28,COUNT(J$12:J$17),L$18)</f>
        <v>0.90731000333208711</v>
      </c>
      <c r="P28">
        <f t="shared" si="3"/>
        <v>0.97827074968756755</v>
      </c>
    </row>
    <row r="29" spans="9:16" x14ac:dyDescent="0.45">
      <c r="I29" t="str">
        <f>I13</f>
        <v>SVM</v>
      </c>
      <c r="J29" t="str">
        <f>I17</f>
        <v>Ensemble</v>
      </c>
      <c r="K29">
        <f>ABS(J13-J17)</f>
        <v>2.1798220002812507E-2</v>
      </c>
      <c r="L29">
        <f t="shared" si="0"/>
        <v>1.0002851516753093</v>
      </c>
      <c r="M29">
        <f t="shared" si="1"/>
        <v>-0.10967295204918984</v>
      </c>
      <c r="N29">
        <f t="shared" si="2"/>
        <v>0.15326939205481485</v>
      </c>
      <c r="O29">
        <f>[2]!QDIST(L29,COUNT(J$12:J$17),L$18)</f>
        <v>0.97275691819935772</v>
      </c>
      <c r="P29">
        <f t="shared" si="3"/>
        <v>0.70730841386982535</v>
      </c>
    </row>
    <row r="30" spans="9:16" x14ac:dyDescent="0.45">
      <c r="I30" t="str">
        <f>I14</f>
        <v>LR</v>
      </c>
      <c r="J30" t="str">
        <f>I15</f>
        <v>NB</v>
      </c>
      <c r="K30">
        <f>ABS(J14-J15)</f>
        <v>0.29835565273919418</v>
      </c>
      <c r="L30">
        <f t="shared" si="0"/>
        <v>13.691059605550571</v>
      </c>
      <c r="M30">
        <f t="shared" si="1"/>
        <v>0.16688448068719183</v>
      </c>
      <c r="N30">
        <f t="shared" si="2"/>
        <v>0.42982682479119649</v>
      </c>
      <c r="O30">
        <f>[2]!QDIST(L30,COUNT(J$12:J$17),L$18)</f>
        <v>1.402767708868935E-3</v>
      </c>
      <c r="P30">
        <f t="shared" si="3"/>
        <v>9.6810410887140268</v>
      </c>
    </row>
    <row r="31" spans="9:16" x14ac:dyDescent="0.45">
      <c r="I31" t="str">
        <f>I14</f>
        <v>LR</v>
      </c>
      <c r="J31" t="str">
        <f>I16</f>
        <v>RF</v>
      </c>
      <c r="K31">
        <f>ABS(J14-J16)</f>
        <v>5.5089159912231844E-2</v>
      </c>
      <c r="L31">
        <f t="shared" si="0"/>
        <v>2.5279526801437142</v>
      </c>
      <c r="M31">
        <f t="shared" si="1"/>
        <v>-7.63820121397705E-2</v>
      </c>
      <c r="N31">
        <f t="shared" si="2"/>
        <v>0.18656033196423419</v>
      </c>
      <c r="O31">
        <f>[2]!QDIST(L31,COUNT(J$12:J$17),L$18)</f>
        <v>0.5407720058083787</v>
      </c>
      <c r="P31">
        <f t="shared" si="3"/>
        <v>1.7875324826483276</v>
      </c>
    </row>
    <row r="32" spans="9:16" x14ac:dyDescent="0.45">
      <c r="I32" t="str">
        <f>I14</f>
        <v>LR</v>
      </c>
      <c r="J32" t="str">
        <f>I17</f>
        <v>Ensemble</v>
      </c>
      <c r="K32">
        <f>ABS(J14-J17)</f>
        <v>3.1420535030849406E-3</v>
      </c>
      <c r="L32">
        <f t="shared" si="0"/>
        <v>0.14418376658735158</v>
      </c>
      <c r="M32">
        <f t="shared" si="1"/>
        <v>-0.1283291185489174</v>
      </c>
      <c r="N32">
        <f t="shared" si="2"/>
        <v>0.13461322555508728</v>
      </c>
      <c r="O32">
        <f>[2]!QDIST(L32,COUNT(J$12:J$17),L$18)</f>
        <v>0.99999721434668076</v>
      </c>
      <c r="P32">
        <f t="shared" si="3"/>
        <v>0.10195331909093465</v>
      </c>
    </row>
    <row r="33" spans="1:16" x14ac:dyDescent="0.45">
      <c r="I33" t="str">
        <f>I15</f>
        <v>NB</v>
      </c>
      <c r="J33" t="str">
        <f>I16</f>
        <v>RF</v>
      </c>
      <c r="K33">
        <f>ABS(J15-J16)</f>
        <v>0.24326649282696233</v>
      </c>
      <c r="L33">
        <f t="shared" si="0"/>
        <v>11.163106925406858</v>
      </c>
      <c r="M33">
        <f t="shared" si="1"/>
        <v>0.11179532077495999</v>
      </c>
      <c r="N33">
        <f t="shared" si="2"/>
        <v>0.37473766487896465</v>
      </c>
      <c r="O33">
        <f>[2]!QDIST(L33,COUNT(J$12:J$17),L$18)</f>
        <v>3.6338904865208521E-3</v>
      </c>
      <c r="P33">
        <f t="shared" si="3"/>
        <v>7.8935086060656996</v>
      </c>
    </row>
    <row r="34" spans="1:16" x14ac:dyDescent="0.45">
      <c r="I34" t="str">
        <f>I15</f>
        <v>NB</v>
      </c>
      <c r="J34" t="str">
        <f>I17</f>
        <v>Ensemble</v>
      </c>
      <c r="K34">
        <f>ABS(J15-J17)</f>
        <v>0.29521359923610924</v>
      </c>
      <c r="L34">
        <f t="shared" si="0"/>
        <v>13.546875838963221</v>
      </c>
      <c r="M34">
        <f t="shared" si="1"/>
        <v>0.16374242718410689</v>
      </c>
      <c r="N34">
        <f t="shared" si="2"/>
        <v>0.42668477128811155</v>
      </c>
      <c r="O34">
        <f>[2]!QDIST(L34,COUNT(J$12:J$17),L$18)</f>
        <v>1.4746630788585735E-3</v>
      </c>
      <c r="P34">
        <f t="shared" si="3"/>
        <v>9.5790877696230936</v>
      </c>
    </row>
    <row r="35" spans="1:16" x14ac:dyDescent="0.45">
      <c r="I35" s="16" t="str">
        <f>I16</f>
        <v>RF</v>
      </c>
      <c r="J35" s="16" t="str">
        <f>I17</f>
        <v>Ensemble</v>
      </c>
      <c r="K35" s="16">
        <f>ABS(J16-J17)</f>
        <v>5.1947106409146904E-2</v>
      </c>
      <c r="L35" s="16">
        <f t="shared" si="0"/>
        <v>2.3837689135563629</v>
      </c>
      <c r="M35" s="16">
        <f t="shared" si="1"/>
        <v>-7.952406564285544E-2</v>
      </c>
      <c r="N35" s="16">
        <f t="shared" si="2"/>
        <v>0.18341827846114925</v>
      </c>
      <c r="O35">
        <f>[2]!QDIST(L35,COUNT(J$12:J$17),L$18)</f>
        <v>0.58901411225321865</v>
      </c>
      <c r="P35" s="16">
        <f t="shared" si="3"/>
        <v>1.6855791635573931</v>
      </c>
    </row>
    <row r="38" spans="1:16" ht="14.65" thickBot="1" x14ac:dyDescent="0.5">
      <c r="A38" s="20">
        <f t="array" ref="A38:G41">TRANSPOSE(E1:H7)</f>
        <v>0</v>
      </c>
      <c r="B38" t="str">
        <v>kNN</v>
      </c>
      <c r="C38" t="str">
        <v>SVM</v>
      </c>
      <c r="D38" t="str">
        <v>LR</v>
      </c>
      <c r="E38" t="str">
        <v>NB</v>
      </c>
      <c r="F38" t="str">
        <v>RF</v>
      </c>
      <c r="G38" t="str">
        <v>Ensemble</v>
      </c>
      <c r="I38" t="s">
        <v>43</v>
      </c>
    </row>
    <row r="39" spans="1:16" ht="14.65" thickTop="1" x14ac:dyDescent="0.45">
      <c r="A39" t="str">
        <v>/</v>
      </c>
      <c r="B39" s="17">
        <v>0.71947355473446595</v>
      </c>
      <c r="C39" s="18">
        <v>0.83813024560093896</v>
      </c>
      <c r="D39" s="18">
        <v>0.85324539631872409</v>
      </c>
      <c r="E39" s="18">
        <v>0.83646218570407727</v>
      </c>
      <c r="F39" s="18">
        <v>0.81464773963664583</v>
      </c>
      <c r="G39" s="19">
        <v>0.86582176968824665</v>
      </c>
      <c r="I39" s="15" t="s">
        <v>44</v>
      </c>
      <c r="J39" s="15" t="s">
        <v>45</v>
      </c>
      <c r="K39" s="15" t="s">
        <v>46</v>
      </c>
      <c r="L39" s="15" t="s">
        <v>21</v>
      </c>
      <c r="M39" s="15" t="s">
        <v>47</v>
      </c>
      <c r="N39" s="15" t="s">
        <v>48</v>
      </c>
    </row>
    <row r="40" spans="1:16" x14ac:dyDescent="0.45">
      <c r="A40" t="str">
        <v>Chi^2</v>
      </c>
      <c r="B40" s="10">
        <v>0.72579785656647933</v>
      </c>
      <c r="C40">
        <v>0.84176061930356083</v>
      </c>
      <c r="D40">
        <v>0.8681841036804675</v>
      </c>
      <c r="E40">
        <v>0.84860890501787911</v>
      </c>
      <c r="F40">
        <v>0.81725499973640603</v>
      </c>
      <c r="G40" s="11">
        <v>0.86046455340305084</v>
      </c>
      <c r="I40" s="21" t="str">
        <f t="array" ref="I40:I45">TRANSPOSE(B38:G38)</f>
        <v>kNN</v>
      </c>
      <c r="J40" s="21">
        <f>AVERAGE(B39:B41)</f>
        <v>0.72536107531503935</v>
      </c>
      <c r="K40" s="21"/>
      <c r="L40" s="21"/>
      <c r="M40" s="21"/>
      <c r="N40" s="21"/>
    </row>
    <row r="41" spans="1:16" x14ac:dyDescent="0.45">
      <c r="A41" t="str">
        <v>Chi^2 + PCA</v>
      </c>
      <c r="B41" s="12">
        <v>0.73081181464417255</v>
      </c>
      <c r="C41" s="13">
        <v>0.82542636351734655</v>
      </c>
      <c r="D41" s="13">
        <v>0.85870854894034743</v>
      </c>
      <c r="E41" s="13">
        <v>0</v>
      </c>
      <c r="F41" s="13">
        <v>0.78296782982979118</v>
      </c>
      <c r="G41" s="14">
        <v>0.84442556533898627</v>
      </c>
      <c r="I41" t="str">
        <v>SVM</v>
      </c>
      <c r="J41">
        <f>AVERAGE(C39:C41)</f>
        <v>0.83510574280728223</v>
      </c>
    </row>
    <row r="42" spans="1:16" x14ac:dyDescent="0.45">
      <c r="I42" t="str">
        <v>LR</v>
      </c>
      <c r="J42">
        <f>AVERAGE(D39:D41)</f>
        <v>0.86004601631317967</v>
      </c>
    </row>
    <row r="43" spans="1:16" x14ac:dyDescent="0.45">
      <c r="I43" t="str">
        <v>NB</v>
      </c>
      <c r="J43">
        <f>AVERAGE(E39:E41)</f>
        <v>0.5616903635739855</v>
      </c>
    </row>
    <row r="44" spans="1:16" x14ac:dyDescent="0.45">
      <c r="I44" t="str">
        <v>RF</v>
      </c>
      <c r="J44">
        <f>AVERAGE(F39:F41)</f>
        <v>0.80495685640094772</v>
      </c>
    </row>
    <row r="45" spans="1:16" x14ac:dyDescent="0.45">
      <c r="I45" s="16" t="str">
        <v>Ensemble</v>
      </c>
      <c r="J45" s="16">
        <f>AVERAGE(G39:G41)</f>
        <v>0.85690396281009462</v>
      </c>
      <c r="K45" s="16"/>
      <c r="L45" s="16"/>
      <c r="M45" s="16"/>
      <c r="N45" s="16"/>
    </row>
    <row r="46" spans="1:16" x14ac:dyDescent="0.45">
      <c r="K46">
        <f>SQRT([2]!MSWF(B39:G41,1)/COUNT(B39:B41))</f>
        <v>0.11313775053813946</v>
      </c>
      <c r="L46">
        <f>[2]!dfWF(B39:G41,1)</f>
        <v>10</v>
      </c>
      <c r="M46">
        <f>[2]!QCRIT(COUNT(J40:J45),L46,P47,2)</f>
        <v>4.9119999999999999</v>
      </c>
      <c r="N46">
        <f>K46*M46</f>
        <v>0.555732630643341</v>
      </c>
    </row>
    <row r="47" spans="1:16" ht="14.65" thickBot="1" x14ac:dyDescent="0.5">
      <c r="I47" t="s">
        <v>49</v>
      </c>
      <c r="O47" s="2" t="s">
        <v>50</v>
      </c>
      <c r="P47">
        <v>0.05</v>
      </c>
    </row>
    <row r="48" spans="1:16" ht="14.65" thickTop="1" x14ac:dyDescent="0.45">
      <c r="I48" s="15" t="s">
        <v>51</v>
      </c>
      <c r="J48" s="15" t="s">
        <v>52</v>
      </c>
      <c r="K48" s="15" t="s">
        <v>45</v>
      </c>
      <c r="L48" s="15" t="s">
        <v>53</v>
      </c>
      <c r="M48" s="15" t="s">
        <v>54</v>
      </c>
      <c r="N48" s="15" t="s">
        <v>55</v>
      </c>
      <c r="O48" s="15" t="s">
        <v>24</v>
      </c>
      <c r="P48" s="15" t="s">
        <v>56</v>
      </c>
    </row>
    <row r="49" spans="9:16" x14ac:dyDescent="0.45">
      <c r="I49" s="21" t="str">
        <f>I40</f>
        <v>kNN</v>
      </c>
      <c r="J49" s="21" t="str">
        <f>I41</f>
        <v>SVM</v>
      </c>
      <c r="K49" s="21">
        <f>ABS(J40-J41)</f>
        <v>0.10974466749224288</v>
      </c>
      <c r="L49" s="21">
        <f>K49/K$46</f>
        <v>0.97000927603954124</v>
      </c>
      <c r="M49" s="21">
        <f>K49-N$46</f>
        <v>-0.44598796315109812</v>
      </c>
      <c r="N49" s="21">
        <f>K49+N$46</f>
        <v>0.66547729813558387</v>
      </c>
      <c r="O49">
        <f>[2]!QDIST(L49,COUNT(J$40:J$45),L$46)</f>
        <v>0.97956784715026513</v>
      </c>
      <c r="P49" s="21">
        <f>L49/SQRT(COUNT(B$39:B$41))</f>
        <v>0.56003511663786321</v>
      </c>
    </row>
    <row r="50" spans="9:16" x14ac:dyDescent="0.45">
      <c r="I50" t="str">
        <f>I40</f>
        <v>kNN</v>
      </c>
      <c r="J50" t="str">
        <f>I42</f>
        <v>LR</v>
      </c>
      <c r="K50">
        <f>ABS(J40-J42)</f>
        <v>0.13468494099814032</v>
      </c>
      <c r="L50">
        <f t="shared" ref="L50:L63" si="4">K50/K$46</f>
        <v>1.1904509357620396</v>
      </c>
      <c r="M50">
        <f t="shared" ref="M50:M63" si="5">K50-N$46</f>
        <v>-0.42104768964520067</v>
      </c>
      <c r="N50">
        <f t="shared" ref="N50:N63" si="6">K50+N$46</f>
        <v>0.69041757164148132</v>
      </c>
      <c r="O50">
        <f>[2]!QDIST(L50,COUNT(J$40:J$45),L$46)</f>
        <v>0.95223836167114895</v>
      </c>
      <c r="P50">
        <f t="shared" ref="P50:P63" si="7">L50/SQRT(COUNT(B$39:B$41))</f>
        <v>0.68730716821925553</v>
      </c>
    </row>
    <row r="51" spans="9:16" x14ac:dyDescent="0.45">
      <c r="I51" t="str">
        <f>I40</f>
        <v>kNN</v>
      </c>
      <c r="J51" t="str">
        <f>I43</f>
        <v>NB</v>
      </c>
      <c r="K51">
        <f>ABS(J40-J43)</f>
        <v>0.16367071174105385</v>
      </c>
      <c r="L51">
        <f t="shared" si="4"/>
        <v>1.4466498667558307</v>
      </c>
      <c r="M51">
        <f t="shared" si="5"/>
        <v>-0.39206191890228714</v>
      </c>
      <c r="N51">
        <f t="shared" si="6"/>
        <v>0.71940334238439485</v>
      </c>
      <c r="O51">
        <f>[2]!QDIST(L51,COUNT(J$40:J$45),L$46)</f>
        <v>0.89986102246843669</v>
      </c>
      <c r="P51">
        <f t="shared" si="7"/>
        <v>0.83522368999461516</v>
      </c>
    </row>
    <row r="52" spans="9:16" x14ac:dyDescent="0.45">
      <c r="I52" t="str">
        <f>I40</f>
        <v>kNN</v>
      </c>
      <c r="J52" t="str">
        <f>I44</f>
        <v>RF</v>
      </c>
      <c r="K52">
        <f>ABS(J40-J44)</f>
        <v>7.9595781085908368E-2</v>
      </c>
      <c r="L52">
        <f t="shared" si="4"/>
        <v>0.70352981836134454</v>
      </c>
      <c r="M52">
        <f t="shared" si="5"/>
        <v>-0.47613684955743263</v>
      </c>
      <c r="N52">
        <f t="shared" si="6"/>
        <v>0.63532841172924936</v>
      </c>
      <c r="O52">
        <f>[2]!QDIST(L52,COUNT(J$40:J$45),L$46)</f>
        <v>0.99513123404806536</v>
      </c>
      <c r="P52">
        <f t="shared" si="7"/>
        <v>0.40618313001385081</v>
      </c>
    </row>
    <row r="53" spans="9:16" x14ac:dyDescent="0.45">
      <c r="I53" t="str">
        <f>I40</f>
        <v>kNN</v>
      </c>
      <c r="J53" t="str">
        <f>I45</f>
        <v>Ensemble</v>
      </c>
      <c r="K53">
        <f>ABS(J40-J45)</f>
        <v>0.13154288749505527</v>
      </c>
      <c r="L53">
        <f t="shared" si="4"/>
        <v>1.162679007399138</v>
      </c>
      <c r="M53">
        <f t="shared" si="5"/>
        <v>-0.42418974314828573</v>
      </c>
      <c r="N53">
        <f t="shared" si="6"/>
        <v>0.68727551813839627</v>
      </c>
      <c r="O53">
        <f>[2]!QDIST(L53,COUNT(J$40:J$45),L$46)</f>
        <v>0.95654673450369943</v>
      </c>
      <c r="P53">
        <f t="shared" si="7"/>
        <v>0.67127303790301929</v>
      </c>
    </row>
    <row r="54" spans="9:16" x14ac:dyDescent="0.45">
      <c r="I54" t="str">
        <f>I41</f>
        <v>SVM</v>
      </c>
      <c r="J54" t="str">
        <f>I42</f>
        <v>LR</v>
      </c>
      <c r="K54">
        <f>ABS(J41-J42)</f>
        <v>2.4940273505897448E-2</v>
      </c>
      <c r="L54">
        <f t="shared" si="4"/>
        <v>0.22044165972249838</v>
      </c>
      <c r="M54">
        <f t="shared" si="5"/>
        <v>-0.53079235713744355</v>
      </c>
      <c r="N54">
        <f t="shared" si="6"/>
        <v>0.58067290414923844</v>
      </c>
      <c r="O54">
        <f>[2]!QDIST(L54,COUNT(J$40:J$45),L$46)</f>
        <v>0.99998238746801771</v>
      </c>
      <c r="P54">
        <f t="shared" si="7"/>
        <v>0.12727205158139232</v>
      </c>
    </row>
    <row r="55" spans="9:16" x14ac:dyDescent="0.45">
      <c r="I55" t="str">
        <f>I41</f>
        <v>SVM</v>
      </c>
      <c r="J55" t="str">
        <f>I43</f>
        <v>NB</v>
      </c>
      <c r="K55">
        <f>ABS(J41-J43)</f>
        <v>0.27341537923329673</v>
      </c>
      <c r="L55">
        <f t="shared" si="4"/>
        <v>2.4166591427953721</v>
      </c>
      <c r="M55">
        <f t="shared" si="5"/>
        <v>-0.28231725141004427</v>
      </c>
      <c r="N55">
        <f t="shared" si="6"/>
        <v>0.82914800987663773</v>
      </c>
      <c r="O55">
        <f>[2]!QDIST(L55,COUNT(J$40:J$45),L$46)</f>
        <v>0.55543684287126283</v>
      </c>
      <c r="P55">
        <f t="shared" si="7"/>
        <v>1.3952588066324785</v>
      </c>
    </row>
    <row r="56" spans="9:16" x14ac:dyDescent="0.45">
      <c r="I56" t="str">
        <f>I41</f>
        <v>SVM</v>
      </c>
      <c r="J56" t="str">
        <f>I44</f>
        <v>RF</v>
      </c>
      <c r="K56">
        <f>ABS(J41-J44)</f>
        <v>3.0148886406334507E-2</v>
      </c>
      <c r="L56">
        <f t="shared" si="4"/>
        <v>0.2664794576781967</v>
      </c>
      <c r="M56">
        <f t="shared" si="5"/>
        <v>-0.52558374423700649</v>
      </c>
      <c r="N56">
        <f t="shared" si="6"/>
        <v>0.5858815170496755</v>
      </c>
      <c r="O56">
        <f>[2]!QDIST(L56,COUNT(J$40:J$45),L$46)</f>
        <v>0.99995495534458634</v>
      </c>
      <c r="P56">
        <f t="shared" si="7"/>
        <v>0.15385198662401237</v>
      </c>
    </row>
    <row r="57" spans="9:16" x14ac:dyDescent="0.45">
      <c r="I57" t="str">
        <f>I41</f>
        <v>SVM</v>
      </c>
      <c r="J57" t="str">
        <f>I45</f>
        <v>Ensemble</v>
      </c>
      <c r="K57">
        <f>ABS(J41-J45)</f>
        <v>2.1798220002812396E-2</v>
      </c>
      <c r="L57">
        <f t="shared" si="4"/>
        <v>0.1926697313595967</v>
      </c>
      <c r="M57">
        <f t="shared" si="5"/>
        <v>-0.5339344106405286</v>
      </c>
      <c r="N57">
        <f t="shared" si="6"/>
        <v>0.57753085064615339</v>
      </c>
      <c r="O57">
        <f>[2]!QDIST(L57,COUNT(J$40:J$45),L$46)</f>
        <v>0.99999097417647653</v>
      </c>
      <c r="P57">
        <f t="shared" si="7"/>
        <v>0.11123792126515604</v>
      </c>
    </row>
    <row r="58" spans="9:16" x14ac:dyDescent="0.45">
      <c r="I58" t="str">
        <f>I42</f>
        <v>LR</v>
      </c>
      <c r="J58" t="str">
        <f>I43</f>
        <v>NB</v>
      </c>
      <c r="K58">
        <f>ABS(J42-J43)</f>
        <v>0.29835565273919418</v>
      </c>
      <c r="L58">
        <f t="shared" si="4"/>
        <v>2.6371008025178702</v>
      </c>
      <c r="M58">
        <f t="shared" si="5"/>
        <v>-0.25737697790414682</v>
      </c>
      <c r="N58">
        <f t="shared" si="6"/>
        <v>0.85408828338253517</v>
      </c>
      <c r="O58">
        <f>[2]!QDIST(L58,COUNT(J$40:J$45),L$46)</f>
        <v>0.47168696084421313</v>
      </c>
      <c r="P58">
        <f t="shared" si="7"/>
        <v>1.5225308582138706</v>
      </c>
    </row>
    <row r="59" spans="9:16" x14ac:dyDescent="0.45">
      <c r="I59" t="str">
        <f>I42</f>
        <v>LR</v>
      </c>
      <c r="J59" t="str">
        <f>I44</f>
        <v>RF</v>
      </c>
      <c r="K59">
        <f>ABS(J42-J44)</f>
        <v>5.5089159912231955E-2</v>
      </c>
      <c r="L59">
        <f t="shared" si="4"/>
        <v>0.48692111740069505</v>
      </c>
      <c r="M59">
        <f t="shared" si="5"/>
        <v>-0.50064347073110904</v>
      </c>
      <c r="N59">
        <f t="shared" si="6"/>
        <v>0.61082179055557295</v>
      </c>
      <c r="O59">
        <f>[2]!QDIST(L59,COUNT(J$40:J$45),L$46)</f>
        <v>0.99914279471035283</v>
      </c>
      <c r="P59">
        <f t="shared" si="7"/>
        <v>0.28112403820540466</v>
      </c>
    </row>
    <row r="60" spans="9:16" x14ac:dyDescent="0.45">
      <c r="I60" t="str">
        <f>I42</f>
        <v>LR</v>
      </c>
      <c r="J60" t="str">
        <f>I45</f>
        <v>Ensemble</v>
      </c>
      <c r="K60">
        <f>ABS(J42-J45)</f>
        <v>3.1420535030850516E-3</v>
      </c>
      <c r="L60">
        <f t="shared" si="4"/>
        <v>2.7771928362901693E-2</v>
      </c>
      <c r="M60">
        <f t="shared" si="5"/>
        <v>-0.55259057714025595</v>
      </c>
      <c r="N60">
        <f t="shared" si="6"/>
        <v>0.55887468414642605</v>
      </c>
      <c r="O60">
        <f>[2]!QDIST(L60,COUNT(J$40:J$45),L$46)</f>
        <v>0.99999999942981843</v>
      </c>
      <c r="P60">
        <f t="shared" si="7"/>
        <v>1.6034130316236295E-2</v>
      </c>
    </row>
    <row r="61" spans="9:16" x14ac:dyDescent="0.45">
      <c r="I61" t="str">
        <f>I43</f>
        <v>NB</v>
      </c>
      <c r="J61" t="str">
        <f>I44</f>
        <v>RF</v>
      </c>
      <c r="K61">
        <f>ABS(J43-J44)</f>
        <v>0.24326649282696222</v>
      </c>
      <c r="L61">
        <f t="shared" si="4"/>
        <v>2.1501796851171751</v>
      </c>
      <c r="M61">
        <f t="shared" si="5"/>
        <v>-0.31246613781637878</v>
      </c>
      <c r="N61">
        <f t="shared" si="6"/>
        <v>0.79899912347030322</v>
      </c>
      <c r="O61">
        <f>[2]!QDIST(L61,COUNT(J$40:J$45),L$46)</f>
        <v>0.66068907377992503</v>
      </c>
      <c r="P61">
        <f t="shared" si="7"/>
        <v>1.2414068200084658</v>
      </c>
    </row>
    <row r="62" spans="9:16" x14ac:dyDescent="0.45">
      <c r="I62" t="str">
        <f>I43</f>
        <v>NB</v>
      </c>
      <c r="J62" t="str">
        <f>I45</f>
        <v>Ensemble</v>
      </c>
      <c r="K62">
        <f>ABS(J43-J45)</f>
        <v>0.29521359923610913</v>
      </c>
      <c r="L62">
        <f t="shared" si="4"/>
        <v>2.6093288741549685</v>
      </c>
      <c r="M62">
        <f t="shared" si="5"/>
        <v>-0.26051903140723187</v>
      </c>
      <c r="N62">
        <f t="shared" si="6"/>
        <v>0.85094622987945012</v>
      </c>
      <c r="O62">
        <f>[2]!QDIST(L62,COUNT(J$40:J$45),L$46)</f>
        <v>0.4819358247479878</v>
      </c>
      <c r="P62">
        <f t="shared" si="7"/>
        <v>1.5064967278976342</v>
      </c>
    </row>
    <row r="63" spans="9:16" x14ac:dyDescent="0.45">
      <c r="I63" s="16" t="str">
        <f>I44</f>
        <v>RF</v>
      </c>
      <c r="J63" s="16" t="str">
        <f>I45</f>
        <v>Ensemble</v>
      </c>
      <c r="K63" s="16">
        <f>ABS(J44-J45)</f>
        <v>5.1947106409146904E-2</v>
      </c>
      <c r="L63" s="16">
        <f t="shared" si="4"/>
        <v>0.45914918903779339</v>
      </c>
      <c r="M63" s="16">
        <f t="shared" si="5"/>
        <v>-0.50378552423419409</v>
      </c>
      <c r="N63" s="16">
        <f t="shared" si="6"/>
        <v>0.6076797370524879</v>
      </c>
      <c r="O63">
        <f>[2]!QDIST(L63,COUNT(J$40:J$45),L$46)</f>
        <v>0.99935405373710839</v>
      </c>
      <c r="P63" s="16">
        <f t="shared" si="7"/>
        <v>0.26508990788916842</v>
      </c>
    </row>
    <row r="66" spans="1:16" ht="14.65" thickBot="1" x14ac:dyDescent="0.5">
      <c r="A66" s="20">
        <f t="array" ref="A66:G72">TRANSPOSE(J1:P7)</f>
        <v>0</v>
      </c>
      <c r="B66" t="str">
        <v>kNN</v>
      </c>
      <c r="C66" t="str">
        <v>SVM</v>
      </c>
      <c r="D66" t="str">
        <v>LR</v>
      </c>
      <c r="E66" t="str">
        <v>NB</v>
      </c>
      <c r="F66" t="str">
        <v>RF</v>
      </c>
      <c r="G66" t="str">
        <v>Ensemble</v>
      </c>
      <c r="I66" t="s">
        <v>43</v>
      </c>
    </row>
    <row r="67" spans="1:16" ht="14.65" thickTop="1" x14ac:dyDescent="0.45">
      <c r="A67" t="str">
        <v>BoW + /</v>
      </c>
      <c r="B67" s="17">
        <v>0.6499308033204485</v>
      </c>
      <c r="C67" s="18">
        <v>0.81410587942555801</v>
      </c>
      <c r="D67" s="18">
        <v>0.84842547662645929</v>
      </c>
      <c r="E67" s="18">
        <v>0.84728332780257942</v>
      </c>
      <c r="F67" s="18">
        <v>0.82413396667661498</v>
      </c>
      <c r="G67" s="19">
        <v>0.85425736782878336</v>
      </c>
      <c r="I67" s="15" t="s">
        <v>44</v>
      </c>
      <c r="J67" s="15" t="s">
        <v>45</v>
      </c>
      <c r="K67" s="15" t="s">
        <v>46</v>
      </c>
      <c r="L67" s="15" t="s">
        <v>21</v>
      </c>
      <c r="M67" s="15" t="s">
        <v>47</v>
      </c>
      <c r="N67" s="15" t="s">
        <v>48</v>
      </c>
    </row>
    <row r="68" spans="1:16" x14ac:dyDescent="0.45">
      <c r="A68" t="str">
        <v>BoW + Chi^2</v>
      </c>
      <c r="B68" s="10">
        <v>0.68145708281393291</v>
      </c>
      <c r="C68">
        <v>0.81656971711209891</v>
      </c>
      <c r="D68">
        <v>0.87159841400596216</v>
      </c>
      <c r="E68">
        <v>0.86046513747106257</v>
      </c>
      <c r="F68">
        <v>0.8138681890195073</v>
      </c>
      <c r="G68" s="11">
        <v>0.86093935632848295</v>
      </c>
      <c r="I68" s="21" t="str">
        <f t="array" ref="I68:I73">TRANSPOSE(B66:G66)</f>
        <v>kNN</v>
      </c>
      <c r="J68" s="21">
        <f>AVERAGE(B67:B72)</f>
        <v>0.72536107531503913</v>
      </c>
      <c r="K68" s="21"/>
      <c r="L68" s="21"/>
      <c r="M68" s="21"/>
      <c r="N68" s="21"/>
    </row>
    <row r="69" spans="1:16" x14ac:dyDescent="0.45">
      <c r="A69" t="str">
        <v>BoW + Chi^2 + PCA</v>
      </c>
      <c r="B69" s="10">
        <v>0.68686328389163143</v>
      </c>
      <c r="C69">
        <v>0.78825680630738837</v>
      </c>
      <c r="D69">
        <v>0.85485171149117356</v>
      </c>
      <c r="E69">
        <v>0</v>
      </c>
      <c r="F69">
        <v>0.75340007139553566</v>
      </c>
      <c r="G69" s="11">
        <v>0.82820701697523025</v>
      </c>
      <c r="I69" t="str">
        <v>SVM</v>
      </c>
      <c r="J69">
        <f>AVERAGE(C67:C72)</f>
        <v>0.83510574280728223</v>
      </c>
    </row>
    <row r="70" spans="1:16" x14ac:dyDescent="0.45">
      <c r="A70" t="str">
        <v>BoW + /</v>
      </c>
      <c r="B70" s="10">
        <v>0.78901630614848339</v>
      </c>
      <c r="C70">
        <v>0.86215461177632002</v>
      </c>
      <c r="D70">
        <v>0.85806531601098901</v>
      </c>
      <c r="E70">
        <v>0.825641043605575</v>
      </c>
      <c r="F70">
        <v>0.8051615125966769</v>
      </c>
      <c r="G70" s="11">
        <v>0.87738617154771015</v>
      </c>
      <c r="I70" t="str">
        <v>LR</v>
      </c>
      <c r="J70">
        <f>AVERAGE(D67:D72)</f>
        <v>0.86004601631317978</v>
      </c>
    </row>
    <row r="71" spans="1:16" x14ac:dyDescent="0.45">
      <c r="A71" t="str">
        <v>BoW + Chi^2</v>
      </c>
      <c r="B71" s="10">
        <v>0.77013863031902585</v>
      </c>
      <c r="C71">
        <v>0.86695152149502275</v>
      </c>
      <c r="D71">
        <v>0.86476979335497328</v>
      </c>
      <c r="E71">
        <v>0.83675267256469554</v>
      </c>
      <c r="F71">
        <v>0.82064181045330464</v>
      </c>
      <c r="G71" s="11">
        <v>0.85998975047761872</v>
      </c>
      <c r="I71" t="str">
        <v>NB</v>
      </c>
      <c r="J71">
        <f>AVERAGE(E67:E72)</f>
        <v>0.56169036357398539</v>
      </c>
    </row>
    <row r="72" spans="1:16" x14ac:dyDescent="0.45">
      <c r="A72" t="str">
        <v>BoW + Chi^2 + PCA</v>
      </c>
      <c r="B72" s="12">
        <v>0.77476034539671357</v>
      </c>
      <c r="C72" s="13">
        <v>0.86259592072730462</v>
      </c>
      <c r="D72" s="13">
        <v>0.86256538638952163</v>
      </c>
      <c r="E72" s="13">
        <v>0</v>
      </c>
      <c r="F72" s="13">
        <v>0.81253558826404682</v>
      </c>
      <c r="G72" s="14">
        <v>0.86064411370274208</v>
      </c>
      <c r="I72" t="str">
        <v>RF</v>
      </c>
      <c r="J72">
        <f>AVERAGE(F67:F72)</f>
        <v>0.80495685640094772</v>
      </c>
    </row>
    <row r="73" spans="1:16" x14ac:dyDescent="0.45">
      <c r="I73" s="16" t="str">
        <v>Ensemble</v>
      </c>
      <c r="J73" s="16">
        <f>AVERAGE(G67:G72)</f>
        <v>0.85690396281009462</v>
      </c>
      <c r="K73" s="16"/>
      <c r="L73" s="16"/>
      <c r="M73" s="16"/>
      <c r="N73" s="16"/>
    </row>
    <row r="74" spans="1:16" x14ac:dyDescent="0.45">
      <c r="K74">
        <f>SQRT([2]!MSWF(B67:G72,1)/COUNT(B67:B72))</f>
        <v>7.2321308502430307E-2</v>
      </c>
      <c r="L74">
        <f>[2]!dfWF(B67:G72,1)</f>
        <v>25</v>
      </c>
      <c r="M74">
        <f>[2]!QCRIT(COUNT(J68:J73),L74,P75,2)</f>
        <v>4.3579999999999997</v>
      </c>
      <c r="N74">
        <f>K74*M74</f>
        <v>0.31517626245359126</v>
      </c>
    </row>
    <row r="75" spans="1:16" ht="14.65" thickBot="1" x14ac:dyDescent="0.5">
      <c r="I75" t="s">
        <v>49</v>
      </c>
      <c r="O75" s="2" t="s">
        <v>50</v>
      </c>
      <c r="P75">
        <v>0.05</v>
      </c>
    </row>
    <row r="76" spans="1:16" ht="14.65" thickTop="1" x14ac:dyDescent="0.45">
      <c r="I76" s="15" t="s">
        <v>51</v>
      </c>
      <c r="J76" s="15" t="s">
        <v>52</v>
      </c>
      <c r="K76" s="15" t="s">
        <v>45</v>
      </c>
      <c r="L76" s="15" t="s">
        <v>53</v>
      </c>
      <c r="M76" s="15" t="s">
        <v>54</v>
      </c>
      <c r="N76" s="15" t="s">
        <v>55</v>
      </c>
      <c r="O76" s="15" t="s">
        <v>24</v>
      </c>
      <c r="P76" s="15" t="s">
        <v>56</v>
      </c>
    </row>
    <row r="77" spans="1:16" x14ac:dyDescent="0.45">
      <c r="I77" s="21" t="str">
        <f>I68</f>
        <v>kNN</v>
      </c>
      <c r="J77" s="21" t="str">
        <f>I69</f>
        <v>SVM</v>
      </c>
      <c r="K77" s="21">
        <f>ABS(J68-J69)</f>
        <v>0.1097446674922431</v>
      </c>
      <c r="L77" s="21">
        <f>K77/K$74</f>
        <v>1.517459650063649</v>
      </c>
      <c r="M77" s="21">
        <f>K77-N$74</f>
        <v>-0.20543159496134816</v>
      </c>
      <c r="N77" s="21">
        <f>K77+N$74</f>
        <v>0.42492092994583436</v>
      </c>
      <c r="O77">
        <f>[2]!QDIST(L77,COUNT(J$68:J$73),L$74)</f>
        <v>0.88741338424077487</v>
      </c>
      <c r="P77" s="21">
        <f>L77/SQRT(COUNT(B$67:B$72))</f>
        <v>0.61950030798637656</v>
      </c>
    </row>
    <row r="78" spans="1:16" x14ac:dyDescent="0.45">
      <c r="I78" t="str">
        <f>I68</f>
        <v>kNN</v>
      </c>
      <c r="J78" t="str">
        <f>I70</f>
        <v>LR</v>
      </c>
      <c r="K78">
        <f>ABS(J68-J70)</f>
        <v>0.13468494099814066</v>
      </c>
      <c r="L78">
        <f t="shared" ref="L78:L91" si="8">K78/K$74</f>
        <v>1.8623133871204041</v>
      </c>
      <c r="M78">
        <f t="shared" ref="M78:M91" si="9">K78-N$74</f>
        <v>-0.1804913214554506</v>
      </c>
      <c r="N78">
        <f t="shared" ref="N78:N91" si="10">K78+N$74</f>
        <v>0.44986120345173192</v>
      </c>
      <c r="O78">
        <f>[2]!QDIST(L78,COUNT(J$68:J$73),L$74)</f>
        <v>0.77319921785246271</v>
      </c>
      <c r="P78">
        <f t="shared" ref="P78:P91" si="11">L78/SQRT(COUNT(B$67:B$72))</f>
        <v>0.76028625659987137</v>
      </c>
    </row>
    <row r="79" spans="1:16" x14ac:dyDescent="0.45">
      <c r="I79" t="str">
        <f>I68</f>
        <v>kNN</v>
      </c>
      <c r="J79" t="str">
        <f>I71</f>
        <v>NB</v>
      </c>
      <c r="K79">
        <f>ABS(J68-J71)</f>
        <v>0.16367071174105374</v>
      </c>
      <c r="L79">
        <f t="shared" si="8"/>
        <v>2.2631049566194408</v>
      </c>
      <c r="M79">
        <f t="shared" si="9"/>
        <v>-0.15150555071253752</v>
      </c>
      <c r="N79">
        <f t="shared" si="10"/>
        <v>0.478846974194645</v>
      </c>
      <c r="O79">
        <f>[2]!QDIST(L79,COUNT(J$68:J$73),L$74)</f>
        <v>0.60590689219476901</v>
      </c>
      <c r="P79">
        <f t="shared" si="11"/>
        <v>0.92390872968018167</v>
      </c>
    </row>
    <row r="80" spans="1:16" x14ac:dyDescent="0.45">
      <c r="I80" t="str">
        <f>I68</f>
        <v>kNN</v>
      </c>
      <c r="J80" t="str">
        <f>I72</f>
        <v>RF</v>
      </c>
      <c r="K80">
        <f>ABS(J68-J72)</f>
        <v>7.959578108590859E-2</v>
      </c>
      <c r="L80">
        <f t="shared" si="8"/>
        <v>1.1005854669130306</v>
      </c>
      <c r="M80">
        <f t="shared" si="9"/>
        <v>-0.23558048136768267</v>
      </c>
      <c r="N80">
        <f t="shared" si="10"/>
        <v>0.39477204353949985</v>
      </c>
      <c r="O80">
        <f>[2]!QDIST(L80,COUNT(J$68:J$73),L$74)</f>
        <v>0.96873219183864134</v>
      </c>
      <c r="P80">
        <f t="shared" si="11"/>
        <v>0.44931213537661724</v>
      </c>
    </row>
    <row r="81" spans="9:16" x14ac:dyDescent="0.45">
      <c r="I81" t="str">
        <f>I68</f>
        <v>kNN</v>
      </c>
      <c r="J81" t="str">
        <f>I73</f>
        <v>Ensemble</v>
      </c>
      <c r="K81">
        <f>ABS(J68-J73)</f>
        <v>0.13154288749505549</v>
      </c>
      <c r="L81">
        <f t="shared" si="8"/>
        <v>1.8188676369238408</v>
      </c>
      <c r="M81">
        <f t="shared" si="9"/>
        <v>-0.18363337495853577</v>
      </c>
      <c r="N81">
        <f t="shared" si="10"/>
        <v>0.44671914994864675</v>
      </c>
      <c r="O81">
        <f>[2]!QDIST(L81,COUNT(J$68:J$73),L$74)</f>
        <v>0.78958046793126324</v>
      </c>
      <c r="P81">
        <f t="shared" si="11"/>
        <v>0.74254960335420439</v>
      </c>
    </row>
    <row r="82" spans="9:16" x14ac:dyDescent="0.45">
      <c r="I82" t="str">
        <f>I69</f>
        <v>SVM</v>
      </c>
      <c r="J82" t="str">
        <f>I70</f>
        <v>LR</v>
      </c>
      <c r="K82">
        <f>ABS(J69-J70)</f>
        <v>2.4940273505897559E-2</v>
      </c>
      <c r="L82">
        <f t="shared" si="8"/>
        <v>0.34485373705675498</v>
      </c>
      <c r="M82">
        <f t="shared" si="9"/>
        <v>-0.2902359889476937</v>
      </c>
      <c r="N82">
        <f t="shared" si="10"/>
        <v>0.34011653595948882</v>
      </c>
      <c r="O82">
        <f>[2]!QDIST(L82,COUNT(J$68:J$73),L$74)</f>
        <v>0.99986616732839939</v>
      </c>
      <c r="P82">
        <f t="shared" si="11"/>
        <v>0.14078594861349475</v>
      </c>
    </row>
    <row r="83" spans="9:16" x14ac:dyDescent="0.45">
      <c r="I83" t="str">
        <f>I69</f>
        <v>SVM</v>
      </c>
      <c r="J83" t="str">
        <f>I71</f>
        <v>NB</v>
      </c>
      <c r="K83">
        <f>ABS(J69-J71)</f>
        <v>0.27341537923329684</v>
      </c>
      <c r="L83">
        <f t="shared" si="8"/>
        <v>3.78056460668309</v>
      </c>
      <c r="M83">
        <f t="shared" si="9"/>
        <v>-4.176088322029442E-2</v>
      </c>
      <c r="N83">
        <f t="shared" si="10"/>
        <v>0.58859164168688816</v>
      </c>
      <c r="O83">
        <f>[2]!QDIST(L83,COUNT(J$68:J$73),L$74)</f>
        <v>0.11662958582655902</v>
      </c>
      <c r="P83">
        <f t="shared" si="11"/>
        <v>1.5434090376665583</v>
      </c>
    </row>
    <row r="84" spans="9:16" x14ac:dyDescent="0.45">
      <c r="I84" t="str">
        <f>I69</f>
        <v>SVM</v>
      </c>
      <c r="J84" t="str">
        <f>I72</f>
        <v>RF</v>
      </c>
      <c r="K84">
        <f>ABS(J69-J72)</f>
        <v>3.0148886406334507E-2</v>
      </c>
      <c r="L84">
        <f t="shared" si="8"/>
        <v>0.41687418315061842</v>
      </c>
      <c r="M84">
        <f t="shared" si="9"/>
        <v>-0.28502737604725675</v>
      </c>
      <c r="N84">
        <f t="shared" si="10"/>
        <v>0.34532514885992577</v>
      </c>
      <c r="O84">
        <f>[2]!QDIST(L84,COUNT(J$68:J$73),L$74)</f>
        <v>0.99966072835902164</v>
      </c>
      <c r="P84">
        <f t="shared" si="11"/>
        <v>0.17018817260975933</v>
      </c>
    </row>
    <row r="85" spans="9:16" x14ac:dyDescent="0.45">
      <c r="I85" t="str">
        <f>I69</f>
        <v>SVM</v>
      </c>
      <c r="J85" t="str">
        <f>I73</f>
        <v>Ensemble</v>
      </c>
      <c r="K85">
        <f>ABS(J69-J73)</f>
        <v>2.1798220002812396E-2</v>
      </c>
      <c r="L85">
        <f t="shared" si="8"/>
        <v>0.30140798686019188</v>
      </c>
      <c r="M85">
        <f t="shared" si="9"/>
        <v>-0.29337804245077886</v>
      </c>
      <c r="N85">
        <f t="shared" si="10"/>
        <v>0.33697448245640366</v>
      </c>
      <c r="O85">
        <f>[2]!QDIST(L85,COUNT(J$68:J$73),L$74)</f>
        <v>0.99993110343172398</v>
      </c>
      <c r="P85">
        <f t="shared" si="11"/>
        <v>0.12304929536782783</v>
      </c>
    </row>
    <row r="86" spans="9:16" x14ac:dyDescent="0.45">
      <c r="I86" t="str">
        <f>I70</f>
        <v>LR</v>
      </c>
      <c r="J86" t="str">
        <f>I71</f>
        <v>NB</v>
      </c>
      <c r="K86">
        <f>ABS(J70-J71)</f>
        <v>0.2983556527391944</v>
      </c>
      <c r="L86">
        <f t="shared" si="8"/>
        <v>4.1254183437398453</v>
      </c>
      <c r="M86">
        <f t="shared" si="9"/>
        <v>-1.6820609714396861E-2</v>
      </c>
      <c r="N86">
        <f t="shared" si="10"/>
        <v>0.6135319151927856</v>
      </c>
      <c r="O86">
        <f>[2]!QDIST(L86,COUNT(J$68:J$73),L$74)</f>
        <v>7.1087908558351787E-2</v>
      </c>
      <c r="P86">
        <f t="shared" si="11"/>
        <v>1.6841949862800532</v>
      </c>
    </row>
    <row r="87" spans="9:16" x14ac:dyDescent="0.45">
      <c r="I87" t="str">
        <f>I70</f>
        <v>LR</v>
      </c>
      <c r="J87" t="str">
        <f>I72</f>
        <v>RF</v>
      </c>
      <c r="K87">
        <f>ABS(J70-J72)</f>
        <v>5.5089159912232066E-2</v>
      </c>
      <c r="L87">
        <f t="shared" si="8"/>
        <v>0.76172792020737334</v>
      </c>
      <c r="M87">
        <f t="shared" si="9"/>
        <v>-0.26008710254135919</v>
      </c>
      <c r="N87">
        <f t="shared" si="10"/>
        <v>0.37026542236582333</v>
      </c>
      <c r="O87">
        <f>[2]!QDIST(L87,COUNT(J$68:J$73),L$74)</f>
        <v>0.9939447723551218</v>
      </c>
      <c r="P87">
        <f t="shared" si="11"/>
        <v>0.31097412122325407</v>
      </c>
    </row>
    <row r="88" spans="9:16" x14ac:dyDescent="0.45">
      <c r="I88" t="str">
        <f>I70</f>
        <v>LR</v>
      </c>
      <c r="J88" t="str">
        <f>I73</f>
        <v>Ensemble</v>
      </c>
      <c r="K88">
        <f>ABS(J70-J73)</f>
        <v>3.1420535030851626E-3</v>
      </c>
      <c r="L88">
        <f t="shared" si="8"/>
        <v>4.3445750196563104E-2</v>
      </c>
      <c r="M88">
        <f t="shared" si="9"/>
        <v>-0.3120342089505061</v>
      </c>
      <c r="N88">
        <f t="shared" si="10"/>
        <v>0.31831831595667642</v>
      </c>
      <c r="O88">
        <f>[2]!QDIST(L88,COUNT(J$68:J$73),L$74)</f>
        <v>0.99999999558430774</v>
      </c>
      <c r="P88">
        <f t="shared" si="11"/>
        <v>1.7736653245666929E-2</v>
      </c>
    </row>
    <row r="89" spans="9:16" x14ac:dyDescent="0.45">
      <c r="I89" t="str">
        <f>I71</f>
        <v>NB</v>
      </c>
      <c r="J89" t="str">
        <f>I72</f>
        <v>RF</v>
      </c>
      <c r="K89">
        <f>ABS(J71-J72)</f>
        <v>0.24326649282696233</v>
      </c>
      <c r="L89">
        <f t="shared" si="8"/>
        <v>3.3636904235324714</v>
      </c>
      <c r="M89">
        <f t="shared" si="9"/>
        <v>-7.1909769626628928E-2</v>
      </c>
      <c r="N89">
        <f t="shared" si="10"/>
        <v>0.55844275528055354</v>
      </c>
      <c r="O89">
        <f>[2]!QDIST(L89,COUNT(J$68:J$73),L$74)</f>
        <v>0.20191436639429328</v>
      </c>
      <c r="P89">
        <f t="shared" si="11"/>
        <v>1.373220865056799</v>
      </c>
    </row>
    <row r="90" spans="9:16" x14ac:dyDescent="0.45">
      <c r="I90" t="str">
        <f>I71</f>
        <v>NB</v>
      </c>
      <c r="J90" t="str">
        <f>I73</f>
        <v>Ensemble</v>
      </c>
      <c r="K90">
        <f>ABS(J71-J73)</f>
        <v>0.29521359923610924</v>
      </c>
      <c r="L90">
        <f t="shared" si="8"/>
        <v>4.0819725935432816</v>
      </c>
      <c r="M90">
        <f t="shared" si="9"/>
        <v>-1.9962663217482024E-2</v>
      </c>
      <c r="N90">
        <f t="shared" si="10"/>
        <v>0.61038986168970055</v>
      </c>
      <c r="O90">
        <f>[2]!QDIST(L90,COUNT(J$68:J$73),L$74)</f>
        <v>7.5799173267659059E-2</v>
      </c>
      <c r="P90">
        <f t="shared" si="11"/>
        <v>1.6664583330343861</v>
      </c>
    </row>
    <row r="91" spans="9:16" x14ac:dyDescent="0.45">
      <c r="I91" s="16" t="str">
        <f>I72</f>
        <v>RF</v>
      </c>
      <c r="J91" s="16" t="str">
        <f>I73</f>
        <v>Ensemble</v>
      </c>
      <c r="K91" s="16">
        <f>ABS(J72-J73)</f>
        <v>5.1947106409146904E-2</v>
      </c>
      <c r="L91" s="16">
        <f t="shared" si="8"/>
        <v>0.71828217001081029</v>
      </c>
      <c r="M91" s="16">
        <f t="shared" si="9"/>
        <v>-0.26322915604444436</v>
      </c>
      <c r="N91" s="16">
        <f t="shared" si="10"/>
        <v>0.36712336886273816</v>
      </c>
      <c r="O91">
        <f>[2]!QDIST(L91,COUNT(J$68:J$73),L$74)</f>
        <v>0.99539123766097293</v>
      </c>
      <c r="P91" s="16">
        <f t="shared" si="11"/>
        <v>0.29323746797758715</v>
      </c>
    </row>
  </sheetData>
  <conditionalFormatting sqref="O21:O35">
    <cfRule type="cellIs" dxfId="2" priority="3" operator="lessThan">
      <formula>0.05</formula>
    </cfRule>
  </conditionalFormatting>
  <conditionalFormatting sqref="O49:O63">
    <cfRule type="cellIs" dxfId="1" priority="2" operator="lessThan">
      <formula>0.05</formula>
    </cfRule>
  </conditionalFormatting>
  <conditionalFormatting sqref="O77:O91">
    <cfRule type="cellIs" dxfId="0" priority="1" operator="lessThan">
      <formula>0.05</formula>
    </cfRule>
  </conditionalFormatting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F1</vt:lpstr>
      <vt:lpstr>F1 Analysis</vt:lpstr>
      <vt:lpstr>F1 ANOVA</vt:lpstr>
      <vt:lpstr>F1 Tuckey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 Großer</dc:creator>
  <cp:lastModifiedBy>Katharina Großer</cp:lastModifiedBy>
  <cp:lastPrinted>2024-10-08T11:38:42Z</cp:lastPrinted>
  <dcterms:created xsi:type="dcterms:W3CDTF">2024-10-08T06:46:36Z</dcterms:created>
  <dcterms:modified xsi:type="dcterms:W3CDTF">2024-10-09T12:35:40Z</dcterms:modified>
</cp:coreProperties>
</file>