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8_{0E9F0D52-2975-4D08-AFCE-B234AB7A92BA}" xr6:coauthVersionLast="47" xr6:coauthVersionMax="47" xr10:uidLastSave="{00000000-0000-0000-0000-000000000000}"/>
  <bookViews>
    <workbookView xWindow="-98" yWindow="-98" windowWidth="20715" windowHeight="13155" activeTab="3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</sheets>
  <externalReferences>
    <externalReference r:id="rId5"/>
    <externalReference r:id="rId6"/>
  </externalReference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8" i="6" l="1"/>
  <c r="M78" i="6"/>
  <c r="N78" i="6"/>
  <c r="O78" i="6"/>
  <c r="P78" i="6"/>
  <c r="L79" i="6"/>
  <c r="M79" i="6"/>
  <c r="N79" i="6"/>
  <c r="O79" i="6"/>
  <c r="P79" i="6"/>
  <c r="L80" i="6"/>
  <c r="M80" i="6"/>
  <c r="N80" i="6"/>
  <c r="O80" i="6"/>
  <c r="P80" i="6"/>
  <c r="L81" i="6"/>
  <c r="M81" i="6"/>
  <c r="N81" i="6"/>
  <c r="O81" i="6"/>
  <c r="P81" i="6"/>
  <c r="L82" i="6"/>
  <c r="M82" i="6"/>
  <c r="N82" i="6"/>
  <c r="O82" i="6"/>
  <c r="P82" i="6"/>
  <c r="L83" i="6"/>
  <c r="M83" i="6"/>
  <c r="N83" i="6"/>
  <c r="O83" i="6"/>
  <c r="P83" i="6"/>
  <c r="L84" i="6"/>
  <c r="M84" i="6"/>
  <c r="N84" i="6"/>
  <c r="O84" i="6"/>
  <c r="P84" i="6"/>
  <c r="L85" i="6"/>
  <c r="M85" i="6"/>
  <c r="N85" i="6"/>
  <c r="O85" i="6"/>
  <c r="P85" i="6"/>
  <c r="L86" i="6"/>
  <c r="M86" i="6"/>
  <c r="N86" i="6"/>
  <c r="O86" i="6"/>
  <c r="P86" i="6"/>
  <c r="L87" i="6"/>
  <c r="M87" i="6"/>
  <c r="N87" i="6"/>
  <c r="O87" i="6"/>
  <c r="P87" i="6"/>
  <c r="L88" i="6"/>
  <c r="M88" i="6"/>
  <c r="N88" i="6"/>
  <c r="O88" i="6"/>
  <c r="P88" i="6"/>
  <c r="L89" i="6"/>
  <c r="M89" i="6"/>
  <c r="N89" i="6"/>
  <c r="O89" i="6"/>
  <c r="P89" i="6"/>
  <c r="L90" i="6"/>
  <c r="M90" i="6"/>
  <c r="N90" i="6"/>
  <c r="O90" i="6"/>
  <c r="P90" i="6"/>
  <c r="L91" i="6"/>
  <c r="M91" i="6"/>
  <c r="N91" i="6"/>
  <c r="O91" i="6"/>
  <c r="P91" i="6"/>
  <c r="P77" i="6"/>
  <c r="O77" i="6"/>
  <c r="N77" i="6"/>
  <c r="M77" i="6"/>
  <c r="L77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M74" i="6"/>
  <c r="N74" i="6"/>
  <c r="L74" i="6"/>
  <c r="K74" i="6"/>
  <c r="J73" i="6"/>
  <c r="J72" i="6"/>
  <c r="J71" i="6"/>
  <c r="J70" i="6"/>
  <c r="J69" i="6"/>
  <c r="J68" i="6"/>
  <c r="I68" i="6" a="1"/>
  <c r="I68" i="6"/>
  <c r="I69" i="6"/>
  <c r="I70" i="6"/>
  <c r="I71" i="6"/>
  <c r="I72" i="6"/>
  <c r="I73" i="6"/>
  <c r="A66" i="6" a="1"/>
  <c r="A66" i="6"/>
  <c r="B66" i="6"/>
  <c r="C66" i="6"/>
  <c r="D66" i="6"/>
  <c r="E66" i="6"/>
  <c r="F66" i="6"/>
  <c r="G66" i="6"/>
  <c r="A67" i="6"/>
  <c r="B67" i="6"/>
  <c r="C67" i="6"/>
  <c r="D67" i="6"/>
  <c r="E67" i="6"/>
  <c r="F67" i="6"/>
  <c r="G67" i="6"/>
  <c r="A68" i="6"/>
  <c r="B68" i="6"/>
  <c r="C68" i="6"/>
  <c r="D68" i="6"/>
  <c r="E68" i="6"/>
  <c r="F68" i="6"/>
  <c r="G68" i="6"/>
  <c r="A69" i="6"/>
  <c r="B69" i="6"/>
  <c r="C69" i="6"/>
  <c r="D69" i="6"/>
  <c r="E69" i="6"/>
  <c r="F69" i="6"/>
  <c r="G69" i="6"/>
  <c r="A70" i="6"/>
  <c r="B70" i="6"/>
  <c r="C70" i="6"/>
  <c r="D70" i="6"/>
  <c r="E70" i="6"/>
  <c r="F70" i="6"/>
  <c r="G70" i="6"/>
  <c r="A71" i="6"/>
  <c r="B71" i="6"/>
  <c r="C71" i="6"/>
  <c r="D71" i="6"/>
  <c r="E71" i="6"/>
  <c r="F71" i="6"/>
  <c r="G71" i="6"/>
  <c r="A72" i="6"/>
  <c r="B72" i="6"/>
  <c r="C72" i="6"/>
  <c r="D72" i="6"/>
  <c r="E72" i="6"/>
  <c r="F72" i="6"/>
  <c r="G72" i="6"/>
  <c r="L50" i="6"/>
  <c r="M50" i="6"/>
  <c r="N50" i="6"/>
  <c r="O50" i="6"/>
  <c r="P50" i="6"/>
  <c r="L51" i="6"/>
  <c r="M51" i="6"/>
  <c r="N51" i="6"/>
  <c r="O51" i="6"/>
  <c r="P51" i="6"/>
  <c r="L52" i="6"/>
  <c r="M52" i="6"/>
  <c r="N52" i="6"/>
  <c r="O52" i="6"/>
  <c r="P52" i="6"/>
  <c r="L53" i="6"/>
  <c r="M53" i="6"/>
  <c r="N53" i="6"/>
  <c r="O53" i="6"/>
  <c r="P53" i="6"/>
  <c r="L54" i="6"/>
  <c r="M54" i="6"/>
  <c r="N54" i="6"/>
  <c r="O54" i="6"/>
  <c r="P54" i="6"/>
  <c r="L55" i="6"/>
  <c r="M55" i="6"/>
  <c r="N55" i="6"/>
  <c r="O55" i="6"/>
  <c r="P55" i="6"/>
  <c r="L56" i="6"/>
  <c r="M56" i="6"/>
  <c r="N56" i="6"/>
  <c r="O56" i="6"/>
  <c r="P56" i="6"/>
  <c r="L57" i="6"/>
  <c r="M57" i="6"/>
  <c r="N57" i="6"/>
  <c r="O57" i="6"/>
  <c r="P57" i="6"/>
  <c r="L58" i="6"/>
  <c r="M58" i="6"/>
  <c r="N58" i="6"/>
  <c r="O58" i="6"/>
  <c r="P58" i="6"/>
  <c r="L59" i="6"/>
  <c r="M59" i="6"/>
  <c r="N59" i="6"/>
  <c r="O59" i="6"/>
  <c r="P59" i="6"/>
  <c r="L60" i="6"/>
  <c r="M60" i="6"/>
  <c r="N60" i="6"/>
  <c r="O60" i="6"/>
  <c r="P60" i="6"/>
  <c r="L61" i="6"/>
  <c r="M61" i="6"/>
  <c r="N61" i="6"/>
  <c r="O61" i="6"/>
  <c r="P61" i="6"/>
  <c r="L62" i="6"/>
  <c r="M62" i="6"/>
  <c r="N62" i="6"/>
  <c r="O62" i="6"/>
  <c r="P62" i="6"/>
  <c r="L63" i="6"/>
  <c r="M63" i="6"/>
  <c r="N63" i="6"/>
  <c r="O63" i="6"/>
  <c r="P63" i="6"/>
  <c r="P49" i="6"/>
  <c r="O49" i="6"/>
  <c r="N49" i="6"/>
  <c r="M49" i="6"/>
  <c r="L49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M46" i="6"/>
  <c r="N46" i="6"/>
  <c r="L46" i="6"/>
  <c r="K46" i="6"/>
  <c r="J45" i="6"/>
  <c r="J44" i="6"/>
  <c r="J43" i="6"/>
  <c r="J42" i="6"/>
  <c r="J41" i="6"/>
  <c r="J40" i="6"/>
  <c r="I40" i="6" a="1"/>
  <c r="I40" i="6"/>
  <c r="I41" i="6"/>
  <c r="I42" i="6"/>
  <c r="I43" i="6"/>
  <c r="I44" i="6"/>
  <c r="I45" i="6"/>
  <c r="A38" i="6" a="1"/>
  <c r="A38" i="6"/>
  <c r="B38" i="6"/>
  <c r="C38" i="6"/>
  <c r="D38" i="6"/>
  <c r="E38" i="6"/>
  <c r="F38" i="6"/>
  <c r="G38" i="6"/>
  <c r="A39" i="6"/>
  <c r="B39" i="6"/>
  <c r="C39" i="6"/>
  <c r="D39" i="6"/>
  <c r="E39" i="6"/>
  <c r="F39" i="6"/>
  <c r="G39" i="6"/>
  <c r="A40" i="6"/>
  <c r="B40" i="6"/>
  <c r="C40" i="6"/>
  <c r="D40" i="6"/>
  <c r="E40" i="6"/>
  <c r="F40" i="6"/>
  <c r="G40" i="6"/>
  <c r="A41" i="6"/>
  <c r="B41" i="6"/>
  <c r="C41" i="6"/>
  <c r="D41" i="6"/>
  <c r="E41" i="6"/>
  <c r="F41" i="6"/>
  <c r="G41" i="6"/>
  <c r="L22" i="6"/>
  <c r="M22" i="6"/>
  <c r="N22" i="6"/>
  <c r="O22" i="6"/>
  <c r="P22" i="6"/>
  <c r="L23" i="6"/>
  <c r="M23" i="6"/>
  <c r="N23" i="6"/>
  <c r="O23" i="6"/>
  <c r="P23" i="6"/>
  <c r="L24" i="6"/>
  <c r="M24" i="6"/>
  <c r="N24" i="6"/>
  <c r="O24" i="6"/>
  <c r="P24" i="6"/>
  <c r="L25" i="6"/>
  <c r="M25" i="6"/>
  <c r="N25" i="6"/>
  <c r="O25" i="6"/>
  <c r="P25" i="6"/>
  <c r="L26" i="6"/>
  <c r="M26" i="6"/>
  <c r="N26" i="6"/>
  <c r="O26" i="6"/>
  <c r="P26" i="6"/>
  <c r="L27" i="6"/>
  <c r="M27" i="6"/>
  <c r="N27" i="6"/>
  <c r="O27" i="6"/>
  <c r="P27" i="6"/>
  <c r="L28" i="6"/>
  <c r="M28" i="6"/>
  <c r="N28" i="6"/>
  <c r="O28" i="6"/>
  <c r="P28" i="6"/>
  <c r="L29" i="6"/>
  <c r="M29" i="6"/>
  <c r="N29" i="6"/>
  <c r="O29" i="6"/>
  <c r="P29" i="6"/>
  <c r="L30" i="6"/>
  <c r="M30" i="6"/>
  <c r="N30" i="6"/>
  <c r="O30" i="6"/>
  <c r="P30" i="6"/>
  <c r="L31" i="6"/>
  <c r="M31" i="6"/>
  <c r="N31" i="6"/>
  <c r="O31" i="6"/>
  <c r="P31" i="6"/>
  <c r="L32" i="6"/>
  <c r="M32" i="6"/>
  <c r="N32" i="6"/>
  <c r="O32" i="6"/>
  <c r="P32" i="6"/>
  <c r="L33" i="6"/>
  <c r="M33" i="6"/>
  <c r="N33" i="6"/>
  <c r="O33" i="6"/>
  <c r="P33" i="6"/>
  <c r="L34" i="6"/>
  <c r="M34" i="6"/>
  <c r="N34" i="6"/>
  <c r="O34" i="6"/>
  <c r="P34" i="6"/>
  <c r="L35" i="6"/>
  <c r="M35" i="6"/>
  <c r="N35" i="6"/>
  <c r="O35" i="6"/>
  <c r="P35" i="6"/>
  <c r="P21" i="6"/>
  <c r="O21" i="6"/>
  <c r="N21" i="6"/>
  <c r="M21" i="6"/>
  <c r="L21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M18" i="6"/>
  <c r="N18" i="6"/>
  <c r="L18" i="6"/>
  <c r="K18" i="6"/>
  <c r="J17" i="6"/>
  <c r="J16" i="6"/>
  <c r="J15" i="6"/>
  <c r="J14" i="6"/>
  <c r="J13" i="6"/>
  <c r="J12" i="6"/>
  <c r="I12" i="6" a="1"/>
  <c r="I12" i="6"/>
  <c r="I13" i="6"/>
  <c r="I14" i="6"/>
  <c r="I15" i="6"/>
  <c r="I16" i="6"/>
  <c r="I17" i="6"/>
  <c r="A10" i="6" a="1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A12" i="6"/>
  <c r="B12" i="6"/>
  <c r="C12" i="6"/>
  <c r="D12" i="6"/>
  <c r="E12" i="6"/>
  <c r="F12" i="6"/>
  <c r="G12" i="6"/>
  <c r="L7" i="6"/>
  <c r="M7" i="6"/>
  <c r="N7" i="6"/>
  <c r="O7" i="6"/>
  <c r="P7" i="6"/>
  <c r="K7" i="6"/>
  <c r="L6" i="6"/>
  <c r="M6" i="6"/>
  <c r="N6" i="6"/>
  <c r="O6" i="6"/>
  <c r="P6" i="6"/>
  <c r="K6" i="6"/>
  <c r="L5" i="6"/>
  <c r="M5" i="6"/>
  <c r="N5" i="6"/>
  <c r="O5" i="6"/>
  <c r="P5" i="6"/>
  <c r="K5" i="6"/>
  <c r="L4" i="6"/>
  <c r="M4" i="6"/>
  <c r="N4" i="6"/>
  <c r="O4" i="6"/>
  <c r="P4" i="6"/>
  <c r="K4" i="6"/>
  <c r="L3" i="6"/>
  <c r="M3" i="6"/>
  <c r="N3" i="6"/>
  <c r="O3" i="6"/>
  <c r="P3" i="6"/>
  <c r="K3" i="6"/>
  <c r="L2" i="6"/>
  <c r="M2" i="6"/>
  <c r="N2" i="6"/>
  <c r="O2" i="6"/>
  <c r="P2" i="6"/>
  <c r="K2" i="6"/>
  <c r="G7" i="6"/>
  <c r="H7" i="6"/>
  <c r="F7" i="6"/>
  <c r="G6" i="6"/>
  <c r="H6" i="6"/>
  <c r="F6" i="6"/>
  <c r="G5" i="6"/>
  <c r="H5" i="6"/>
  <c r="F5" i="6"/>
  <c r="G4" i="6"/>
  <c r="H4" i="6"/>
  <c r="F4" i="6"/>
  <c r="G3" i="6"/>
  <c r="H3" i="6"/>
  <c r="F3" i="6"/>
  <c r="G2" i="6"/>
  <c r="H2" i="6"/>
  <c r="F2" i="6"/>
  <c r="C7" i="6"/>
  <c r="C6" i="6"/>
  <c r="C5" i="6"/>
  <c r="C4" i="6"/>
  <c r="C3" i="6"/>
  <c r="C2" i="6"/>
  <c r="B7" i="6"/>
  <c r="B6" i="6"/>
  <c r="B5" i="6"/>
  <c r="B4" i="6"/>
  <c r="B3" i="6"/>
  <c r="B2" i="6"/>
  <c r="C29" i="3"/>
  <c r="C30" i="3"/>
  <c r="C31" i="3"/>
  <c r="C32" i="3"/>
  <c r="C33" i="3"/>
  <c r="K20" i="3"/>
  <c r="D29" i="3"/>
  <c r="D30" i="3"/>
  <c r="D31" i="3"/>
  <c r="D32" i="3"/>
  <c r="D33" i="3"/>
  <c r="L20" i="3"/>
  <c r="E29" i="3"/>
  <c r="E30" i="3"/>
  <c r="E31" i="3"/>
  <c r="E32" i="3"/>
  <c r="E33" i="3"/>
  <c r="M20" i="3"/>
  <c r="F29" i="3"/>
  <c r="F30" i="3"/>
  <c r="F31" i="3"/>
  <c r="F32" i="3"/>
  <c r="F33" i="3"/>
  <c r="N20" i="3"/>
  <c r="G29" i="3"/>
  <c r="G30" i="3"/>
  <c r="G31" i="3"/>
  <c r="G32" i="3"/>
  <c r="G33" i="3"/>
  <c r="O20" i="3"/>
  <c r="B29" i="3"/>
  <c r="B30" i="3"/>
  <c r="B31" i="3"/>
  <c r="B32" i="3"/>
  <c r="B33" i="3"/>
  <c r="J20" i="3"/>
  <c r="C24" i="3"/>
  <c r="C25" i="3"/>
  <c r="C26" i="3"/>
  <c r="C27" i="3"/>
  <c r="C28" i="3"/>
  <c r="K19" i="3"/>
  <c r="D24" i="3"/>
  <c r="D25" i="3"/>
  <c r="D26" i="3"/>
  <c r="D27" i="3"/>
  <c r="D28" i="3"/>
  <c r="L19" i="3"/>
  <c r="E24" i="3"/>
  <c r="E25" i="3"/>
  <c r="E26" i="3"/>
  <c r="E27" i="3"/>
  <c r="E28" i="3"/>
  <c r="M19" i="3"/>
  <c r="F24" i="3"/>
  <c r="F25" i="3"/>
  <c r="F26" i="3"/>
  <c r="F27" i="3"/>
  <c r="F28" i="3"/>
  <c r="N19" i="3"/>
  <c r="G24" i="3"/>
  <c r="G25" i="3"/>
  <c r="G26" i="3"/>
  <c r="G27" i="3"/>
  <c r="G28" i="3"/>
  <c r="O19" i="3"/>
  <c r="B24" i="3"/>
  <c r="B25" i="3"/>
  <c r="B26" i="3"/>
  <c r="B27" i="3"/>
  <c r="B28" i="3"/>
  <c r="J19" i="3"/>
  <c r="G19" i="3"/>
  <c r="G20" i="3"/>
  <c r="G21" i="3"/>
  <c r="G22" i="3"/>
  <c r="G23" i="3"/>
  <c r="O18" i="3"/>
  <c r="D19" i="3"/>
  <c r="D20" i="3"/>
  <c r="D21" i="3"/>
  <c r="D22" i="3"/>
  <c r="D23" i="3"/>
  <c r="L18" i="3"/>
  <c r="C19" i="3"/>
  <c r="C20" i="3"/>
  <c r="C21" i="3"/>
  <c r="C22" i="3"/>
  <c r="C23" i="3"/>
  <c r="K18" i="3"/>
  <c r="E19" i="3"/>
  <c r="E20" i="3"/>
  <c r="E21" i="3"/>
  <c r="E22" i="3"/>
  <c r="E23" i="3"/>
  <c r="M18" i="3"/>
  <c r="F19" i="3"/>
  <c r="F20" i="3"/>
  <c r="F21" i="3"/>
  <c r="F22" i="3"/>
  <c r="F23" i="3"/>
  <c r="N18" i="3"/>
  <c r="B19" i="3"/>
  <c r="B20" i="3"/>
  <c r="B21" i="3"/>
  <c r="B22" i="3"/>
  <c r="B23" i="3"/>
  <c r="J18" i="3"/>
  <c r="C14" i="3"/>
  <c r="C15" i="3"/>
  <c r="C16" i="3"/>
  <c r="C17" i="3"/>
  <c r="C18" i="3"/>
  <c r="K17" i="3"/>
  <c r="D14" i="3"/>
  <c r="D15" i="3"/>
  <c r="D16" i="3"/>
  <c r="D17" i="3"/>
  <c r="D18" i="3"/>
  <c r="L17" i="3"/>
  <c r="E14" i="3"/>
  <c r="E15" i="3"/>
  <c r="E16" i="3"/>
  <c r="E17" i="3"/>
  <c r="E18" i="3"/>
  <c r="M17" i="3"/>
  <c r="F14" i="3"/>
  <c r="F15" i="3"/>
  <c r="F16" i="3"/>
  <c r="F17" i="3"/>
  <c r="F18" i="3"/>
  <c r="N17" i="3"/>
  <c r="G14" i="3"/>
  <c r="G15" i="3"/>
  <c r="G16" i="3"/>
  <c r="G17" i="3"/>
  <c r="G18" i="3"/>
  <c r="O17" i="3"/>
  <c r="B14" i="3"/>
  <c r="B15" i="3"/>
  <c r="B16" i="3"/>
  <c r="B17" i="3"/>
  <c r="B18" i="3"/>
  <c r="J17" i="3"/>
  <c r="C9" i="3"/>
  <c r="C10" i="3"/>
  <c r="C11" i="3"/>
  <c r="C12" i="3"/>
  <c r="C13" i="3"/>
  <c r="K16" i="3"/>
  <c r="D9" i="3"/>
  <c r="D10" i="3"/>
  <c r="D11" i="3"/>
  <c r="D12" i="3"/>
  <c r="D13" i="3"/>
  <c r="L16" i="3"/>
  <c r="E9" i="3"/>
  <c r="E10" i="3"/>
  <c r="E11" i="3"/>
  <c r="E12" i="3"/>
  <c r="E13" i="3"/>
  <c r="M16" i="3"/>
  <c r="F9" i="3"/>
  <c r="F10" i="3"/>
  <c r="F11" i="3"/>
  <c r="F12" i="3"/>
  <c r="F13" i="3"/>
  <c r="N16" i="3"/>
  <c r="G9" i="3"/>
  <c r="G10" i="3"/>
  <c r="G11" i="3"/>
  <c r="G12" i="3"/>
  <c r="G13" i="3"/>
  <c r="O16" i="3"/>
  <c r="B9" i="3"/>
  <c r="B10" i="3"/>
  <c r="B11" i="3"/>
  <c r="B12" i="3"/>
  <c r="B13" i="3"/>
  <c r="J16" i="3"/>
  <c r="C4" i="3"/>
  <c r="C5" i="3"/>
  <c r="C6" i="3"/>
  <c r="C7" i="3"/>
  <c r="C8" i="3"/>
  <c r="K15" i="3"/>
  <c r="D4" i="3"/>
  <c r="D5" i="3"/>
  <c r="D6" i="3"/>
  <c r="D7" i="3"/>
  <c r="D8" i="3"/>
  <c r="L15" i="3"/>
  <c r="E4" i="3"/>
  <c r="E5" i="3"/>
  <c r="E6" i="3"/>
  <c r="E7" i="3"/>
  <c r="E8" i="3"/>
  <c r="M15" i="3"/>
  <c r="F4" i="3"/>
  <c r="F5" i="3"/>
  <c r="F6" i="3"/>
  <c r="F7" i="3"/>
  <c r="F8" i="3"/>
  <c r="N15" i="3"/>
  <c r="G4" i="3"/>
  <c r="G5" i="3"/>
  <c r="G6" i="3"/>
  <c r="G7" i="3"/>
  <c r="G8" i="3"/>
  <c r="O15" i="3"/>
  <c r="B4" i="3"/>
  <c r="B5" i="3"/>
  <c r="B6" i="3"/>
  <c r="B7" i="3"/>
  <c r="B8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A22" i="4"/>
  <c r="B22" i="4"/>
  <c r="C22" i="4"/>
  <c r="D22" i="4"/>
  <c r="E22" i="4"/>
  <c r="F22" i="4"/>
  <c r="G22" i="4"/>
  <c r="H22" i="4"/>
  <c r="J22" i="4"/>
  <c r="K22" i="4"/>
  <c r="L22" i="4"/>
  <c r="A25" i="4"/>
  <c r="B25" i="4"/>
  <c r="C25" i="4"/>
  <c r="D25" i="4"/>
  <c r="E25" i="4"/>
  <c r="F25" i="4"/>
  <c r="G25" i="4"/>
  <c r="H25" i="4"/>
  <c r="J25" i="4"/>
  <c r="K25" i="4"/>
  <c r="L25" i="4"/>
  <c r="D2" i="4"/>
  <c r="E2" i="4"/>
  <c r="F2" i="4"/>
  <c r="G2" i="4"/>
  <c r="H2" i="4"/>
  <c r="D3" i="4"/>
  <c r="E3" i="4"/>
  <c r="F3" i="4"/>
  <c r="G3" i="4"/>
  <c r="H3" i="4"/>
  <c r="D4" i="4"/>
  <c r="E4" i="4"/>
  <c r="F4" i="4"/>
  <c r="G4" i="4"/>
  <c r="H4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D11" i="4"/>
  <c r="E11" i="4"/>
  <c r="F11" i="4"/>
  <c r="G11" i="4"/>
  <c r="H11" i="4"/>
  <c r="D12" i="4"/>
  <c r="E12" i="4"/>
  <c r="F12" i="4"/>
  <c r="G12" i="4"/>
  <c r="H12" i="4"/>
  <c r="D13" i="4"/>
  <c r="E13" i="4"/>
  <c r="F13" i="4"/>
  <c r="G13" i="4"/>
  <c r="H13" i="4"/>
  <c r="D14" i="4"/>
  <c r="E14" i="4"/>
  <c r="F14" i="4"/>
  <c r="G14" i="4"/>
  <c r="H14" i="4"/>
  <c r="D15" i="4"/>
  <c r="E15" i="4"/>
  <c r="F15" i="4"/>
  <c r="G15" i="4"/>
  <c r="H15" i="4"/>
  <c r="D16" i="4"/>
  <c r="E16" i="4"/>
  <c r="F16" i="4"/>
  <c r="G16" i="4"/>
  <c r="H16" i="4"/>
  <c r="D17" i="4"/>
  <c r="E17" i="4"/>
  <c r="F17" i="4"/>
  <c r="G17" i="4"/>
  <c r="H17" i="4"/>
  <c r="D18" i="4"/>
  <c r="E18" i="4"/>
  <c r="F18" i="4"/>
  <c r="G18" i="4"/>
  <c r="H18" i="4"/>
  <c r="D19" i="4"/>
  <c r="E19" i="4"/>
  <c r="F19" i="4"/>
  <c r="G19" i="4"/>
  <c r="H19" i="4"/>
  <c r="D20" i="4"/>
  <c r="E20" i="4"/>
  <c r="F20" i="4"/>
  <c r="G20" i="4"/>
  <c r="H20" i="4"/>
  <c r="D21" i="4"/>
  <c r="E21" i="4"/>
  <c r="F21" i="4"/>
  <c r="G21" i="4"/>
  <c r="H21" i="4"/>
  <c r="D23" i="4"/>
  <c r="E23" i="4"/>
  <c r="F23" i="4"/>
  <c r="G23" i="4"/>
  <c r="H23" i="4"/>
  <c r="D24" i="4"/>
  <c r="E24" i="4"/>
  <c r="F24" i="4"/>
  <c r="G24" i="4"/>
  <c r="H24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F87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J13" i="5"/>
  <c r="I13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B37" i="4"/>
  <c r="B36" i="4"/>
  <c r="B35" i="4"/>
  <c r="B3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3" i="4"/>
  <c r="B24" i="4"/>
  <c r="B26" i="4"/>
  <c r="B27" i="4"/>
  <c r="B28" i="4"/>
  <c r="B29" i="4"/>
  <c r="B30" i="4"/>
  <c r="B31" i="4"/>
  <c r="B32" i="4"/>
  <c r="B33" i="4"/>
  <c r="B10" i="5" a="1"/>
  <c r="B10" i="5"/>
  <c r="B45" i="5"/>
  <c r="C37" i="4"/>
  <c r="C36" i="4"/>
  <c r="C35" i="4"/>
  <c r="C34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3" i="4"/>
  <c r="C24" i="4"/>
  <c r="C26" i="4"/>
  <c r="C27" i="4"/>
  <c r="C28" i="4"/>
  <c r="C29" i="4"/>
  <c r="C30" i="4"/>
  <c r="C31" i="4"/>
  <c r="C32" i="4"/>
  <c r="C33" i="4"/>
  <c r="C12" i="5" a="1"/>
  <c r="C12" i="5"/>
  <c r="C45" i="5"/>
  <c r="B51" i="5"/>
  <c r="C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45" i="5"/>
  <c r="E45" i="5" a="1"/>
  <c r="E45" i="5"/>
  <c r="B46" i="5"/>
  <c r="C13" i="5"/>
  <c r="C46" i="5"/>
  <c r="D46" i="5"/>
  <c r="E46" i="5" a="1"/>
  <c r="E46" i="5"/>
  <c r="B47" i="5"/>
  <c r="C14" i="5"/>
  <c r="C47" i="5"/>
  <c r="D47" i="5"/>
  <c r="E47" i="5" a="1"/>
  <c r="B11" i="5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A37" i="4"/>
  <c r="A36" i="4"/>
  <c r="A35" i="4"/>
  <c r="A34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3" i="4"/>
  <c r="A24" i="4"/>
  <c r="A26" i="4"/>
  <c r="A27" i="4"/>
  <c r="A28" i="4"/>
  <c r="A29" i="4"/>
  <c r="A30" i="4"/>
  <c r="A31" i="4"/>
  <c r="A32" i="4"/>
  <c r="A33" i="4"/>
  <c r="A4" i="5" a="1"/>
  <c r="A4" i="5"/>
  <c r="A27" i="5"/>
  <c r="C27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D27" i="5"/>
  <c r="E27" i="5" a="1"/>
  <c r="E27" i="5"/>
  <c r="A28" i="5"/>
  <c r="C28" i="5"/>
  <c r="D28" i="5"/>
  <c r="E28" i="5" a="1"/>
  <c r="E28" i="5"/>
  <c r="A29" i="5"/>
  <c r="C29" i="5"/>
  <c r="D29" i="5"/>
  <c r="E29" i="5" a="1"/>
  <c r="A5" i="5"/>
  <c r="A30" i="5"/>
  <c r="C30" i="5"/>
  <c r="D30" i="5"/>
  <c r="E30" i="5" a="1"/>
  <c r="A31" i="5"/>
  <c r="C31" i="5"/>
  <c r="D31" i="5"/>
  <c r="E31" i="5" a="1"/>
  <c r="A32" i="5"/>
  <c r="C32" i="5"/>
  <c r="D32" i="5"/>
  <c r="E32" i="5" a="1"/>
  <c r="A6" i="5"/>
  <c r="A33" i="5"/>
  <c r="C33" i="5"/>
  <c r="D33" i="5"/>
  <c r="E33" i="5" a="1"/>
  <c r="A34" i="5"/>
  <c r="C34" i="5"/>
  <c r="D34" i="5"/>
  <c r="E34" i="5" a="1"/>
  <c r="A35" i="5"/>
  <c r="C35" i="5"/>
  <c r="D35" i="5"/>
  <c r="E35" i="5" a="1"/>
  <c r="A7" i="5"/>
  <c r="A36" i="5"/>
  <c r="C36" i="5"/>
  <c r="D36" i="5"/>
  <c r="E36" i="5" a="1"/>
  <c r="A37" i="5"/>
  <c r="C37" i="5"/>
  <c r="D37" i="5"/>
  <c r="E37" i="5" a="1"/>
  <c r="A38" i="5"/>
  <c r="C38" i="5"/>
  <c r="D38" i="5"/>
  <c r="E38" i="5" a="1"/>
  <c r="A8" i="5"/>
  <c r="A39" i="5"/>
  <c r="C39" i="5"/>
  <c r="D39" i="5"/>
  <c r="E39" i="5" a="1"/>
  <c r="A40" i="5"/>
  <c r="C40" i="5"/>
  <c r="D40" i="5"/>
  <c r="E40" i="5" a="1"/>
  <c r="A41" i="5"/>
  <c r="C41" i="5"/>
  <c r="D41" i="5"/>
  <c r="E41" i="5" a="1"/>
  <c r="A9" i="5"/>
  <c r="A42" i="5"/>
  <c r="C42" i="5"/>
  <c r="D42" i="5"/>
  <c r="E42" i="5" a="1"/>
  <c r="A43" i="5"/>
  <c r="C43" i="5"/>
  <c r="D43" i="5"/>
  <c r="E43" i="5" a="1"/>
  <c r="A44" i="5"/>
  <c r="C44" i="5"/>
  <c r="D44" i="5"/>
  <c r="E44" i="5" a="1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A15" i="5"/>
  <c r="B15" i="5"/>
  <c r="D15" i="5"/>
  <c r="E15" i="5" a="1"/>
  <c r="E15" i="5"/>
  <c r="A16" i="5"/>
  <c r="B16" i="5"/>
  <c r="D16" i="5"/>
  <c r="E16" i="5" a="1"/>
  <c r="E16" i="5"/>
  <c r="A17" i="5"/>
  <c r="B17" i="5"/>
  <c r="D17" i="5"/>
  <c r="E17" i="5" a="1"/>
  <c r="A18" i="5"/>
  <c r="B18" i="5"/>
  <c r="D18" i="5"/>
  <c r="E18" i="5" a="1"/>
  <c r="A19" i="5"/>
  <c r="B19" i="5"/>
  <c r="D19" i="5"/>
  <c r="E19" i="5" a="1"/>
  <c r="A20" i="5"/>
  <c r="B20" i="5"/>
  <c r="D20" i="5"/>
  <c r="E20" i="5" a="1"/>
  <c r="A21" i="5"/>
  <c r="B21" i="5"/>
  <c r="D21" i="5"/>
  <c r="E21" i="5" a="1"/>
  <c r="A22" i="5"/>
  <c r="B22" i="5"/>
  <c r="D22" i="5"/>
  <c r="E22" i="5" a="1"/>
  <c r="A23" i="5"/>
  <c r="B23" i="5"/>
  <c r="D23" i="5"/>
  <c r="E23" i="5" a="1"/>
  <c r="A24" i="5"/>
  <c r="B24" i="5"/>
  <c r="D24" i="5"/>
  <c r="E24" i="5" a="1"/>
  <c r="A25" i="5"/>
  <c r="B25" i="5"/>
  <c r="D25" i="5"/>
  <c r="E25" i="5" a="1"/>
  <c r="A26" i="5"/>
  <c r="B26" i="5"/>
  <c r="D26" i="5"/>
  <c r="E26" i="5" a="1"/>
  <c r="E17" i="5"/>
  <c r="E18" i="5"/>
  <c r="E19" i="5"/>
  <c r="E20" i="5"/>
  <c r="E21" i="5"/>
  <c r="E22" i="5"/>
  <c r="E23" i="5"/>
  <c r="E24" i="5"/>
  <c r="E25" i="5"/>
  <c r="E26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K35" i="4"/>
  <c r="L35" i="4"/>
  <c r="J36" i="4"/>
  <c r="K36" i="4"/>
  <c r="L36" i="4"/>
  <c r="J37" i="4"/>
  <c r="K37" i="4"/>
  <c r="L37" i="4"/>
  <c r="J3" i="4"/>
  <c r="K3" i="4"/>
  <c r="L3" i="4"/>
  <c r="J4" i="4"/>
  <c r="K4" i="4"/>
  <c r="L4" i="4"/>
  <c r="J5" i="4"/>
  <c r="K5" i="4"/>
  <c r="L5" i="4"/>
  <c r="J6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J20" i="4"/>
  <c r="K20" i="4"/>
  <c r="L20" i="4"/>
  <c r="J21" i="4"/>
  <c r="K21" i="4"/>
  <c r="L21" i="4"/>
  <c r="J23" i="4"/>
  <c r="K23" i="4"/>
  <c r="L23" i="4"/>
  <c r="J24" i="4"/>
  <c r="K24" i="4"/>
  <c r="L24" i="4"/>
  <c r="J26" i="4"/>
  <c r="K26" i="4"/>
  <c r="L26" i="4"/>
  <c r="J27" i="4"/>
  <c r="K27" i="4"/>
  <c r="L27" i="4"/>
  <c r="J28" i="4"/>
  <c r="K28" i="4"/>
  <c r="L28" i="4"/>
  <c r="J29" i="4"/>
  <c r="K29" i="4"/>
  <c r="L29" i="4"/>
  <c r="J30" i="4"/>
  <c r="K30" i="4"/>
  <c r="L30" i="4"/>
  <c r="J31" i="4"/>
  <c r="K31" i="4"/>
  <c r="L31" i="4"/>
  <c r="J32" i="4"/>
  <c r="K32" i="4"/>
  <c r="L32" i="4"/>
  <c r="J33" i="4"/>
  <c r="K33" i="4"/>
  <c r="L33" i="4"/>
  <c r="J34" i="4"/>
  <c r="K34" i="4"/>
  <c r="L34" i="4"/>
  <c r="L2" i="4"/>
  <c r="K2" i="4"/>
  <c r="J2" i="4"/>
</calcChain>
</file>

<file path=xl/sharedStrings.xml><?xml version="1.0" encoding="utf-8"?>
<sst xmlns="http://schemas.openxmlformats.org/spreadsheetml/2006/main" count="153" uniqueCount="57">
  <si>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</si>
  <si>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</si>
  <si>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</si>
  <si>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</si>
  <si>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</si>
  <si>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</si>
  <si>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</si>
  <si>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</si>
  <si>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</si>
  <si>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</si>
  <si>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</si>
  <si>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</si>
  <si>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</si>
  <si>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</si>
  <si>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</si>
  <si>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</si>
  <si>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</si>
  <si>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</si>
  <si>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</si>
  <si>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</si>
  <si>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</si>
  <si>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</si>
  <si>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</si>
  <si>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</si>
  <si>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</si>
  <si>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</si>
  <si>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</si>
  <si>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</si>
  <si>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</si>
  <si>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</si>
  <si>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</si>
  <si>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</si>
  <si>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</si>
  <si>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</si>
  <si>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</si>
  <si>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</si>
  <si>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</si>
  <si>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</si>
  <si>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</si>
  <si>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</si>
  <si>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BoW + /</t>
  </si>
  <si>
    <t>BoW + Chi^2</t>
  </si>
  <si>
    <t>BoW + Chi^2 + PCA</t>
  </si>
  <si>
    <t>TUKEY HSD: Two Factor Anova w/o Replications</t>
  </si>
  <si>
    <t>group</t>
  </si>
  <si>
    <t>mean</t>
  </si>
  <si>
    <t>std err</t>
  </si>
  <si>
    <t>q-crit</t>
  </si>
  <si>
    <t>mean-crit</t>
  </si>
  <si>
    <t>Q TEST</t>
  </si>
  <si>
    <t>alpha</t>
  </si>
  <si>
    <t>group 1</t>
  </si>
  <si>
    <t>group 2</t>
  </si>
  <si>
    <t>q-stat</t>
  </si>
  <si>
    <t>lower</t>
  </si>
  <si>
    <t>upper</t>
  </si>
  <si>
    <t>Cohen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</si>
</sst>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&quot;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0" fillId="0" borderId="0" xfId="0" applyBorder="1"/>
  </cellXfs>
  <cellStyles count="1">
    <cellStyle name="Standard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fWF"/>
      <definedName name="ExtractUnique"/>
      <definedName name="MSWF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opLeftCell="C12" workbookViewId="0">
      <selection activeCell="R30" sqref="R30"/>
    </sheetView>
  </sheetViews>
  <sheetFormatPr baseColWidth="10" defaultRowHeight="14.25" x14ac:dyDescent="0.45"/>
  <sheetData>
    <row r="1" spans="1:15" x14ac:dyDescent="0.45">
      <c r="B1" s="24" t="s">
        <v>35</v>
      </c>
      <c r="C1" s="24"/>
      <c r="D1" s="24"/>
      <c r="E1" s="24"/>
      <c r="F1" s="24"/>
      <c r="G1" s="24"/>
      <c r="J1" s="24" t="s">
        <v>13</v>
      </c>
      <c r="K1" s="24"/>
      <c r="L1" s="24"/>
      <c r="M1" s="24"/>
      <c r="N1" s="24"/>
      <c r="O1" s="24"/>
    </row>
    <row r="2" spans="1:15" x14ac:dyDescent="0.45">
      <c r="B2" s="20" t="s">
        <v>6</v>
      </c>
      <c r="C2" s="21"/>
      <c r="D2" s="22"/>
      <c r="E2" s="20" t="s">
        <v>8</v>
      </c>
      <c r="F2" s="21"/>
      <c r="G2" s="22"/>
      <c r="J2" s="23" t="s">
        <v>36</v>
      </c>
      <c r="K2" s="21"/>
      <c r="L2" s="22"/>
      <c r="M2" s="23" t="s">
        <v>37</v>
      </c>
      <c r="N2" s="21"/>
      <c r="O2" s="22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17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 t="shared" ref="J4:O4" si="0">AVERAGE(B4:B8)</f>
        <v>0.61091025018216327</v>
      </c>
      <c r="K4">
        <f t="shared" si="0"/>
        <v>0.67708654294252502</v>
      </c>
      <c r="L4">
        <f t="shared" si="0"/>
        <v>0.67549918183695445</v>
      </c>
      <c r="M4">
        <f t="shared" si="0"/>
        <v>0.79156773976772699</v>
      </c>
      <c r="N4">
        <f t="shared" si="0"/>
        <v>0.71087783363187418</v>
      </c>
      <c r="O4">
        <f t="shared" si="0"/>
        <v>0.69779959827247151</v>
      </c>
    </row>
    <row r="5" spans="1:15" x14ac:dyDescent="0.45">
      <c r="A5" s="18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 t="shared" ref="J5:O5" si="1">AVERAGE(B9:B13)</f>
        <v>0.80081341541129736</v>
      </c>
      <c r="K5">
        <f t="shared" si="1"/>
        <v>0.80893053731024478</v>
      </c>
      <c r="L5">
        <f t="shared" si="1"/>
        <v>0.79932436198669954</v>
      </c>
      <c r="M5">
        <f t="shared" si="1"/>
        <v>0.83071712125800745</v>
      </c>
      <c r="N5">
        <f t="shared" si="1"/>
        <v>0.84751420283884649</v>
      </c>
      <c r="O5">
        <f t="shared" si="1"/>
        <v>0.84774635118612207</v>
      </c>
    </row>
    <row r="6" spans="1:15" x14ac:dyDescent="0.45">
      <c r="A6" s="18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 t="shared" ref="J6:O6" si="2">AVERAGE(B14:B18)</f>
        <v>0.84074442175686115</v>
      </c>
      <c r="K6">
        <f t="shared" si="2"/>
        <v>0.84520300916564428</v>
      </c>
      <c r="L6">
        <f t="shared" si="2"/>
        <v>0.84134004010855024</v>
      </c>
      <c r="M6">
        <f t="shared" si="2"/>
        <v>0.82968215789103295</v>
      </c>
      <c r="N6">
        <f t="shared" si="2"/>
        <v>0.8366381363445029</v>
      </c>
      <c r="O6">
        <f t="shared" si="2"/>
        <v>0.83897264151605033</v>
      </c>
    </row>
    <row r="7" spans="1:15" x14ac:dyDescent="0.45">
      <c r="A7" s="18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3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45">
      <c r="A8" s="19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 t="shared" ref="J8:O8" si="3">AVERAGE(B24:B28)</f>
        <v>0.79929554214048315</v>
      </c>
      <c r="K8">
        <f t="shared" si="3"/>
        <v>0.8166684721988402</v>
      </c>
      <c r="L8">
        <f t="shared" si="3"/>
        <v>0.7266662225643733</v>
      </c>
      <c r="M8">
        <f t="shared" si="3"/>
        <v>0.81232686680582877</v>
      </c>
      <c r="N8">
        <f t="shared" si="3"/>
        <v>0.80864702132081556</v>
      </c>
      <c r="O8">
        <f t="shared" si="3"/>
        <v>0.81652921999121764</v>
      </c>
    </row>
    <row r="9" spans="1:15" x14ac:dyDescent="0.45">
      <c r="A9" s="17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 t="shared" ref="J9:O9" si="4">AVERAGE(B29:B33)</f>
        <v>0.84194133574598207</v>
      </c>
      <c r="K9">
        <f t="shared" si="4"/>
        <v>0.85960243250523105</v>
      </c>
      <c r="L9">
        <f t="shared" si="4"/>
        <v>0.83161398431726785</v>
      </c>
      <c r="M9">
        <f t="shared" si="4"/>
        <v>0.84356537356382066</v>
      </c>
      <c r="N9">
        <f t="shared" si="4"/>
        <v>0.87507605785509368</v>
      </c>
      <c r="O9">
        <f t="shared" si="4"/>
        <v>0.84571900014811874</v>
      </c>
    </row>
    <row r="10" spans="1:15" x14ac:dyDescent="0.45">
      <c r="A10" s="18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45">
      <c r="A11" s="18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45">
      <c r="A12" s="18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24" t="s">
        <v>14</v>
      </c>
      <c r="K12" s="24"/>
      <c r="L12" s="24"/>
      <c r="M12" s="24"/>
      <c r="N12" s="24"/>
      <c r="O12" s="24"/>
    </row>
    <row r="13" spans="1:15" x14ac:dyDescent="0.45">
      <c r="A13" s="19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20" t="s">
        <v>6</v>
      </c>
      <c r="K13" s="21"/>
      <c r="L13" s="22"/>
      <c r="M13" s="20" t="s">
        <v>8</v>
      </c>
      <c r="N13" s="21"/>
      <c r="O13" s="22"/>
    </row>
    <row r="14" spans="1:15" x14ac:dyDescent="0.45">
      <c r="A14" s="17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18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 t="shared" ref="J15:O15" si="5">_xlfn.STDEV.P(B4:B8)</f>
        <v>5.7561990341961078E-2</v>
      </c>
      <c r="K15">
        <f t="shared" si="5"/>
        <v>2.8737570550821288E-2</v>
      </c>
      <c r="L15">
        <f t="shared" si="5"/>
        <v>5.1576178987247548E-2</v>
      </c>
      <c r="M15">
        <f t="shared" si="5"/>
        <v>3.7400296540463729E-2</v>
      </c>
      <c r="N15">
        <f t="shared" si="5"/>
        <v>3.7076552896132466E-2</v>
      </c>
      <c r="O15">
        <f t="shared" si="5"/>
        <v>4.3503383696078854E-2</v>
      </c>
    </row>
    <row r="16" spans="1:15" x14ac:dyDescent="0.45">
      <c r="A16" s="18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 t="shared" ref="J16:O16" si="6">_xlfn.STDEV.P(B9:B13)</f>
        <v>2.8026716798964263E-2</v>
      </c>
      <c r="K16">
        <f t="shared" si="6"/>
        <v>4.9923395105736568E-2</v>
      </c>
      <c r="L16">
        <f t="shared" si="6"/>
        <v>5.1062547693020516E-2</v>
      </c>
      <c r="M16">
        <f t="shared" si="6"/>
        <v>4.1246916126000122E-2</v>
      </c>
      <c r="N16">
        <f t="shared" si="6"/>
        <v>3.3451784120424641E-2</v>
      </c>
      <c r="O16">
        <f t="shared" si="6"/>
        <v>2.4600327275163248E-2</v>
      </c>
    </row>
    <row r="17" spans="1:15" x14ac:dyDescent="0.45">
      <c r="A17" s="18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 t="shared" ref="J17:O17" si="7">_xlfn.STDEV.P(B14:B18)</f>
        <v>4.7455505084118894E-2</v>
      </c>
      <c r="K17">
        <f t="shared" si="7"/>
        <v>2.3705250908797985E-2</v>
      </c>
      <c r="L17">
        <f t="shared" si="7"/>
        <v>3.5930200771241198E-2</v>
      </c>
      <c r="M17">
        <f t="shared" si="7"/>
        <v>3.8618762381606303E-2</v>
      </c>
      <c r="N17">
        <f t="shared" si="7"/>
        <v>4.0985919400133512E-2</v>
      </c>
      <c r="O17">
        <f t="shared" si="7"/>
        <v>4.9107210720397747E-2</v>
      </c>
    </row>
    <row r="18" spans="1:15" x14ac:dyDescent="0.45">
      <c r="A18" s="19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3</v>
      </c>
      <c r="J18">
        <f>_xlfn.STDEV.P(B19:B23)</f>
        <v>3.0545989302824938E-2</v>
      </c>
      <c r="K18">
        <f>_xlfn.STDEV.P(C19:C23)</f>
        <v>3.6775736439991422E-2</v>
      </c>
      <c r="L18" t="str">
        <f>IFERROR(_xlfn.STDEV.P(D19:D23),"-")</f>
        <v>-</v>
      </c>
      <c r="M18">
        <f>_xlfn.STDEV.P(E19:E23)</f>
        <v>3.5015952223452267E-2</v>
      </c>
      <c r="N18">
        <f>_xlfn.STDEV.P(F19:F23)</f>
        <v>2.8958019304862737E-2</v>
      </c>
      <c r="O18" t="str">
        <f>IFERROR(_xlfn.STDEV.P(G19:G23),"-")</f>
        <v>-</v>
      </c>
    </row>
    <row r="19" spans="1:15" x14ac:dyDescent="0.45">
      <c r="A19" s="17" t="s">
        <v>3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2.4569173820217848E-2</v>
      </c>
      <c r="K19">
        <f t="shared" si="8"/>
        <v>2.393855611041602E-2</v>
      </c>
      <c r="L19">
        <f t="shared" si="8"/>
        <v>2.4642966653368341E-2</v>
      </c>
      <c r="M19">
        <f t="shared" si="8"/>
        <v>2.586530967901127E-2</v>
      </c>
      <c r="N19">
        <f t="shared" si="8"/>
        <v>3.2629513858011175E-2</v>
      </c>
      <c r="O19">
        <f t="shared" si="8"/>
        <v>4.8841373771204628E-2</v>
      </c>
    </row>
    <row r="20" spans="1:15" x14ac:dyDescent="0.45">
      <c r="A20" s="18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5.1477817098896712E-2</v>
      </c>
      <c r="K20">
        <f t="shared" si="9"/>
        <v>3.1927700708366154E-2</v>
      </c>
      <c r="L20">
        <f t="shared" si="9"/>
        <v>4.5677966314735592E-2</v>
      </c>
      <c r="M20">
        <f t="shared" si="9"/>
        <v>3.9458469083306254E-2</v>
      </c>
      <c r="N20">
        <f t="shared" si="9"/>
        <v>4.1043286053692674E-2</v>
      </c>
      <c r="O20">
        <f t="shared" si="9"/>
        <v>3.0987503685848281E-2</v>
      </c>
    </row>
    <row r="21" spans="1:15" x14ac:dyDescent="0.45">
      <c r="A21" s="18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45">
      <c r="A22" s="18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45">
      <c r="A23" s="19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45">
      <c r="A24" s="17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45">
      <c r="A25" s="18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45">
      <c r="A26" s="18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45">
      <c r="A27" s="18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45">
      <c r="A28" s="19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45">
      <c r="A29" s="17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45">
      <c r="A30" s="18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45">
      <c r="A31" s="18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45">
      <c r="A32" s="18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45">
      <c r="A33" s="19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L37"/>
  <sheetViews>
    <sheetView workbookViewId="0">
      <selection activeCell="D47" sqref="D47"/>
    </sheetView>
  </sheetViews>
  <sheetFormatPr baseColWidth="10" defaultRowHeight="14.25" x14ac:dyDescent="0.45"/>
  <cols>
    <col min="1" max="1" width="12.06640625" bestFit="1" customWidth="1"/>
    <col min="2" max="2" width="16.06640625" bestFit="1" customWidth="1"/>
    <col min="3" max="3" width="23" bestFit="1" customWidth="1"/>
    <col min="11" max="11" width="16.73046875" bestFit="1" customWidth="1"/>
  </cols>
  <sheetData>
    <row r="1" spans="1:12" s="3" customFormat="1" x14ac:dyDescent="0.45">
      <c r="A1" s="4" t="s">
        <v>9</v>
      </c>
      <c r="B1" s="4" t="s">
        <v>10</v>
      </c>
      <c r="C1" s="4" t="s">
        <v>11</v>
      </c>
      <c r="D1" s="25" t="s">
        <v>12</v>
      </c>
      <c r="E1" s="25"/>
      <c r="F1" s="25"/>
      <c r="G1" s="25"/>
      <c r="H1" s="25"/>
      <c r="J1" s="4" t="s">
        <v>13</v>
      </c>
      <c r="K1" s="4" t="s">
        <v>14</v>
      </c>
      <c r="L1" s="4" t="s">
        <v>15</v>
      </c>
    </row>
    <row r="2" spans="1:12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</row>
    <row r="3" spans="1:12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</row>
    <row r="4" spans="1:12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</row>
    <row r="5" spans="1:12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</row>
    <row r="6" spans="1:12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</row>
    <row r="7" spans="1:12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</row>
    <row r="8" spans="1:12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</row>
    <row r="9" spans="1:12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</row>
    <row r="10" spans="1:12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</row>
    <row r="11" spans="1:12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</row>
    <row r="12" spans="1:12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</row>
    <row r="13" spans="1:12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</row>
    <row r="14" spans="1:12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</row>
    <row r="15" spans="1:12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</row>
    <row r="16" spans="1:12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</row>
    <row r="17" spans="1:12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</row>
    <row r="18" spans="1:12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</row>
    <row r="19" spans="1:12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</row>
    <row r="20" spans="1:12" x14ac:dyDescent="0.45">
      <c r="A20" t="str">
        <f>'F1'!A19</f>
        <v>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</row>
    <row r="21" spans="1:12" x14ac:dyDescent="0.45">
      <c r="A21" t="str">
        <f>'F1'!A19</f>
        <v>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</row>
    <row r="22" spans="1:12" x14ac:dyDescent="0.45">
      <c r="A22" t="str">
        <f>'F1'!A19</f>
        <v>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</row>
    <row r="23" spans="1:12" x14ac:dyDescent="0.45">
      <c r="A23" t="str">
        <f>'F1'!A19</f>
        <v>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 t="shared" ref="J23:J37" si="3">IFERROR(AVERAGE(D23:H23),"-")</f>
        <v>0.8325940159128592</v>
      </c>
      <c r="K23">
        <f t="shared" ref="K23:K37" si="4">IFERROR(_xlfn.STDEV.P(D23:H23),"-")</f>
        <v>3.5015952223452267E-2</v>
      </c>
      <c r="L23">
        <f t="shared" ref="L23:L37" si="5">IFERROR(VAR(D23:H23),"-")</f>
        <v>1.5326461376438643E-3</v>
      </c>
    </row>
    <row r="24" spans="1:12" x14ac:dyDescent="0.45">
      <c r="A24" t="str">
        <f>'F1'!A19</f>
        <v>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 t="shared" si="3"/>
        <v>0.84503433472225464</v>
      </c>
      <c r="K24">
        <f t="shared" si="4"/>
        <v>2.8958019304862737E-2</v>
      </c>
      <c r="L24">
        <f t="shared" si="5"/>
        <v>1.0482086025760035E-3</v>
      </c>
    </row>
    <row r="25" spans="1:12" x14ac:dyDescent="0.45">
      <c r="A25" t="str">
        <f>'F1'!A19</f>
        <v>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3"/>
        <v>0</v>
      </c>
      <c r="K25">
        <f t="shared" si="4"/>
        <v>0</v>
      </c>
      <c r="L25">
        <f t="shared" si="5"/>
        <v>0</v>
      </c>
    </row>
    <row r="26" spans="1:12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 t="shared" si="3"/>
        <v>0.79929554214048315</v>
      </c>
      <c r="K26">
        <f t="shared" si="4"/>
        <v>2.4569173820217848E-2</v>
      </c>
      <c r="L26">
        <f t="shared" si="5"/>
        <v>7.5455537776009758E-4</v>
      </c>
    </row>
    <row r="27" spans="1:12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 t="shared" si="3"/>
        <v>0.8166684721988402</v>
      </c>
      <c r="K27">
        <f t="shared" si="4"/>
        <v>2.393855611041602E-2</v>
      </c>
      <c r="L27">
        <f t="shared" si="5"/>
        <v>7.1631808581442032E-4</v>
      </c>
    </row>
    <row r="28" spans="1:12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 t="shared" si="3"/>
        <v>0.7266662225643733</v>
      </c>
      <c r="K28">
        <f t="shared" si="4"/>
        <v>2.4642966653368341E-2</v>
      </c>
      <c r="L28">
        <f t="shared" si="5"/>
        <v>7.5909475684878013E-4</v>
      </c>
    </row>
    <row r="29" spans="1:12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 t="shared" si="3"/>
        <v>0.81232686680582877</v>
      </c>
      <c r="K29">
        <f t="shared" si="4"/>
        <v>2.586530967901127E-2</v>
      </c>
      <c r="L29">
        <f t="shared" si="5"/>
        <v>8.362678059889426E-4</v>
      </c>
    </row>
    <row r="30" spans="1:12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 t="shared" si="3"/>
        <v>0.80864702132081556</v>
      </c>
      <c r="K30">
        <f t="shared" si="4"/>
        <v>3.2629513858011175E-2</v>
      </c>
      <c r="L30">
        <f t="shared" si="5"/>
        <v>1.3308564682626791E-3</v>
      </c>
    </row>
    <row r="31" spans="1:12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 t="shared" si="3"/>
        <v>0.81652921999121764</v>
      </c>
      <c r="K31">
        <f t="shared" si="4"/>
        <v>4.8841373771204628E-2</v>
      </c>
      <c r="L31">
        <f t="shared" si="5"/>
        <v>2.9818497398231441E-3</v>
      </c>
    </row>
    <row r="32" spans="1:12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 t="shared" si="3"/>
        <v>0.84194133574598207</v>
      </c>
      <c r="K32">
        <f t="shared" si="4"/>
        <v>5.1477817098896712E-2</v>
      </c>
      <c r="L32">
        <f t="shared" si="5"/>
        <v>3.3124570665843283E-3</v>
      </c>
    </row>
    <row r="33" spans="1:12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 t="shared" si="3"/>
        <v>0.85960243250523105</v>
      </c>
      <c r="K33">
        <f t="shared" si="4"/>
        <v>3.1927700708366154E-2</v>
      </c>
      <c r="L33">
        <f t="shared" si="5"/>
        <v>1.2742225906537557E-3</v>
      </c>
    </row>
    <row r="34" spans="1:12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 t="shared" si="3"/>
        <v>0.83161398431726785</v>
      </c>
      <c r="K34">
        <f t="shared" si="4"/>
        <v>4.5677966314735592E-2</v>
      </c>
      <c r="L34">
        <f t="shared" si="5"/>
        <v>2.6080957583126492E-3</v>
      </c>
    </row>
    <row r="35" spans="1:12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 t="shared" si="3"/>
        <v>0.84356537356382066</v>
      </c>
      <c r="K35">
        <f t="shared" si="4"/>
        <v>3.9458469083306254E-2</v>
      </c>
      <c r="L35">
        <f t="shared" si="5"/>
        <v>1.9462134779977946E-3</v>
      </c>
    </row>
    <row r="36" spans="1:12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 t="shared" si="3"/>
        <v>0.87507605785509368</v>
      </c>
      <c r="K36">
        <f t="shared" si="4"/>
        <v>4.1043286053692674E-2</v>
      </c>
      <c r="L36">
        <f t="shared" si="5"/>
        <v>2.1056891626065545E-3</v>
      </c>
    </row>
    <row r="37" spans="1:12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 t="shared" si="3"/>
        <v>0.84571900014811874</v>
      </c>
      <c r="K37">
        <f t="shared" si="4"/>
        <v>3.0987503685848281E-2</v>
      </c>
      <c r="L37">
        <f t="shared" si="5"/>
        <v>1.2002817308505759E-3</v>
      </c>
    </row>
  </sheetData>
  <mergeCells count="1">
    <mergeCell ref="D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J20" sqref="J20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0.69395685777228577</v>
      </c>
      <c r="F4" s="9">
        <f t="array" ref="F4">IF(D4&lt;2,"",VAR(IF('F1 Analysis'!$A$2:$A$37=A4,'F1 Analysis'!$D$2:$H$37,"")))</f>
        <v>4.9683332757475638E-3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0.82250766499853611</v>
      </c>
      <c r="F5" s="11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 t="shared" ref="K5:K13" si="1"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0.83876340113044034</v>
      </c>
      <c r="F6" s="11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 t="shared" si="1"/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45">
      <c r="A7" s="10" t="str">
        <v>NB</v>
      </c>
      <c r="C7" s="11"/>
      <c r="D7" s="10">
        <f t="shared" si="0"/>
        <v>30</v>
      </c>
      <c r="E7">
        <f t="array" ref="E7">IF(D7=0,"",AVERAGE(IF('F1 Analysis'!$A$2:$A$37=A7,'F1 Analysis'!$D$2:$H$37,"")))</f>
        <v>0.55609700112981963</v>
      </c>
      <c r="F7" s="11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 t="shared" si="1"/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0.79668889083692629</v>
      </c>
      <c r="F8" s="11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 t="shared" si="1"/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0.84958636402258569</v>
      </c>
      <c r="F9" s="11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 t="shared" si="1"/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0.74636630035094009</v>
      </c>
      <c r="F10" s="11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 t="shared" si="1"/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0.77283375961259126</v>
      </c>
      <c r="F11" s="11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 t="shared" si="1"/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0.8039318053136395</v>
      </c>
      <c r="F12" s="11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 t="shared" si="1"/>
        <v>1.7595380472041791E-3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0.8147674011376721</v>
      </c>
      <c r="F13" s="11">
        <f t="array" ref="F13">IF(D13&lt;2,"",VAR(IF('F1 Analysis'!$C$2:$C$37=C13,'F1 Analysis'!$D$2:$H$37,"")))</f>
        <v>4.6120420363748096E-3</v>
      </c>
      <c r="H13" s="16" t="s">
        <v>33</v>
      </c>
      <c r="I13" s="16">
        <f>F87*J13</f>
        <v>6.9945831767549302</v>
      </c>
      <c r="J13" s="16">
        <f>D87-1</f>
        <v>179</v>
      </c>
      <c r="K13" s="16">
        <f t="shared" si="1"/>
        <v>3.9075883669021955E-2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0.66010088349398566</v>
      </c>
      <c r="F14" s="14">
        <f t="array" ref="F14">IF(D14&lt;2,"",VAR(IF('F1 Analysis'!$C$2:$C$37=C14,'F1 Analysis'!$D$2:$H$37,"")))</f>
        <v>9.3461029581779639E-2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0.65449865832054754</v>
      </c>
      <c r="F15" s="9">
        <f t="array" ref="F15">IF(D15&lt;2,"",VAR(IF('F1 Analysis'!$A$2:$A$37=A15,IF('F1 Analysis'!$B$2:$B$37=B15,'F1 Analysis'!$D$2:$H$37,""))))</f>
        <v>3.4466131342547634E-3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0.73341505722402422</v>
      </c>
      <c r="F16" s="11">
        <f t="array" ref="F16">IF(D16&lt;2,"",VAR(IF('F1 Analysis'!$A$2:$A$37=A16,IF('F1 Analysis'!$B$2:$B$37=B16,'F1 Analysis'!$D$2:$H$37,""))))</f>
        <v>3.5086139998512758E-3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0.80302277156941393</v>
      </c>
      <c r="F17" s="11">
        <f t="array" ref="F17">IF(D17&lt;2,"",VAR(IF('F1 Analysis'!$A$2:$A$37=A17,IF('F1 Analysis'!$B$2:$B$37=B17,'F1 Analysis'!$D$2:$H$37,""))))</f>
        <v>2.1209597122993852E-3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0.84199255842765874</v>
      </c>
      <c r="F18" s="11">
        <f t="array" ref="F18">IF(D18&lt;2,"",VAR(IF('F1 Analysis'!$A$2:$A$37=A18,IF('F1 Analysis'!$B$2:$B$37=B18,'F1 Analysis'!$D$2:$H$37,""))))</f>
        <v>1.2915129372384363E-3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0.84242915701035193</v>
      </c>
      <c r="F19" s="11">
        <f t="array" ref="F19">IF(D19&lt;2,"",VAR(IF('F1 Analysis'!$A$2:$A$37=A19,IF('F1 Analysis'!$B$2:$B$37=B19,'F1 Analysis'!$D$2:$H$37,""))))</f>
        <v>1.4702364197068456E-3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0.83509764525052865</v>
      </c>
      <c r="F20" s="11">
        <f t="array" ref="F20">IF(D20&lt;2,"",VAR(IF('F1 Analysis'!$A$2:$A$37=A20,IF('F1 Analysis'!$B$2:$B$37=B20,'F1 Analysis'!$D$2:$H$37,""))))</f>
        <v>2.0105316978242986E-3</v>
      </c>
    </row>
    <row r="21" spans="1:6" x14ac:dyDescent="0.45">
      <c r="A21" s="10" t="str">
        <f>$A$7</f>
        <v>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0.55298455204793484</v>
      </c>
      <c r="F21" s="11">
        <f t="array" ref="F21">IF(D21&lt;2,"",VAR(IF('F1 Analysis'!$A$2:$A$37=A21,IF('F1 Analysis'!$B$2:$B$37=B21,'F1 Analysis'!$D$2:$H$37,""))))</f>
        <v>0.16482671911215505</v>
      </c>
    </row>
    <row r="22" spans="1:6" x14ac:dyDescent="0.45">
      <c r="A22" s="10" t="str">
        <f>$A$7</f>
        <v>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0.55920945021170465</v>
      </c>
      <c r="F22" s="11">
        <f t="array" ref="F22">IF(D22&lt;2,"",VAR(IF('F1 Analysis'!$A$2:$A$37=A22,IF('F1 Analysis'!$B$2:$B$37=B22,'F1 Analysis'!$D$2:$H$37,""))))</f>
        <v>0.16829102798833231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0.78087674563456533</v>
      </c>
      <c r="F23" s="11">
        <f t="array" ref="F23">IF(D23&lt;2,"",VAR(IF('F1 Analysis'!$A$2:$A$37=A23,IF('F1 Analysis'!$B$2:$B$37=B23,'F1 Analysis'!$D$2:$H$37,""))))</f>
        <v>2.2653768368073907E-3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0.81250103603928736</v>
      </c>
      <c r="F24" s="11">
        <f t="array" ref="F24">IF(D24&lt;2,"",VAR(IF('F1 Analysis'!$A$2:$A$37=A24,IF('F1 Analysis'!$B$2:$B$37=B24,'F1 Analysis'!$D$2:$H$37,""))))</f>
        <v>1.4822461577080296E-3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0.84438591752282699</v>
      </c>
      <c r="F25" s="11">
        <f t="array" ref="F25">IF(D25&lt;2,"",VAR(IF('F1 Analysis'!$A$2:$A$37=A25,IF('F1 Analysis'!$B$2:$B$37=B25,'F1 Analysis'!$D$2:$H$37,""))))</f>
        <v>2.1987360423290211E-3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0.85478681052234429</v>
      </c>
      <c r="F26" s="14">
        <f t="array" ref="F26">IF(D26&lt;2,"",VAR(IF('F1 Analysis'!$A$2:$A$37=A26,IF('F1 Analysis'!$B$2:$B$37=B26,'F1 Analysis'!$D$2:$H$37,""))))</f>
        <v>1.7219810310323022E-3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0.70123899497494513</v>
      </c>
      <c r="F27" s="9">
        <f t="array" ref="F27">IF(D27&lt;2,"",VAR(IF('F1 Analysis'!$A$2:$A$37=A27,IF('F1 Analysis'!$C$2:$C$37=C27,'F1 Analysis'!$D$2:$H$37,""))))</f>
        <v>1.1683738436178735E-2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0.69398218828719949</v>
      </c>
      <c r="F28" s="11">
        <f t="array" ref="F28">IF(D28&lt;2,"",VAR(IF('F1 Analysis'!$A$2:$A$37=A28,IF('F1 Analysis'!$C$2:$C$37=C28,'F1 Analysis'!$D$2:$H$37,""))))</f>
        <v>1.5396913328051029E-3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0.68664939005471293</v>
      </c>
      <c r="F29" s="11">
        <f t="array" ref="F29">IF(D29&lt;2,"",VAR(IF('F1 Analysis'!$A$2:$A$37=A29,IF('F1 Analysis'!$C$2:$C$37=C29,'F1 Analysis'!$D$2:$H$37,""))))</f>
        <v>2.6673893991842178E-3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0.81576526833465235</v>
      </c>
      <c r="F30" s="11">
        <f t="array" ref="F30">IF(D30&lt;2,"",VAR(IF('F1 Analysis'!$A$2:$A$37=A30,IF('F1 Analysis'!$C$2:$C$37=C30,'F1 Analysis'!$D$2:$H$37,""))))</f>
        <v>1.6299559756210659E-3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0.82822237007454569</v>
      </c>
      <c r="F31" s="11">
        <f t="array" ref="F31">IF(D31&lt;2,"",VAR(IF('F1 Analysis'!$A$2:$A$37=A31,IF('F1 Analysis'!$C$2:$C$37=C31,'F1 Analysis'!$D$2:$H$37,""))))</f>
        <v>2.4198427014080455E-3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0.82353535658641075</v>
      </c>
      <c r="F32" s="11">
        <f t="array" ref="F32">IF(D32&lt;2,"",VAR(IF('F1 Analysis'!$A$2:$A$37=A32,IF('F1 Analysis'!$C$2:$C$37=C32,'F1 Analysis'!$D$2:$H$37,""))))</f>
        <v>2.4360579988675695E-3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0.83521328982394716</v>
      </c>
      <c r="F33" s="11">
        <f t="array" ref="F33">IF(D33&lt;2,"",VAR(IF('F1 Analysis'!$A$2:$A$37=A33,IF('F1 Analysis'!$C$2:$C$37=C33,'F1 Analysis'!$D$2:$H$37,""))))</f>
        <v>2.1136781175524495E-3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0.84092057275507348</v>
      </c>
      <c r="F34" s="11">
        <f t="array" ref="F34">IF(D34&lt;2,"",VAR(IF('F1 Analysis'!$A$2:$A$37=A34,IF('F1 Analysis'!$C$2:$C$37=C34,'F1 Analysis'!$D$2:$H$37,""))))</f>
        <v>1.2658127960802621E-3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0.84015634081230017</v>
      </c>
      <c r="F35" s="11">
        <f t="array" ref="F35">IF(D35&lt;2,"",VAR(IF('F1 Analysis'!$A$2:$A$37=A35,IF('F1 Analysis'!$C$2:$C$37=C35,'F1 Analysis'!$D$2:$H$37,""))))</f>
        <v>2.0584998668039633E-3</v>
      </c>
    </row>
    <row r="36" spans="1:6" x14ac:dyDescent="0.45">
      <c r="A36" s="10" t="str">
        <f>$A$7</f>
        <v>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0.82280871962023583</v>
      </c>
      <c r="F36" s="11">
        <f t="array" ref="F36">IF(D36&lt;2,"",VAR(IF('F1 Analysis'!$A$2:$A$37=A36,IF('F1 Analysis'!$C$2:$C$37=C36,'F1 Analysis'!$D$2:$H$37,""))))</f>
        <v>1.3059324553734673E-3</v>
      </c>
    </row>
    <row r="37" spans="1:6" x14ac:dyDescent="0.45">
      <c r="A37" s="10" t="str">
        <f>$A$7</f>
        <v>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0.84548228376922341</v>
      </c>
      <c r="F37" s="11">
        <f t="array" ref="F37">IF(D37&lt;2,"",VAR(IF('F1 Analysis'!$A$2:$A$37=A37,IF('F1 Analysis'!$C$2:$C$37=C37,'F1 Analysis'!$D$2:$H$37,""))))</f>
        <v>1.217457216367709E-3</v>
      </c>
    </row>
    <row r="38" spans="1:6" x14ac:dyDescent="0.45">
      <c r="A38" s="10" t="str">
        <f>$A$7</f>
        <v>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0.8058112044731558</v>
      </c>
      <c r="F39" s="11">
        <f t="array" ref="F39">IF(D39&lt;2,"",VAR(IF('F1 Analysis'!$A$2:$A$37=A39,IF('F1 Analysis'!$C$2:$C$37=C39,'F1 Analysis'!$D$2:$H$37,""))))</f>
        <v>7.5420347681447522E-4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0.81265774675982794</v>
      </c>
      <c r="F40" s="11">
        <f t="array" ref="F40">IF(D40&lt;2,"",VAR(IF('F1 Analysis'!$A$2:$A$37=A40,IF('F1 Analysis'!$C$2:$C$37=C40,'F1 Analysis'!$D$2:$H$37,""))))</f>
        <v>9.277286001977557E-4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0.77159772127779558</v>
      </c>
      <c r="F41" s="11">
        <f t="array" ref="F41">IF(D41&lt;2,"",VAR(IF('F1 Analysis'!$A$2:$A$37=A41,IF('F1 Analysis'!$C$2:$C$37=C41,'F1 Analysis'!$D$2:$H$37,""))))</f>
        <v>3.9057970836700348E-3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0.84275335465490131</v>
      </c>
      <c r="F42" s="11">
        <f t="array" ref="F42">IF(D42&lt;2,"",VAR(IF('F1 Analysis'!$A$2:$A$37=A42,IF('F1 Analysis'!$C$2:$C$37=C42,'F1 Analysis'!$D$2:$H$37,""))))</f>
        <v>2.3379195472681019E-3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0.86733924518016214</v>
      </c>
      <c r="F43" s="11">
        <f t="array" ref="F43">IF(D43&lt;2,"",VAR(IF('F1 Analysis'!$A$2:$A$37=A43,IF('F1 Analysis'!$C$2:$C$37=C43,'F1 Analysis'!$D$2:$H$37,""))))</f>
        <v>1.5686921907456684E-3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0.83866649223269329</v>
      </c>
      <c r="F44" s="14">
        <f t="array" ref="F44">IF(D44&lt;2,"",VAR(IF('F1 Analysis'!$A$2:$A$37=A44,IF('F1 Analysis'!$C$2:$C$37=C44,'F1 Analysis'!$D$2:$H$37,""))))</f>
        <v>1.7478765150693654E-3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0.78445473142740019</v>
      </c>
      <c r="F45" s="9">
        <f t="array" ref="F45">IF(D45&lt;2,"",VAR(IF('F1 Analysis'!$B$2:$B$37=B45,IF('F1 Analysis'!$C$2:$C$37=C45,'F1 Analysis'!$D$2:$H$37,""))))</f>
        <v>8.3504352090948957E-3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0.80890353782311297</v>
      </c>
      <c r="F46" s="11">
        <f t="array" ref="F46">IF(D46&lt;2,"",VAR(IF('F1 Analysis'!$B$2:$B$37=B46,IF('F1 Analysis'!$C$2:$C$37=C46,'F1 Analysis'!$D$2:$H$37,""))))</f>
        <v>5.0896621294139847E-3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0.64574063180230723</v>
      </c>
      <c r="F47" s="11">
        <f t="array" ref="F47">IF(D47&lt;2,"",VAR(IF('F1 Analysis'!$B$2:$B$37=B47,IF('F1 Analysis'!$C$2:$C$37=C47,'F1 Analysis'!$D$2:$H$37,""))))</f>
        <v>9.1390292713529594E-2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0.82340887919987937</v>
      </c>
      <c r="F48" s="11">
        <f t="array" ref="F48">IF(D48&lt;2,"",VAR(IF('F1 Analysis'!$B$2:$B$37=B48,IF('F1 Analysis'!$C$2:$C$37=C48,'F1 Analysis'!$D$2:$H$37,""))))</f>
        <v>1.683394069732383E-3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0.82063126445223133</v>
      </c>
      <c r="F49" s="11">
        <f t="array" ref="F49">IF(D49&lt;2,"",VAR(IF('F1 Analysis'!$B$2:$B$37=B49,IF('F1 Analysis'!$C$2:$C$37=C49,'F1 Analysis'!$D$2:$H$37,""))))</f>
        <v>4.2223167177516631E-3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0.67446113518566331</v>
      </c>
      <c r="F50" s="14">
        <f t="array" ref="F50">IF(D50&lt;2,"",VAR(IF('F1 Analysis'!$B$2:$B$37=B50,IF('F1 Analysis'!$C$2:$C$37=C50,'F1 Analysis'!$D$2:$H$37,""))))</f>
        <v>9.8327905065991997E-2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0.61091025018216327</v>
      </c>
      <c r="F51" s="9">
        <f>_xlfn.VAR.S('F1 Analysis'!D2:H2)</f>
        <v>4.1417284151600261E-3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0.67708654294252502</v>
      </c>
      <c r="F52" s="11">
        <f>_xlfn.VAR.S('F1 Analysis'!D3:H3)</f>
        <v>1.0323099514542888E-3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0.67549918183695445</v>
      </c>
      <c r="F53" s="11">
        <f>_xlfn.VAR.S('F1 Analysis'!D4:H4)</f>
        <v>3.3251277986557442E-3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0.79156773976772699</v>
      </c>
      <c r="F54" s="11">
        <f>_xlfn.VAR.S('F1 Analysis'!D5:H5)</f>
        <v>1.7484777266432788E-3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0.71087783363187418</v>
      </c>
      <c r="F55" s="11">
        <f>_xlfn.VAR.S('F1 Analysis'!D6:H6)</f>
        <v>1.7183384683246363E-3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0.69779959827247151</v>
      </c>
      <c r="F56" s="11">
        <f>_xlfn.VAR.S('F1 Analysis'!D7:H7)</f>
        <v>2.3656804912603243E-3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0.80081341541129736</v>
      </c>
      <c r="F57" s="11">
        <f>_xlfn.VAR.S('F1 Analysis'!D8:H8)</f>
        <v>9.8187106816168207E-4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0.80893053731024478</v>
      </c>
      <c r="F58" s="11">
        <f>_xlfn.VAR.S('F1 Analysis'!D9:H9)</f>
        <v>3.1154317236043523E-3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0.79932436198669954</v>
      </c>
      <c r="F59" s="11">
        <f>_xlfn.VAR.S('F1 Analysis'!D10:H10)</f>
        <v>3.2592297211274939E-3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0.83071712125800745</v>
      </c>
      <c r="F60" s="11">
        <f>_xlfn.VAR.S('F1 Analysis'!D11:H11)</f>
        <v>2.1266351123816109E-3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0.84751420283884649</v>
      </c>
      <c r="F61" s="11">
        <f>_xlfn.VAR.S('F1 Analysis'!D12:H12)</f>
        <v>1.3987773260493675E-3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0.84774635118612207</v>
      </c>
      <c r="F62" s="11">
        <f>_xlfn.VAR.S('F1 Analysis'!D13:H13)</f>
        <v>7.5647012755642611E-4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0.84074442175686115</v>
      </c>
      <c r="F63" s="11">
        <f>_xlfn.VAR.S('F1 Analysis'!D14:H14)</f>
        <v>2.8150312034860422E-3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0.84520300916564428</v>
      </c>
      <c r="F64" s="11">
        <f>_xlfn.VAR.S('F1 Analysis'!D15:H15)</f>
        <v>7.0242365081133471E-4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0.84134004010855024</v>
      </c>
      <c r="F65" s="11">
        <f>_xlfn.VAR.S('F1 Analysis'!D16:H16)</f>
        <v>1.613724159327127E-3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0.82968215789103295</v>
      </c>
      <c r="F66" s="11">
        <f>_xlfn.VAR.S('F1 Analysis'!D17:H17)</f>
        <v>1.8642610098587127E-3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0.8366381363445029</v>
      </c>
      <c r="F67" s="11">
        <f>_xlfn.VAR.S('F1 Analysis'!D18:H18)</f>
        <v>2.0998069863428009E-3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0.83897264151605033</v>
      </c>
      <c r="F68" s="11">
        <f>_xlfn.VAR.S('F1 Analysis'!D19:H19)</f>
        <v>3.0143976809219337E-3</v>
      </c>
    </row>
    <row r="69" spans="1:6" x14ac:dyDescent="0.45">
      <c r="A69" s="10" t="str">
        <f>'F1 Analysis'!A20</f>
        <v>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0.81302342332761257</v>
      </c>
      <c r="F69" s="11">
        <f>_xlfn.VAR.S('F1 Analysis'!D20:H20)</f>
        <v>1.1663218281103692E-3</v>
      </c>
    </row>
    <row r="70" spans="1:6" x14ac:dyDescent="0.45">
      <c r="A70" s="10" t="str">
        <f>'F1 Analysis'!A21</f>
        <v>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0.84593023281619217</v>
      </c>
      <c r="F70" s="11">
        <f>_xlfn.VAR.S('F1 Analysis'!D21:H21)</f>
        <v>1.6905684883796413E-3</v>
      </c>
    </row>
    <row r="71" spans="1:6" x14ac:dyDescent="0.45">
      <c r="A71" s="10" t="str">
        <f>'F1 Analysis'!A22</f>
        <v>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0.8325940159128592</v>
      </c>
      <c r="F72" s="11">
        <f>_xlfn.VAR.S('F1 Analysis'!D23:H23)</f>
        <v>1.5326461376438643E-3</v>
      </c>
    </row>
    <row r="73" spans="1:6" x14ac:dyDescent="0.45">
      <c r="A73" s="10" t="str">
        <f>'F1 Analysis'!A24</f>
        <v>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0.84503433472225464</v>
      </c>
      <c r="F73" s="11">
        <f>_xlfn.VAR.S('F1 Analysis'!D24:H24)</f>
        <v>1.0482086025760035E-3</v>
      </c>
    </row>
    <row r="74" spans="1:6" x14ac:dyDescent="0.45">
      <c r="A74" s="10" t="str">
        <f>'F1 Analysis'!A25</f>
        <v>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0.79929554214048315</v>
      </c>
      <c r="F75" s="11">
        <f>_xlfn.VAR.S('F1 Analysis'!D26:H26)</f>
        <v>7.5455537776009758E-4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0.8166684721988402</v>
      </c>
      <c r="F76" s="11">
        <f>_xlfn.VAR.S('F1 Analysis'!D27:H27)</f>
        <v>7.1631808581442032E-4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0.7266662225643733</v>
      </c>
      <c r="F77" s="11">
        <f>_xlfn.VAR.S('F1 Analysis'!D28:H28)</f>
        <v>7.5909475684878013E-4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0.81232686680582877</v>
      </c>
      <c r="F78" s="11">
        <f>_xlfn.VAR.S('F1 Analysis'!D29:H29)</f>
        <v>8.362678059889426E-4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0.80864702132081556</v>
      </c>
      <c r="F79" s="11">
        <f>_xlfn.VAR.S('F1 Analysis'!D30:H30)</f>
        <v>1.3308564682626791E-3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0.81652921999121764</v>
      </c>
      <c r="F80" s="11">
        <f>_xlfn.VAR.S('F1 Analysis'!D31:H31)</f>
        <v>2.9818497398231441E-3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0.84194133574598207</v>
      </c>
      <c r="F81" s="11">
        <f>_xlfn.VAR.S('F1 Analysis'!D32:H32)</f>
        <v>3.3124570665843283E-3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0.85960243250523105</v>
      </c>
      <c r="F82" s="11">
        <f>_xlfn.VAR.S('F1 Analysis'!D33:H33)</f>
        <v>1.2742225906537557E-3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0.83161398431726785</v>
      </c>
      <c r="F83" s="11">
        <f>_xlfn.VAR.S('F1 Analysis'!D34:H34)</f>
        <v>2.6080957583126492E-3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0.84356537356382066</v>
      </c>
      <c r="F84" s="11">
        <f>_xlfn.VAR.S('F1 Analysis'!D35:H35)</f>
        <v>1.9462134779977946E-3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0.87507605785509368</v>
      </c>
      <c r="F85" s="11">
        <f>_xlfn.VAR.S('F1 Analysis'!D36:H36)</f>
        <v>2.1056891626065545E-3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0.84571900014811874</v>
      </c>
      <c r="F86" s="14">
        <f>_xlfn.VAR.S('F1 Analysis'!D37:H37)</f>
        <v>1.2002817308505759E-3</v>
      </c>
    </row>
    <row r="87" spans="1:6" x14ac:dyDescent="0.4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M5:M11">
    <cfRule type="cellIs" dxfId="0" priority="2" operator="lessThan">
      <formula>0.05</formula>
    </cfRule>
  </conditionalFormatting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P91"/>
  <sheetViews>
    <sheetView tabSelected="1" topLeftCell="A12" workbookViewId="0">
      <selection activeCell="F27" sqref="F27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16" x14ac:dyDescent="0.4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45">
      <c r="A2" t="s">
        <v>0</v>
      </c>
      <c r="B2">
        <f>'F1 ANOVA'!E15</f>
        <v>0.65449865832054754</v>
      </c>
      <c r="C2">
        <f>'F1 ANOVA'!E16</f>
        <v>0.73341505722402422</v>
      </c>
      <c r="E2" t="s">
        <v>0</v>
      </c>
      <c r="F2">
        <f>'F1 ANOVA'!E27</f>
        <v>0.70123899497494513</v>
      </c>
      <c r="G2">
        <f>'F1 ANOVA'!E28</f>
        <v>0.69398218828719949</v>
      </c>
      <c r="H2">
        <f>'F1 ANOVA'!E29</f>
        <v>0.68664939005471293</v>
      </c>
      <c r="J2" t="s">
        <v>0</v>
      </c>
      <c r="K2">
        <f>'F1 ANOVA'!E51</f>
        <v>0.61091025018216327</v>
      </c>
      <c r="L2">
        <f>'F1 ANOVA'!E52</f>
        <v>0.67708654294252502</v>
      </c>
      <c r="M2">
        <f>'F1 ANOVA'!E53</f>
        <v>0.67549918183695445</v>
      </c>
      <c r="N2">
        <f>'F1 ANOVA'!E54</f>
        <v>0.79156773976772699</v>
      </c>
      <c r="O2">
        <f>'F1 ANOVA'!E55</f>
        <v>0.71087783363187418</v>
      </c>
      <c r="P2">
        <f>'F1 ANOVA'!E56</f>
        <v>0.69779959827247151</v>
      </c>
    </row>
    <row r="3" spans="1:16" x14ac:dyDescent="0.45">
      <c r="A3" t="s">
        <v>1</v>
      </c>
      <c r="B3">
        <f>'F1 ANOVA'!E17</f>
        <v>0.80302277156941393</v>
      </c>
      <c r="C3">
        <f>'F1 ANOVA'!E18</f>
        <v>0.84199255842765874</v>
      </c>
      <c r="E3" t="s">
        <v>1</v>
      </c>
      <c r="F3">
        <f>'F1 ANOVA'!E30</f>
        <v>0.81576526833465235</v>
      </c>
      <c r="G3">
        <f>'F1 ANOVA'!E31</f>
        <v>0.82822237007454569</v>
      </c>
      <c r="H3">
        <f>'F1 ANOVA'!E32</f>
        <v>0.82353535658641075</v>
      </c>
      <c r="J3" t="s">
        <v>1</v>
      </c>
      <c r="K3">
        <f>'F1 ANOVA'!E57</f>
        <v>0.80081341541129736</v>
      </c>
      <c r="L3">
        <f>'F1 ANOVA'!E58</f>
        <v>0.80893053731024478</v>
      </c>
      <c r="M3">
        <f>'F1 ANOVA'!E59</f>
        <v>0.79932436198669954</v>
      </c>
      <c r="N3">
        <f>'F1 ANOVA'!E60</f>
        <v>0.83071712125800745</v>
      </c>
      <c r="O3">
        <f>'F1 ANOVA'!E61</f>
        <v>0.84751420283884649</v>
      </c>
      <c r="P3">
        <f>'F1 ANOVA'!E62</f>
        <v>0.84774635118612207</v>
      </c>
    </row>
    <row r="4" spans="1:16" x14ac:dyDescent="0.45">
      <c r="A4" t="s">
        <v>2</v>
      </c>
      <c r="B4">
        <f>'F1 ANOVA'!E19</f>
        <v>0.84242915701035193</v>
      </c>
      <c r="C4">
        <f>'F1 ANOVA'!E20</f>
        <v>0.83509764525052865</v>
      </c>
      <c r="E4" t="s">
        <v>2</v>
      </c>
      <c r="F4">
        <f>'F1 ANOVA'!E33</f>
        <v>0.83521328982394716</v>
      </c>
      <c r="G4">
        <f>'F1 ANOVA'!E34</f>
        <v>0.84092057275507348</v>
      </c>
      <c r="H4">
        <f>'F1 ANOVA'!E35</f>
        <v>0.84015634081230017</v>
      </c>
      <c r="J4" t="s">
        <v>2</v>
      </c>
      <c r="K4">
        <f>'F1 ANOVA'!E63</f>
        <v>0.84074442175686115</v>
      </c>
      <c r="L4">
        <f>'F1 ANOVA'!E64</f>
        <v>0.84520300916564428</v>
      </c>
      <c r="M4">
        <f>'F1 ANOVA'!E65</f>
        <v>0.84134004010855024</v>
      </c>
      <c r="N4">
        <f>'F1 ANOVA'!E66</f>
        <v>0.82968215789103295</v>
      </c>
      <c r="O4">
        <f>'F1 ANOVA'!E67</f>
        <v>0.8366381363445029</v>
      </c>
      <c r="P4">
        <f>'F1 ANOVA'!E68</f>
        <v>0.83897264151605033</v>
      </c>
    </row>
    <row r="5" spans="1:16" x14ac:dyDescent="0.45">
      <c r="A5" t="s">
        <v>3</v>
      </c>
      <c r="B5">
        <f>'F1 ANOVA'!E21</f>
        <v>0.55298455204793484</v>
      </c>
      <c r="C5">
        <f>'F1 ANOVA'!E22</f>
        <v>0.55920945021170465</v>
      </c>
      <c r="E5" t="s">
        <v>3</v>
      </c>
      <c r="F5">
        <f>'F1 ANOVA'!E36</f>
        <v>0.82280871962023583</v>
      </c>
      <c r="G5">
        <f>'F1 ANOVA'!E37</f>
        <v>0.84548228376922341</v>
      </c>
      <c r="H5">
        <f>'F1 ANOVA'!E38</f>
        <v>0</v>
      </c>
      <c r="J5" t="s">
        <v>3</v>
      </c>
      <c r="K5">
        <f>'F1 ANOVA'!E69</f>
        <v>0.81302342332761257</v>
      </c>
      <c r="L5">
        <f>'F1 ANOVA'!E70</f>
        <v>0.84593023281619217</v>
      </c>
      <c r="M5">
        <f>'F1 ANOVA'!E71</f>
        <v>0</v>
      </c>
      <c r="N5">
        <f>'F1 ANOVA'!E72</f>
        <v>0.8325940159128592</v>
      </c>
      <c r="O5">
        <f>'F1 ANOVA'!E73</f>
        <v>0.84503433472225464</v>
      </c>
      <c r="P5">
        <f>'F1 ANOVA'!E74</f>
        <v>0</v>
      </c>
    </row>
    <row r="6" spans="1:16" x14ac:dyDescent="0.45">
      <c r="A6" t="s">
        <v>4</v>
      </c>
      <c r="B6">
        <f>'F1 ANOVA'!E23</f>
        <v>0.78087674563456533</v>
      </c>
      <c r="C6">
        <f>'F1 ANOVA'!E24</f>
        <v>0.81250103603928736</v>
      </c>
      <c r="E6" t="s">
        <v>4</v>
      </c>
      <c r="F6">
        <f>'F1 ANOVA'!E39</f>
        <v>0.8058112044731558</v>
      </c>
      <c r="G6">
        <f>'F1 ANOVA'!E40</f>
        <v>0.81265774675982794</v>
      </c>
      <c r="H6">
        <f>'F1 ANOVA'!E41</f>
        <v>0.77159772127779558</v>
      </c>
      <c r="J6" t="s">
        <v>4</v>
      </c>
      <c r="K6">
        <f>'F1 ANOVA'!E75</f>
        <v>0.79929554214048315</v>
      </c>
      <c r="L6">
        <f>'F1 ANOVA'!E76</f>
        <v>0.8166684721988402</v>
      </c>
      <c r="M6">
        <f>'F1 ANOVA'!E77</f>
        <v>0.7266662225643733</v>
      </c>
      <c r="N6">
        <f>'F1 ANOVA'!E78</f>
        <v>0.81232686680582877</v>
      </c>
      <c r="O6">
        <f>'F1 ANOVA'!E79</f>
        <v>0.80864702132081556</v>
      </c>
      <c r="P6">
        <f>'F1 ANOVA'!E80</f>
        <v>0.81652921999121764</v>
      </c>
    </row>
    <row r="7" spans="1:16" x14ac:dyDescent="0.45">
      <c r="A7" t="s">
        <v>5</v>
      </c>
      <c r="B7">
        <f>'F1 ANOVA'!E25</f>
        <v>0.84438591752282699</v>
      </c>
      <c r="C7">
        <f>'F1 ANOVA'!E26</f>
        <v>0.85478681052234429</v>
      </c>
      <c r="E7" t="s">
        <v>5</v>
      </c>
      <c r="F7">
        <f>'F1 ANOVA'!E42</f>
        <v>0.84275335465490131</v>
      </c>
      <c r="G7">
        <f>'F1 ANOVA'!E43</f>
        <v>0.86733924518016214</v>
      </c>
      <c r="H7">
        <f>'F1 ANOVA'!E44</f>
        <v>0.83866649223269329</v>
      </c>
      <c r="J7" t="s">
        <v>5</v>
      </c>
      <c r="K7">
        <f>'F1 ANOVA'!E81</f>
        <v>0.84194133574598207</v>
      </c>
      <c r="L7">
        <f>'F1 ANOVA'!E82</f>
        <v>0.85960243250523105</v>
      </c>
      <c r="M7">
        <f>'F1 ANOVA'!E83</f>
        <v>0.83161398431726785</v>
      </c>
      <c r="N7">
        <f>'F1 ANOVA'!E84</f>
        <v>0.84356537356382066</v>
      </c>
      <c r="O7">
        <f>'F1 ANOVA'!E85</f>
        <v>0.87507605785509368</v>
      </c>
      <c r="P7">
        <f>'F1 ANOVA'!E86</f>
        <v>0.84571900014811874</v>
      </c>
    </row>
    <row r="10" spans="1:16" ht="14.65" thickBot="1" x14ac:dyDescent="0.5">
      <c r="A10" s="29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NB</v>
      </c>
      <c r="F10" t="str">
        <v>RF</v>
      </c>
      <c r="G10" t="str">
        <v>Ensemble</v>
      </c>
      <c r="I10" t="s">
        <v>43</v>
      </c>
    </row>
    <row r="11" spans="1:16" ht="14.65" thickTop="1" x14ac:dyDescent="0.45">
      <c r="A11" t="str">
        <v>BoW</v>
      </c>
      <c r="B11" s="26">
        <v>0.65449865832054754</v>
      </c>
      <c r="C11" s="27">
        <v>0.80302277156941393</v>
      </c>
      <c r="D11" s="27">
        <v>0.84242915701035193</v>
      </c>
      <c r="E11" s="27">
        <v>0.55298455204793484</v>
      </c>
      <c r="F11" s="27">
        <v>0.78087674563456533</v>
      </c>
      <c r="G11" s="28">
        <v>0.84438591752282699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45">
      <c r="A12" t="str">
        <v>Tf-Idf</v>
      </c>
      <c r="B12" s="12">
        <v>0.73341505722402422</v>
      </c>
      <c r="C12" s="13">
        <v>0.84199255842765874</v>
      </c>
      <c r="D12" s="13">
        <v>0.83509764525052865</v>
      </c>
      <c r="E12" s="13">
        <v>0.55920945021170465</v>
      </c>
      <c r="F12" s="13">
        <v>0.81250103603928736</v>
      </c>
      <c r="G12" s="14">
        <v>0.85478681052234429</v>
      </c>
      <c r="I12" s="30" t="str">
        <f t="array" ref="I12:I17">TRANSPOSE(B10:G10)</f>
        <v>kNN</v>
      </c>
      <c r="J12" s="30">
        <f>AVERAGE(B11:B12)</f>
        <v>0.69395685777228588</v>
      </c>
      <c r="K12" s="30"/>
      <c r="L12" s="30"/>
      <c r="M12" s="30"/>
      <c r="N12" s="30"/>
    </row>
    <row r="13" spans="1:16" x14ac:dyDescent="0.45">
      <c r="I13" s="31" t="str">
        <v>SVM</v>
      </c>
      <c r="J13" s="31">
        <f>AVERAGE(C11:C12)</f>
        <v>0.82250766499853634</v>
      </c>
      <c r="K13" s="31"/>
      <c r="L13" s="31"/>
      <c r="M13" s="31"/>
      <c r="N13" s="31"/>
    </row>
    <row r="14" spans="1:16" x14ac:dyDescent="0.45">
      <c r="I14" s="31" t="str">
        <v>LR</v>
      </c>
      <c r="J14" s="31">
        <f>AVERAGE(D11:D12)</f>
        <v>0.83876340113044034</v>
      </c>
      <c r="K14" s="31"/>
      <c r="L14" s="31"/>
      <c r="M14" s="31"/>
      <c r="N14" s="31"/>
    </row>
    <row r="15" spans="1:16" x14ac:dyDescent="0.45">
      <c r="I15" s="31" t="str">
        <v>NB</v>
      </c>
      <c r="J15" s="31">
        <f>AVERAGE(E11:E12)</f>
        <v>0.55609700112981975</v>
      </c>
      <c r="K15" s="31"/>
      <c r="L15" s="31"/>
      <c r="M15" s="31"/>
      <c r="N15" s="31"/>
    </row>
    <row r="16" spans="1:16" x14ac:dyDescent="0.45">
      <c r="I16" s="31" t="str">
        <v>RF</v>
      </c>
      <c r="J16" s="31">
        <f>AVERAGE(F11:F12)</f>
        <v>0.79668889083692629</v>
      </c>
      <c r="K16" s="31"/>
      <c r="L16" s="31"/>
      <c r="M16" s="31"/>
      <c r="N16" s="31"/>
    </row>
    <row r="17" spans="9:16" x14ac:dyDescent="0.45">
      <c r="I17" s="16" t="str">
        <v>Ensemble</v>
      </c>
      <c r="J17" s="16">
        <f>AVERAGE(G11:G12)</f>
        <v>0.84958636402258558</v>
      </c>
      <c r="K17" s="16"/>
      <c r="L17" s="16"/>
      <c r="M17" s="16"/>
      <c r="N17" s="16"/>
    </row>
    <row r="18" spans="9:16" x14ac:dyDescent="0.45">
      <c r="K18">
        <f>SQRT([2]!MSWF(B11:G12,1)/COUNT(B11:B12))</f>
        <v>1.5401393842263165E-2</v>
      </c>
      <c r="L18">
        <f>[2]!dfWF(B11:G12,1)</f>
        <v>5</v>
      </c>
      <c r="M18">
        <f>[2]!QCRIT(COUNT(J12:J17),L18,P19,2)</f>
        <v>6.0330000000000004</v>
      </c>
      <c r="N18">
        <f>K18*M18</f>
        <v>9.2916609050373675E-2</v>
      </c>
    </row>
    <row r="19" spans="9:16" ht="14.65" thickBot="1" x14ac:dyDescent="0.5">
      <c r="I19" t="s">
        <v>49</v>
      </c>
      <c r="O19" s="2" t="s">
        <v>50</v>
      </c>
      <c r="P19">
        <v>0.05</v>
      </c>
    </row>
    <row r="20" spans="9:16" ht="14.65" thickTop="1" x14ac:dyDescent="0.4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45">
      <c r="I21" s="30" t="str">
        <f>I12</f>
        <v>kNN</v>
      </c>
      <c r="J21" s="30" t="str">
        <f>I13</f>
        <v>SVM</v>
      </c>
      <c r="K21" s="30">
        <f>ABS(J12-J13)</f>
        <v>0.12855080722625045</v>
      </c>
      <c r="L21" s="30">
        <f>K21/K$18</f>
        <v>8.3466995612755852</v>
      </c>
      <c r="M21" s="30">
        <f>K21-N$18</f>
        <v>3.5634198175876777E-2</v>
      </c>
      <c r="N21" s="30">
        <f>K21+N$18</f>
        <v>0.22146741627662414</v>
      </c>
      <c r="O21">
        <f>[2]!QDIST(L21,COUNT(J$12:J$17),L$18)</f>
        <v>1.3305549802958727E-2</v>
      </c>
      <c r="P21" s="30">
        <f>L21/SQRT(COUNT(B$11:B$12))</f>
        <v>5.9020078603047468</v>
      </c>
    </row>
    <row r="22" spans="9:16" x14ac:dyDescent="0.45">
      <c r="I22" s="31" t="str">
        <f>I12</f>
        <v>kNN</v>
      </c>
      <c r="J22" s="31" t="str">
        <f>I14</f>
        <v>LR</v>
      </c>
      <c r="K22" s="31">
        <f>ABS(J12-J14)</f>
        <v>0.14480654335815446</v>
      </c>
      <c r="L22" s="31">
        <f t="shared" ref="L22:L35" si="0">K22/K$18</f>
        <v>9.4021713126242474</v>
      </c>
      <c r="M22" s="31">
        <f t="shared" ref="M22:M35" si="1">K22-N$18</f>
        <v>5.1889934307780786E-2</v>
      </c>
      <c r="N22" s="31">
        <f t="shared" ref="N22:N35" si="2">K22+N$18</f>
        <v>0.23772315240852815</v>
      </c>
      <c r="O22">
        <f>[2]!QDIST(L22,COUNT(J$12:J$17),L$18)</f>
        <v>7.8987426167799191E-3</v>
      </c>
      <c r="P22" s="31">
        <f t="shared" ref="P22:P35" si="3">L22/SQRT(COUNT(B$11:B$12))</f>
        <v>6.6483390930342274</v>
      </c>
    </row>
    <row r="23" spans="9:16" x14ac:dyDescent="0.45">
      <c r="I23" s="31" t="str">
        <f>I12</f>
        <v>kNN</v>
      </c>
      <c r="J23" s="31" t="str">
        <f>I15</f>
        <v>NB</v>
      </c>
      <c r="K23" s="31">
        <f>ABS(J12-J15)</f>
        <v>0.13785985664246614</v>
      </c>
      <c r="L23" s="31">
        <f t="shared" si="0"/>
        <v>8.95112858319116</v>
      </c>
      <c r="M23" s="31">
        <f t="shared" si="1"/>
        <v>4.4943247592092464E-2</v>
      </c>
      <c r="N23" s="31">
        <f t="shared" si="2"/>
        <v>0.23077646569283983</v>
      </c>
      <c r="O23">
        <f>[2]!QDIST(L23,COUNT(J$12:J$17),L$18)</f>
        <v>9.8148834669535834E-3</v>
      </c>
      <c r="P23" s="31">
        <f t="shared" si="3"/>
        <v>6.3294037204472025</v>
      </c>
    </row>
    <row r="24" spans="9:16" x14ac:dyDescent="0.45">
      <c r="I24" s="31" t="str">
        <f>I12</f>
        <v>kNN</v>
      </c>
      <c r="J24" s="31" t="str">
        <f>I16</f>
        <v>RF</v>
      </c>
      <c r="K24" s="31">
        <f>ABS(J12-J16)</f>
        <v>0.1027320330646404</v>
      </c>
      <c r="L24" s="31">
        <f t="shared" si="0"/>
        <v>6.6703075135142704</v>
      </c>
      <c r="M24" s="31">
        <f t="shared" si="1"/>
        <v>9.8154240142667298E-3</v>
      </c>
      <c r="N24" s="31">
        <f t="shared" si="2"/>
        <v>0.19564864211501409</v>
      </c>
      <c r="O24">
        <f>[2]!QDIST(L24,COUNT(J$12:J$17),L$18)</f>
        <v>3.3797769751057305E-2</v>
      </c>
      <c r="P24" s="31">
        <f t="shared" si="3"/>
        <v>4.7166196754055187</v>
      </c>
    </row>
    <row r="25" spans="9:16" x14ac:dyDescent="0.45">
      <c r="I25" s="31" t="str">
        <f>I12</f>
        <v>kNN</v>
      </c>
      <c r="J25" s="31" t="str">
        <f>I17</f>
        <v>Ensemble</v>
      </c>
      <c r="K25" s="31">
        <f>ABS(J12-J17)</f>
        <v>0.1556295062502997</v>
      </c>
      <c r="L25" s="31">
        <f t="shared" si="0"/>
        <v>10.104897507603159</v>
      </c>
      <c r="M25" s="31">
        <f t="shared" si="1"/>
        <v>6.2712897199926024E-2</v>
      </c>
      <c r="N25" s="31">
        <f t="shared" si="2"/>
        <v>0.24854611530067339</v>
      </c>
      <c r="O25">
        <f>[2]!QDIST(L25,COUNT(J$12:J$17),L$18)</f>
        <v>5.7195677194233907E-3</v>
      </c>
      <c r="P25" s="31">
        <f t="shared" si="3"/>
        <v>7.1452415508212361</v>
      </c>
    </row>
    <row r="26" spans="9:16" x14ac:dyDescent="0.45">
      <c r="I26" s="31" t="str">
        <f>I13</f>
        <v>SVM</v>
      </c>
      <c r="J26" s="31" t="str">
        <f>I14</f>
        <v>LR</v>
      </c>
      <c r="K26" s="31">
        <f>ABS(J13-J14)</f>
        <v>1.6255736131904008E-2</v>
      </c>
      <c r="L26" s="31">
        <f t="shared" si="0"/>
        <v>1.0554717513486624</v>
      </c>
      <c r="M26" s="31">
        <f t="shared" si="1"/>
        <v>-7.6660872918469666E-2</v>
      </c>
      <c r="N26" s="31">
        <f t="shared" si="2"/>
        <v>0.10917234518227768</v>
      </c>
      <c r="O26">
        <f>[2]!QDIST(L26,COUNT(J$12:J$17),L$18)</f>
        <v>0.96618372380680029</v>
      </c>
      <c r="P26" s="31">
        <f t="shared" si="3"/>
        <v>0.74633123272948065</v>
      </c>
    </row>
    <row r="27" spans="9:16" x14ac:dyDescent="0.45">
      <c r="I27" s="31" t="str">
        <f>I13</f>
        <v>SVM</v>
      </c>
      <c r="J27" s="31" t="str">
        <f>I15</f>
        <v>NB</v>
      </c>
      <c r="K27" s="31">
        <f>ABS(J13-J15)</f>
        <v>0.26641066386871659</v>
      </c>
      <c r="L27" s="31">
        <f t="shared" si="0"/>
        <v>17.297828144466745</v>
      </c>
      <c r="M27" s="31">
        <f t="shared" si="1"/>
        <v>0.1734940548183429</v>
      </c>
      <c r="N27" s="31">
        <f t="shared" si="2"/>
        <v>0.35932727291909028</v>
      </c>
      <c r="O27">
        <f>[2]!QDIST(L27,COUNT(J$12:J$17),L$18)</f>
        <v>4.5921510634405749E-4</v>
      </c>
      <c r="P27" s="31">
        <f t="shared" si="3"/>
        <v>12.231411580751949</v>
      </c>
    </row>
    <row r="28" spans="9:16" x14ac:dyDescent="0.45">
      <c r="I28" s="31" t="str">
        <f>I13</f>
        <v>SVM</v>
      </c>
      <c r="J28" s="31" t="str">
        <f>I16</f>
        <v>RF</v>
      </c>
      <c r="K28" s="31">
        <f>ABS(J13-J16)</f>
        <v>2.5818774161610047E-2</v>
      </c>
      <c r="L28" s="31">
        <f t="shared" si="0"/>
        <v>1.6763920477613146</v>
      </c>
      <c r="M28" s="31">
        <f t="shared" si="1"/>
        <v>-6.7097834888763627E-2</v>
      </c>
      <c r="N28" s="31">
        <f t="shared" si="2"/>
        <v>0.11873538321198372</v>
      </c>
      <c r="O28">
        <f>[2]!QDIST(L28,COUNT(J$12:J$17),L$18)</f>
        <v>0.82823267781093701</v>
      </c>
      <c r="P28" s="31">
        <f t="shared" si="3"/>
        <v>1.185388184899228</v>
      </c>
    </row>
    <row r="29" spans="9:16" x14ac:dyDescent="0.45">
      <c r="I29" s="31" t="str">
        <f>I13</f>
        <v>SVM</v>
      </c>
      <c r="J29" s="31" t="str">
        <f>I17</f>
        <v>Ensemble</v>
      </c>
      <c r="K29" s="31">
        <f>ABS(J13-J17)</f>
        <v>2.7078699024049246E-2</v>
      </c>
      <c r="L29" s="31">
        <f t="shared" si="0"/>
        <v>1.7581979463275743</v>
      </c>
      <c r="M29" s="31">
        <f t="shared" si="1"/>
        <v>-6.5837910026324428E-2</v>
      </c>
      <c r="N29" s="31">
        <f t="shared" si="2"/>
        <v>0.11999530807442292</v>
      </c>
      <c r="O29">
        <f>[2]!QDIST(L29,COUNT(J$12:J$17),L$18)</f>
        <v>0.80273451561237408</v>
      </c>
      <c r="P29" s="31">
        <f t="shared" si="3"/>
        <v>1.2432336905164891</v>
      </c>
    </row>
    <row r="30" spans="9:16" x14ac:dyDescent="0.45">
      <c r="I30" s="31" t="str">
        <f>I14</f>
        <v>LR</v>
      </c>
      <c r="J30" s="31" t="str">
        <f>I15</f>
        <v>NB</v>
      </c>
      <c r="K30" s="31">
        <f>ABS(J14-J15)</f>
        <v>0.2826664000006206</v>
      </c>
      <c r="L30" s="31">
        <f t="shared" si="0"/>
        <v>18.353299895815407</v>
      </c>
      <c r="M30" s="31">
        <f t="shared" si="1"/>
        <v>0.18974979095024691</v>
      </c>
      <c r="N30" s="31">
        <f t="shared" si="2"/>
        <v>0.37558300905099429</v>
      </c>
      <c r="O30">
        <f>[2]!QDIST(L30,COUNT(J$12:J$17),L$18)</f>
        <v>3.4509082856548634E-4</v>
      </c>
      <c r="P30" s="31">
        <f t="shared" si="3"/>
        <v>12.977742813481431</v>
      </c>
    </row>
    <row r="31" spans="9:16" x14ac:dyDescent="0.45">
      <c r="I31" s="31" t="str">
        <f>I14</f>
        <v>LR</v>
      </c>
      <c r="J31" s="31" t="str">
        <f>I16</f>
        <v>RF</v>
      </c>
      <c r="K31" s="31">
        <f>ABS(J14-J16)</f>
        <v>4.2074510293514056E-2</v>
      </c>
      <c r="L31" s="31">
        <f t="shared" si="0"/>
        <v>2.731863799109977</v>
      </c>
      <c r="M31" s="31">
        <f t="shared" si="1"/>
        <v>-5.0842098756859619E-2</v>
      </c>
      <c r="N31" s="31">
        <f t="shared" si="2"/>
        <v>0.13499111934388774</v>
      </c>
      <c r="O31">
        <f>[2]!QDIST(L31,COUNT(J$12:J$17),L$18)</f>
        <v>0.47614435658485266</v>
      </c>
      <c r="P31" s="31">
        <f t="shared" si="3"/>
        <v>1.9317194176287089</v>
      </c>
    </row>
    <row r="32" spans="9:16" x14ac:dyDescent="0.45">
      <c r="I32" s="31" t="str">
        <f>I14</f>
        <v>LR</v>
      </c>
      <c r="J32" s="31" t="str">
        <f>I17</f>
        <v>Ensemble</v>
      </c>
      <c r="K32" s="31">
        <f>ABS(J14-J17)</f>
        <v>1.0822962892145238E-2</v>
      </c>
      <c r="L32" s="31">
        <f t="shared" si="0"/>
        <v>0.70272619497891187</v>
      </c>
      <c r="M32" s="31">
        <f t="shared" si="1"/>
        <v>-8.2093646158228437E-2</v>
      </c>
      <c r="N32" s="31">
        <f t="shared" si="2"/>
        <v>0.10373957194251891</v>
      </c>
      <c r="O32">
        <f>[2]!QDIST(L32,COUNT(J$12:J$17),L$18)</f>
        <v>0.99403659713078962</v>
      </c>
      <c r="P32" s="31">
        <f t="shared" si="3"/>
        <v>0.49690245778700853</v>
      </c>
    </row>
    <row r="33" spans="1:16" x14ac:dyDescent="0.45">
      <c r="I33" s="31" t="str">
        <f>I15</f>
        <v>NB</v>
      </c>
      <c r="J33" s="31" t="str">
        <f>I16</f>
        <v>RF</v>
      </c>
      <c r="K33" s="31">
        <f>ABS(J15-J16)</f>
        <v>0.24059188970710654</v>
      </c>
      <c r="L33" s="31">
        <f t="shared" si="0"/>
        <v>15.62143609670543</v>
      </c>
      <c r="M33" s="31">
        <f t="shared" si="1"/>
        <v>0.14767528065673285</v>
      </c>
      <c r="N33" s="31">
        <f t="shared" si="2"/>
        <v>0.33350849875748023</v>
      </c>
      <c r="O33">
        <f>[2]!QDIST(L33,COUNT(J$12:J$17),L$18)</f>
        <v>7.491657085104686E-4</v>
      </c>
      <c r="P33" s="31">
        <f t="shared" si="3"/>
        <v>11.046023395852721</v>
      </c>
    </row>
    <row r="34" spans="1:16" x14ac:dyDescent="0.45">
      <c r="I34" s="31" t="str">
        <f>I15</f>
        <v>NB</v>
      </c>
      <c r="J34" s="31" t="str">
        <f>I17</f>
        <v>Ensemble</v>
      </c>
      <c r="K34" s="31">
        <f>ABS(J15-J17)</f>
        <v>0.29348936289276584</v>
      </c>
      <c r="L34" s="31">
        <f t="shared" si="0"/>
        <v>19.056026090794319</v>
      </c>
      <c r="M34" s="31">
        <f t="shared" si="1"/>
        <v>0.20057275384239215</v>
      </c>
      <c r="N34" s="31">
        <f t="shared" si="2"/>
        <v>0.38640597194313953</v>
      </c>
      <c r="O34">
        <f>[2]!QDIST(L34,COUNT(J$12:J$17),L$18)</f>
        <v>2.8776989592504965E-4</v>
      </c>
      <c r="P34" s="31">
        <f t="shared" si="3"/>
        <v>13.474645271268438</v>
      </c>
    </row>
    <row r="35" spans="1:16" x14ac:dyDescent="0.45">
      <c r="I35" s="16" t="str">
        <f>I16</f>
        <v>RF</v>
      </c>
      <c r="J35" s="16" t="str">
        <f>I17</f>
        <v>Ensemble</v>
      </c>
      <c r="K35" s="16">
        <f>ABS(J16-J17)</f>
        <v>5.2897473185659294E-2</v>
      </c>
      <c r="L35" s="16">
        <f t="shared" si="0"/>
        <v>3.4345899940888889</v>
      </c>
      <c r="M35" s="16">
        <f t="shared" si="1"/>
        <v>-4.0019135864714381E-2</v>
      </c>
      <c r="N35" s="16">
        <f t="shared" si="2"/>
        <v>0.14581408223603298</v>
      </c>
      <c r="O35">
        <f>[2]!QDIST(L35,COUNT(J$12:J$17),L$18)</f>
        <v>0.29589980609234112</v>
      </c>
      <c r="P35" s="16">
        <f t="shared" si="3"/>
        <v>2.4286218754157174</v>
      </c>
    </row>
    <row r="38" spans="1:16" ht="14.65" thickBot="1" x14ac:dyDescent="0.5">
      <c r="A38" s="29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NB</v>
      </c>
      <c r="F38" t="str">
        <v>RF</v>
      </c>
      <c r="G38" t="str">
        <v>Ensemble</v>
      </c>
      <c r="I38" t="s">
        <v>43</v>
      </c>
    </row>
    <row r="39" spans="1:16" ht="14.65" thickTop="1" x14ac:dyDescent="0.45">
      <c r="A39" t="str">
        <v>/</v>
      </c>
      <c r="B39" s="26">
        <v>0.70123899497494513</v>
      </c>
      <c r="C39" s="27">
        <v>0.81576526833465235</v>
      </c>
      <c r="D39" s="27">
        <v>0.83521328982394716</v>
      </c>
      <c r="E39" s="27">
        <v>0.82280871962023583</v>
      </c>
      <c r="F39" s="27">
        <v>0.8058112044731558</v>
      </c>
      <c r="G39" s="28">
        <v>0.84275335465490131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45">
      <c r="A40" t="str">
        <v>Chi^2</v>
      </c>
      <c r="B40" s="10">
        <v>0.69398218828719949</v>
      </c>
      <c r="C40" s="31">
        <v>0.82822237007454569</v>
      </c>
      <c r="D40" s="31">
        <v>0.84092057275507348</v>
      </c>
      <c r="E40" s="31">
        <v>0.84548228376922341</v>
      </c>
      <c r="F40" s="31">
        <v>0.81265774675982794</v>
      </c>
      <c r="G40" s="11">
        <v>0.86733924518016214</v>
      </c>
      <c r="I40" s="30" t="str">
        <f t="array" ref="I40:I45">TRANSPOSE(B38:G38)</f>
        <v>kNN</v>
      </c>
      <c r="J40" s="30">
        <f>AVERAGE(B39:B41)</f>
        <v>0.69395685777228577</v>
      </c>
      <c r="K40" s="30"/>
      <c r="L40" s="30"/>
      <c r="M40" s="30"/>
      <c r="N40" s="30"/>
    </row>
    <row r="41" spans="1:16" x14ac:dyDescent="0.45">
      <c r="A41" t="str">
        <v>Chi^2 + PCA</v>
      </c>
      <c r="B41" s="12">
        <v>0.68664939005471293</v>
      </c>
      <c r="C41" s="13">
        <v>0.82353535658641075</v>
      </c>
      <c r="D41" s="13">
        <v>0.84015634081230017</v>
      </c>
      <c r="E41" s="13">
        <v>0</v>
      </c>
      <c r="F41" s="13">
        <v>0.77159772127779558</v>
      </c>
      <c r="G41" s="14">
        <v>0.83866649223269329</v>
      </c>
      <c r="I41" s="31" t="str">
        <v>SVM</v>
      </c>
      <c r="J41" s="31">
        <f>AVERAGE(C39:C41)</f>
        <v>0.82250766499853623</v>
      </c>
      <c r="K41" s="31"/>
      <c r="L41" s="31"/>
      <c r="M41" s="31"/>
      <c r="N41" s="31"/>
    </row>
    <row r="42" spans="1:16" x14ac:dyDescent="0.45">
      <c r="I42" s="31" t="str">
        <v>LR</v>
      </c>
      <c r="J42" s="31">
        <f>AVERAGE(D39:D41)</f>
        <v>0.83876340113044023</v>
      </c>
      <c r="K42" s="31"/>
      <c r="L42" s="31"/>
      <c r="M42" s="31"/>
      <c r="N42" s="31"/>
    </row>
    <row r="43" spans="1:16" x14ac:dyDescent="0.45">
      <c r="I43" s="31" t="str">
        <v>NB</v>
      </c>
      <c r="J43" s="31">
        <f>AVERAGE(E39:E41)</f>
        <v>0.55609700112981975</v>
      </c>
      <c r="K43" s="31"/>
      <c r="L43" s="31"/>
      <c r="M43" s="31"/>
      <c r="N43" s="31"/>
    </row>
    <row r="44" spans="1:16" x14ac:dyDescent="0.45">
      <c r="I44" s="31" t="str">
        <v>RF</v>
      </c>
      <c r="J44" s="31">
        <f>AVERAGE(F39:F41)</f>
        <v>0.79668889083692651</v>
      </c>
      <c r="K44" s="31"/>
      <c r="L44" s="31"/>
      <c r="M44" s="31"/>
      <c r="N44" s="31"/>
    </row>
    <row r="45" spans="1:16" x14ac:dyDescent="0.45">
      <c r="I45" s="16" t="str">
        <v>Ensemble</v>
      </c>
      <c r="J45" s="16">
        <f>AVERAGE(G39:G41)</f>
        <v>0.84958636402258547</v>
      </c>
      <c r="K45" s="16"/>
      <c r="L45" s="16"/>
      <c r="M45" s="16"/>
      <c r="N45" s="16"/>
    </row>
    <row r="46" spans="1:16" x14ac:dyDescent="0.45">
      <c r="K46">
        <f>SQRT([2]!MSWF(B39:G41,1)/COUNT(B39:B41))</f>
        <v>0.11200053448753586</v>
      </c>
      <c r="L46">
        <f>[2]!dfWF(B39:G41,1)</f>
        <v>10</v>
      </c>
      <c r="M46">
        <f>[2]!QCRIT(COUNT(J40:J45),L46,P47,2)</f>
        <v>4.9119999999999999</v>
      </c>
      <c r="N46">
        <f>K46*M46</f>
        <v>0.55014662540277615</v>
      </c>
    </row>
    <row r="47" spans="1:16" ht="14.65" thickBot="1" x14ac:dyDescent="0.5">
      <c r="I47" t="s">
        <v>49</v>
      </c>
      <c r="O47" s="2" t="s">
        <v>50</v>
      </c>
      <c r="P47">
        <v>0.05</v>
      </c>
    </row>
    <row r="48" spans="1:16" ht="14.65" thickTop="1" x14ac:dyDescent="0.4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45">
      <c r="I49" s="30" t="str">
        <f>I40</f>
        <v>kNN</v>
      </c>
      <c r="J49" s="30" t="str">
        <f>I41</f>
        <v>SVM</v>
      </c>
      <c r="K49" s="30">
        <f>ABS(J40-J41)</f>
        <v>0.12855080722625045</v>
      </c>
      <c r="L49" s="30">
        <f>K49/K$46</f>
        <v>1.1477695871224294</v>
      </c>
      <c r="M49" s="30">
        <f>K49-N$46</f>
        <v>-0.42159581817652569</v>
      </c>
      <c r="N49" s="30">
        <f>K49+N$46</f>
        <v>0.6786974326290266</v>
      </c>
      <c r="O49">
        <f>[2]!QDIST(L49,COUNT(J$40:J$45),L$46)</f>
        <v>0.95875217142711311</v>
      </c>
      <c r="P49" s="30">
        <f>L49/SQRT(COUNT(B$39:B$41))</f>
        <v>0.66266508009280023</v>
      </c>
    </row>
    <row r="50" spans="9:16" x14ac:dyDescent="0.45">
      <c r="I50" s="31" t="str">
        <f>I40</f>
        <v>kNN</v>
      </c>
      <c r="J50" s="31" t="str">
        <f>I42</f>
        <v>LR</v>
      </c>
      <c r="K50" s="31">
        <f>ABS(J40-J42)</f>
        <v>0.14480654335815446</v>
      </c>
      <c r="L50" s="31">
        <f t="shared" ref="L50:L63" si="4">K50/K$46</f>
        <v>1.2929093956624775</v>
      </c>
      <c r="M50" s="31">
        <f t="shared" ref="M50:M63" si="5">K50-N$46</f>
        <v>-0.40534008204462169</v>
      </c>
      <c r="N50" s="31">
        <f t="shared" ref="N50:N63" si="6">K50+N$46</f>
        <v>0.69495316876093061</v>
      </c>
      <c r="O50">
        <f>[2]!QDIST(L50,COUNT(J$40:J$45),L$46)</f>
        <v>0.93404237258311473</v>
      </c>
      <c r="P50" s="31">
        <f t="shared" ref="P50:P63" si="7">L50/SQRT(COUNT(B$39:B$41))</f>
        <v>0.74646158762352777</v>
      </c>
    </row>
    <row r="51" spans="9:16" x14ac:dyDescent="0.45">
      <c r="I51" s="31" t="str">
        <f>I40</f>
        <v>kNN</v>
      </c>
      <c r="J51" s="31" t="str">
        <f>I43</f>
        <v>NB</v>
      </c>
      <c r="K51" s="31">
        <f>ABS(J40-J43)</f>
        <v>0.13785985664246603</v>
      </c>
      <c r="L51" s="31">
        <f t="shared" si="4"/>
        <v>1.2308857031196396</v>
      </c>
      <c r="M51" s="31">
        <f t="shared" si="5"/>
        <v>-0.41228676876031012</v>
      </c>
      <c r="N51" s="31">
        <f t="shared" si="6"/>
        <v>0.68800648204524217</v>
      </c>
      <c r="O51">
        <f>[2]!QDIST(L51,COUNT(J$40:J$45),L$46)</f>
        <v>0.94549326042591308</v>
      </c>
      <c r="P51" s="31">
        <f t="shared" si="7"/>
        <v>0.71065219203778573</v>
      </c>
    </row>
    <row r="52" spans="9:16" x14ac:dyDescent="0.45">
      <c r="I52" s="31" t="str">
        <f>I40</f>
        <v>kNN</v>
      </c>
      <c r="J52" s="31" t="str">
        <f>I44</f>
        <v>RF</v>
      </c>
      <c r="K52" s="31">
        <f>ABS(J40-J44)</f>
        <v>0.10273203306464074</v>
      </c>
      <c r="L52" s="31">
        <f t="shared" si="4"/>
        <v>0.91724591792973476</v>
      </c>
      <c r="M52" s="31">
        <f t="shared" si="5"/>
        <v>-0.44741459233813541</v>
      </c>
      <c r="N52" s="31">
        <f t="shared" si="6"/>
        <v>0.65287865846741688</v>
      </c>
      <c r="O52">
        <f>[2]!QDIST(L52,COUNT(J$40:J$45),L$46)</f>
        <v>0.98395976382326944</v>
      </c>
      <c r="P52" s="31">
        <f t="shared" si="7"/>
        <v>0.52957217762981779</v>
      </c>
    </row>
    <row r="53" spans="9:16" x14ac:dyDescent="0.45">
      <c r="I53" s="31" t="str">
        <f>I40</f>
        <v>kNN</v>
      </c>
      <c r="J53" s="31" t="str">
        <f>I45</f>
        <v>Ensemble</v>
      </c>
      <c r="K53" s="31">
        <f>ABS(J40-J45)</f>
        <v>0.1556295062502997</v>
      </c>
      <c r="L53" s="31">
        <f t="shared" si="4"/>
        <v>1.3895425317601422</v>
      </c>
      <c r="M53" s="31">
        <f t="shared" si="5"/>
        <v>-0.39451711915247645</v>
      </c>
      <c r="N53" s="31">
        <f t="shared" si="6"/>
        <v>0.70577613165307584</v>
      </c>
      <c r="O53">
        <f>[2]!QDIST(L53,COUNT(J$40:J$45),L$46)</f>
        <v>0.91351599200798395</v>
      </c>
      <c r="P53" s="31">
        <f t="shared" si="7"/>
        <v>0.8022527547621523</v>
      </c>
    </row>
    <row r="54" spans="9:16" x14ac:dyDescent="0.45">
      <c r="I54" s="31" t="str">
        <f>I41</f>
        <v>SVM</v>
      </c>
      <c r="J54" s="31" t="str">
        <f>I42</f>
        <v>LR</v>
      </c>
      <c r="K54" s="31">
        <f>ABS(J41-J42)</f>
        <v>1.6255736131904008E-2</v>
      </c>
      <c r="L54" s="31">
        <f t="shared" si="4"/>
        <v>0.1451398085400481</v>
      </c>
      <c r="M54" s="31">
        <f t="shared" si="5"/>
        <v>-0.53389088927087214</v>
      </c>
      <c r="N54" s="31">
        <f t="shared" si="6"/>
        <v>0.56640236153468015</v>
      </c>
      <c r="O54">
        <f>[2]!QDIST(L54,COUNT(J$40:J$45),L$46)</f>
        <v>0.99999779581574411</v>
      </c>
      <c r="P54" s="31">
        <f t="shared" si="7"/>
        <v>8.3796507530727524E-2</v>
      </c>
    </row>
    <row r="55" spans="9:16" x14ac:dyDescent="0.45">
      <c r="I55" s="31" t="str">
        <f>I41</f>
        <v>SVM</v>
      </c>
      <c r="J55" s="31" t="str">
        <f>I43</f>
        <v>NB</v>
      </c>
      <c r="K55" s="31">
        <f>ABS(J41-J43)</f>
        <v>0.26641066386871648</v>
      </c>
      <c r="L55" s="31">
        <f t="shared" si="4"/>
        <v>2.3786552902420692</v>
      </c>
      <c r="M55" s="31">
        <f t="shared" si="5"/>
        <v>-0.28373596153405967</v>
      </c>
      <c r="N55" s="31">
        <f t="shared" si="6"/>
        <v>0.81655728927149263</v>
      </c>
      <c r="O55">
        <f>[2]!QDIST(L55,COUNT(J$40:J$45),L$46)</f>
        <v>0.57031545637009151</v>
      </c>
      <c r="P55" s="31">
        <f t="shared" si="7"/>
        <v>1.3733172721305862</v>
      </c>
    </row>
    <row r="56" spans="9:16" x14ac:dyDescent="0.45">
      <c r="I56" s="31" t="str">
        <f>I41</f>
        <v>SVM</v>
      </c>
      <c r="J56" s="31" t="str">
        <f>I44</f>
        <v>RF</v>
      </c>
      <c r="K56" s="31">
        <f>ABS(J41-J44)</f>
        <v>2.5818774161609714E-2</v>
      </c>
      <c r="L56" s="31">
        <f t="shared" si="4"/>
        <v>0.23052366919269474</v>
      </c>
      <c r="M56" s="31">
        <f t="shared" si="5"/>
        <v>-0.52432785124116643</v>
      </c>
      <c r="N56" s="31">
        <f t="shared" si="6"/>
        <v>0.57596539956438586</v>
      </c>
      <c r="O56">
        <f>[2]!QDIST(L56,COUNT(J$40:J$45),L$46)</f>
        <v>0.99997801567792532</v>
      </c>
      <c r="P56" s="31">
        <f t="shared" si="7"/>
        <v>0.13309290246298255</v>
      </c>
    </row>
    <row r="57" spans="9:16" x14ac:dyDescent="0.45">
      <c r="I57" s="31" t="str">
        <f>I41</f>
        <v>SVM</v>
      </c>
      <c r="J57" s="31" t="str">
        <f>I45</f>
        <v>Ensemble</v>
      </c>
      <c r="K57" s="31">
        <f>ABS(J41-J45)</f>
        <v>2.7078699024049246E-2</v>
      </c>
      <c r="L57" s="31">
        <f t="shared" si="4"/>
        <v>0.24177294463771276</v>
      </c>
      <c r="M57" s="31">
        <f t="shared" si="5"/>
        <v>-0.5230679263787269</v>
      </c>
      <c r="N57" s="31">
        <f t="shared" si="6"/>
        <v>0.57722532442682539</v>
      </c>
      <c r="O57">
        <f>[2]!QDIST(L57,COUNT(J$40:J$45),L$46)</f>
        <v>0.99997216324227134</v>
      </c>
      <c r="P57" s="31">
        <f t="shared" si="7"/>
        <v>0.13958767466935196</v>
      </c>
    </row>
    <row r="58" spans="9:16" x14ac:dyDescent="0.45">
      <c r="I58" s="31" t="str">
        <f>I42</f>
        <v>LR</v>
      </c>
      <c r="J58" s="31" t="str">
        <f>I43</f>
        <v>NB</v>
      </c>
      <c r="K58" s="31">
        <f>ABS(J42-J43)</f>
        <v>0.28266640000062049</v>
      </c>
      <c r="L58" s="31">
        <f t="shared" si="4"/>
        <v>2.5237950987821174</v>
      </c>
      <c r="M58" s="31">
        <f t="shared" si="5"/>
        <v>-0.26748022540215566</v>
      </c>
      <c r="N58" s="31">
        <f t="shared" si="6"/>
        <v>0.83281302540339663</v>
      </c>
      <c r="O58">
        <f>[2]!QDIST(L58,COUNT(J$40:J$45),L$46)</f>
        <v>0.51409725174010479</v>
      </c>
      <c r="P58" s="31">
        <f t="shared" si="7"/>
        <v>1.4571137796613136</v>
      </c>
    </row>
    <row r="59" spans="9:16" x14ac:dyDescent="0.45">
      <c r="I59" s="31" t="str">
        <f>I42</f>
        <v>LR</v>
      </c>
      <c r="J59" s="31" t="str">
        <f>I44</f>
        <v>RF</v>
      </c>
      <c r="K59" s="31">
        <f>ABS(J42-J44)</f>
        <v>4.2074510293513723E-2</v>
      </c>
      <c r="L59" s="31">
        <f t="shared" si="4"/>
        <v>0.37566347773274283</v>
      </c>
      <c r="M59" s="31">
        <f t="shared" si="5"/>
        <v>-0.50807211510926242</v>
      </c>
      <c r="N59" s="31">
        <f t="shared" si="6"/>
        <v>0.59222113569628987</v>
      </c>
      <c r="O59">
        <f>[2]!QDIST(L59,COUNT(J$40:J$45),L$46)</f>
        <v>0.99975633978954348</v>
      </c>
      <c r="P59" s="31">
        <f t="shared" si="7"/>
        <v>0.21688940999371006</v>
      </c>
    </row>
    <row r="60" spans="9:16" x14ac:dyDescent="0.45">
      <c r="I60" s="31" t="str">
        <f>I42</f>
        <v>LR</v>
      </c>
      <c r="J60" s="31" t="str">
        <f>I45</f>
        <v>Ensemble</v>
      </c>
      <c r="K60" s="31">
        <f>ABS(J42-J45)</f>
        <v>1.0822962892145238E-2</v>
      </c>
      <c r="L60" s="31">
        <f t="shared" si="4"/>
        <v>9.6633136097664676E-2</v>
      </c>
      <c r="M60" s="31">
        <f t="shared" si="5"/>
        <v>-0.53932366251063091</v>
      </c>
      <c r="N60" s="31">
        <f t="shared" si="6"/>
        <v>0.56096958829492138</v>
      </c>
      <c r="O60">
        <f>[2]!QDIST(L60,COUNT(J$40:J$45),L$46)</f>
        <v>0.99999971022292256</v>
      </c>
      <c r="P60" s="31">
        <f t="shared" si="7"/>
        <v>5.5791167138624448E-2</v>
      </c>
    </row>
    <row r="61" spans="9:16" x14ac:dyDescent="0.45">
      <c r="I61" s="31" t="str">
        <f>I43</f>
        <v>NB</v>
      </c>
      <c r="J61" s="31" t="str">
        <f>I44</f>
        <v>RF</v>
      </c>
      <c r="K61" s="31">
        <f>ABS(J43-J44)</f>
        <v>0.24059188970710677</v>
      </c>
      <c r="L61" s="31">
        <f t="shared" si="4"/>
        <v>2.1481316210493744</v>
      </c>
      <c r="M61" s="31">
        <f t="shared" si="5"/>
        <v>-0.30955473569566938</v>
      </c>
      <c r="N61" s="31">
        <f t="shared" si="6"/>
        <v>0.79073851510988291</v>
      </c>
      <c r="O61">
        <f>[2]!QDIST(L61,COUNT(J$40:J$45),L$46)</f>
        <v>0.66149736041887341</v>
      </c>
      <c r="P61" s="31">
        <f t="shared" si="7"/>
        <v>1.2402243696676036</v>
      </c>
    </row>
    <row r="62" spans="9:16" x14ac:dyDescent="0.45">
      <c r="I62" s="31" t="str">
        <f>I43</f>
        <v>NB</v>
      </c>
      <c r="J62" s="31" t="str">
        <f>I45</f>
        <v>Ensemble</v>
      </c>
      <c r="K62" s="31">
        <f>ABS(J43-J45)</f>
        <v>0.29348936289276573</v>
      </c>
      <c r="L62" s="31">
        <f t="shared" si="4"/>
        <v>2.6204282348797818</v>
      </c>
      <c r="M62" s="31">
        <f t="shared" si="5"/>
        <v>-0.25665726251001042</v>
      </c>
      <c r="N62" s="31">
        <f t="shared" si="6"/>
        <v>0.84363598829554187</v>
      </c>
      <c r="O62">
        <f>[2]!QDIST(L62,COUNT(J$40:J$45),L$46)</f>
        <v>0.47782760781921962</v>
      </c>
      <c r="P62" s="31">
        <f t="shared" si="7"/>
        <v>1.512904946799938</v>
      </c>
    </row>
    <row r="63" spans="9:16" x14ac:dyDescent="0.45">
      <c r="I63" s="16" t="str">
        <f>I44</f>
        <v>RF</v>
      </c>
      <c r="J63" s="16" t="str">
        <f>I45</f>
        <v>Ensemble</v>
      </c>
      <c r="K63" s="16">
        <f>ABS(J44-J45)</f>
        <v>5.2897473185658961E-2</v>
      </c>
      <c r="L63" s="16">
        <f t="shared" si="4"/>
        <v>0.4722966138304075</v>
      </c>
      <c r="M63" s="16">
        <f t="shared" si="5"/>
        <v>-0.49724915221711719</v>
      </c>
      <c r="N63" s="16">
        <f t="shared" si="6"/>
        <v>0.60304409858843511</v>
      </c>
      <c r="O63">
        <f>[2]!QDIST(L63,COUNT(J$40:J$45),L$46)</f>
        <v>0.99925981684606169</v>
      </c>
      <c r="P63" s="16">
        <f t="shared" si="7"/>
        <v>0.27268057713233451</v>
      </c>
    </row>
    <row r="66" spans="1:16" ht="14.65" thickBot="1" x14ac:dyDescent="0.5">
      <c r="A66" s="29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NB</v>
      </c>
      <c r="F66" t="str">
        <v>RF</v>
      </c>
      <c r="G66" t="str">
        <v>Ensemble</v>
      </c>
      <c r="I66" t="s">
        <v>43</v>
      </c>
    </row>
    <row r="67" spans="1:16" ht="14.65" thickTop="1" x14ac:dyDescent="0.45">
      <c r="A67" t="str">
        <v>BoW + /</v>
      </c>
      <c r="B67" s="26">
        <v>0.61091025018216327</v>
      </c>
      <c r="C67" s="27">
        <v>0.80081341541129736</v>
      </c>
      <c r="D67" s="27">
        <v>0.84074442175686115</v>
      </c>
      <c r="E67" s="27">
        <v>0.81302342332761257</v>
      </c>
      <c r="F67" s="27">
        <v>0.79929554214048315</v>
      </c>
      <c r="G67" s="28">
        <v>0.84194133574598207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45">
      <c r="A68" t="str">
        <v>BoW + Chi^2</v>
      </c>
      <c r="B68" s="10">
        <v>0.67708654294252502</v>
      </c>
      <c r="C68" s="31">
        <v>0.80893053731024478</v>
      </c>
      <c r="D68" s="31">
        <v>0.84520300916564428</v>
      </c>
      <c r="E68" s="31">
        <v>0.84593023281619217</v>
      </c>
      <c r="F68" s="31">
        <v>0.8166684721988402</v>
      </c>
      <c r="G68" s="11">
        <v>0.85960243250523105</v>
      </c>
      <c r="I68" s="30" t="str">
        <f t="array" ref="I68:I73">TRANSPOSE(B66:G66)</f>
        <v>kNN</v>
      </c>
      <c r="J68" s="30">
        <f>AVERAGE(B67:B72)</f>
        <v>0.693956857772286</v>
      </c>
      <c r="K68" s="30"/>
      <c r="L68" s="30"/>
      <c r="M68" s="30"/>
      <c r="N68" s="30"/>
    </row>
    <row r="69" spans="1:16" x14ac:dyDescent="0.45">
      <c r="A69" t="str">
        <v>BoW + Chi^2 + PCA</v>
      </c>
      <c r="B69" s="10">
        <v>0.67549918183695445</v>
      </c>
      <c r="C69" s="31">
        <v>0.79932436198669954</v>
      </c>
      <c r="D69" s="31">
        <v>0.84134004010855024</v>
      </c>
      <c r="E69" s="31">
        <v>0</v>
      </c>
      <c r="F69" s="31">
        <v>0.7266662225643733</v>
      </c>
      <c r="G69" s="11">
        <v>0.83161398431726785</v>
      </c>
      <c r="I69" s="31" t="str">
        <v>SVM</v>
      </c>
      <c r="J69" s="31">
        <f>AVERAGE(C67:C72)</f>
        <v>0.82250766499853623</v>
      </c>
      <c r="K69" s="31"/>
      <c r="L69" s="31"/>
      <c r="M69" s="31"/>
      <c r="N69" s="31"/>
    </row>
    <row r="70" spans="1:16" x14ac:dyDescent="0.45">
      <c r="A70" t="str">
        <v>BoW + /</v>
      </c>
      <c r="B70" s="10">
        <v>0.79156773976772699</v>
      </c>
      <c r="C70" s="31">
        <v>0.83071712125800745</v>
      </c>
      <c r="D70" s="31">
        <v>0.82968215789103295</v>
      </c>
      <c r="E70" s="31">
        <v>0.8325940159128592</v>
      </c>
      <c r="F70" s="31">
        <v>0.81232686680582877</v>
      </c>
      <c r="G70" s="11">
        <v>0.84356537356382066</v>
      </c>
      <c r="I70" s="31" t="str">
        <v>LR</v>
      </c>
      <c r="J70" s="31">
        <f>AVERAGE(D67:D72)</f>
        <v>0.83876340113044012</v>
      </c>
      <c r="K70" s="31"/>
      <c r="L70" s="31"/>
      <c r="M70" s="31"/>
      <c r="N70" s="31"/>
    </row>
    <row r="71" spans="1:16" x14ac:dyDescent="0.45">
      <c r="A71" t="str">
        <v>BoW + Chi^2</v>
      </c>
      <c r="B71" s="10">
        <v>0.71087783363187418</v>
      </c>
      <c r="C71" s="31">
        <v>0.84751420283884649</v>
      </c>
      <c r="D71" s="31">
        <v>0.8366381363445029</v>
      </c>
      <c r="E71" s="31">
        <v>0.84503433472225464</v>
      </c>
      <c r="F71" s="31">
        <v>0.80864702132081556</v>
      </c>
      <c r="G71" s="11">
        <v>0.87507605785509368</v>
      </c>
      <c r="I71" s="31" t="str">
        <v>NB</v>
      </c>
      <c r="J71" s="31">
        <f>AVERAGE(E67:E72)</f>
        <v>0.55609700112981975</v>
      </c>
      <c r="K71" s="31"/>
      <c r="L71" s="31"/>
      <c r="M71" s="31"/>
      <c r="N71" s="31"/>
    </row>
    <row r="72" spans="1:16" x14ac:dyDescent="0.45">
      <c r="A72" t="str">
        <v>BoW + Chi^2 + PCA</v>
      </c>
      <c r="B72" s="12">
        <v>0.69779959827247151</v>
      </c>
      <c r="C72" s="13">
        <v>0.84774635118612207</v>
      </c>
      <c r="D72" s="13">
        <v>0.83897264151605033</v>
      </c>
      <c r="E72" s="13">
        <v>0</v>
      </c>
      <c r="F72" s="13">
        <v>0.81652921999121764</v>
      </c>
      <c r="G72" s="14">
        <v>0.84571900014811874</v>
      </c>
      <c r="I72" s="31" t="str">
        <v>RF</v>
      </c>
      <c r="J72" s="31">
        <f>AVERAGE(F67:F72)</f>
        <v>0.79668889083692651</v>
      </c>
      <c r="K72" s="31"/>
      <c r="L72" s="31"/>
      <c r="M72" s="31"/>
      <c r="N72" s="31"/>
    </row>
    <row r="73" spans="1:16" x14ac:dyDescent="0.45">
      <c r="I73" s="16" t="str">
        <v>Ensemble</v>
      </c>
      <c r="J73" s="16">
        <f>AVERAGE(G67:G72)</f>
        <v>0.84958636402258569</v>
      </c>
      <c r="K73" s="16"/>
      <c r="L73" s="16"/>
      <c r="M73" s="16"/>
      <c r="N73" s="16"/>
    </row>
    <row r="74" spans="1:16" x14ac:dyDescent="0.45">
      <c r="K74">
        <f>SQRT([2]!MSWF(B67:G72,1)/COUNT(B67:B72))</f>
        <v>7.1618316228121523E-2</v>
      </c>
      <c r="L74">
        <f>[2]!dfWF(B67:G72,1)</f>
        <v>25</v>
      </c>
      <c r="M74">
        <f>[2]!QCRIT(COUNT(J68:J73),L74,P75,2)</f>
        <v>4.3579999999999997</v>
      </c>
      <c r="N74">
        <f>K74*M74</f>
        <v>0.31211262212215357</v>
      </c>
    </row>
    <row r="75" spans="1:16" ht="14.65" thickBot="1" x14ac:dyDescent="0.5">
      <c r="I75" t="s">
        <v>49</v>
      </c>
      <c r="O75" s="2" t="s">
        <v>50</v>
      </c>
      <c r="P75">
        <v>0.05</v>
      </c>
    </row>
    <row r="76" spans="1:16" ht="14.65" thickTop="1" x14ac:dyDescent="0.4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45">
      <c r="I77" s="30" t="str">
        <f>I68</f>
        <v>kNN</v>
      </c>
      <c r="J77" s="30" t="str">
        <f>I69</f>
        <v>SVM</v>
      </c>
      <c r="K77" s="30">
        <f>ABS(J68-J69)</f>
        <v>0.12855080722625023</v>
      </c>
      <c r="L77" s="30">
        <f>K77/K$74</f>
        <v>1.794943165331967</v>
      </c>
      <c r="M77" s="30">
        <f>K77-N$74</f>
        <v>-0.18356181489590334</v>
      </c>
      <c r="N77" s="30">
        <f>K77+N$74</f>
        <v>0.4406634293484038</v>
      </c>
      <c r="O77">
        <f>[2]!QDIST(L77,COUNT(J$68:J$73),L$74)</f>
        <v>0.79838714769293451</v>
      </c>
      <c r="P77" s="30">
        <f>L77/SQRT(COUNT(B$67:B$72))</f>
        <v>0.73278247872657065</v>
      </c>
    </row>
    <row r="78" spans="1:16" x14ac:dyDescent="0.45">
      <c r="I78" s="31" t="str">
        <f>I68</f>
        <v>kNN</v>
      </c>
      <c r="J78" s="31" t="str">
        <f>I70</f>
        <v>LR</v>
      </c>
      <c r="K78" s="31">
        <f>ABS(J68-J70)</f>
        <v>0.14480654335815413</v>
      </c>
      <c r="L78" s="31">
        <f t="shared" ref="L78:L91" si="8">K78/K$74</f>
        <v>2.0219205223550709</v>
      </c>
      <c r="M78" s="31">
        <f t="shared" ref="M78:M91" si="9">K78-N$74</f>
        <v>-0.16730607876399944</v>
      </c>
      <c r="N78" s="31">
        <f t="shared" ref="N78:N91" si="10">K78+N$74</f>
        <v>0.4569191654803077</v>
      </c>
      <c r="O78">
        <f>[2]!QDIST(L78,COUNT(J$68:J$73),L$74)</f>
        <v>0.70934606365987785</v>
      </c>
      <c r="P78" s="31">
        <f t="shared" ref="P78:P91" si="11">L78/SQRT(COUNT(B$67:B$72))</f>
        <v>0.82544559670525874</v>
      </c>
    </row>
    <row r="79" spans="1:16" x14ac:dyDescent="0.45">
      <c r="I79" s="31" t="str">
        <f>I68</f>
        <v>kNN</v>
      </c>
      <c r="J79" s="31" t="str">
        <f>I71</f>
        <v>NB</v>
      </c>
      <c r="K79" s="31">
        <f>ABS(J68-J71)</f>
        <v>0.13785985664246625</v>
      </c>
      <c r="L79" s="31">
        <f t="shared" si="8"/>
        <v>1.9249245710182508</v>
      </c>
      <c r="M79" s="31">
        <f t="shared" si="9"/>
        <v>-0.17425276547968732</v>
      </c>
      <c r="N79" s="31">
        <f t="shared" si="10"/>
        <v>0.44997247876461982</v>
      </c>
      <c r="O79">
        <f>[2]!QDIST(L79,COUNT(J$68:J$73),L$74)</f>
        <v>0.74878181306736613</v>
      </c>
      <c r="P79" s="31">
        <f t="shared" si="11"/>
        <v>0.78584716539008581</v>
      </c>
    </row>
    <row r="80" spans="1:16" x14ac:dyDescent="0.45">
      <c r="I80" s="31" t="str">
        <f>I68</f>
        <v>kNN</v>
      </c>
      <c r="J80" s="31" t="str">
        <f>I72</f>
        <v>RF</v>
      </c>
      <c r="K80" s="31">
        <f>ABS(J68-J72)</f>
        <v>0.10273203306464052</v>
      </c>
      <c r="L80" s="31">
        <f t="shared" si="8"/>
        <v>1.4344379828396738</v>
      </c>
      <c r="M80" s="31">
        <f t="shared" si="9"/>
        <v>-0.20938058905751306</v>
      </c>
      <c r="N80" s="31">
        <f t="shared" si="10"/>
        <v>0.41484465518679409</v>
      </c>
      <c r="O80">
        <f>[2]!QDIST(L80,COUNT(J$68:J$73),L$74)</f>
        <v>0.90876638947996846</v>
      </c>
      <c r="P80" s="31">
        <f t="shared" si="11"/>
        <v>0.585606854270729</v>
      </c>
    </row>
    <row r="81" spans="9:16" x14ac:dyDescent="0.45">
      <c r="I81" s="31" t="str">
        <f>I68</f>
        <v>kNN</v>
      </c>
      <c r="J81" s="31" t="str">
        <f>I73</f>
        <v>Ensemble</v>
      </c>
      <c r="K81" s="31">
        <f>ABS(J68-J73)</f>
        <v>0.1556295062502997</v>
      </c>
      <c r="L81" s="31">
        <f t="shared" si="8"/>
        <v>2.1730405634584087</v>
      </c>
      <c r="M81" s="31">
        <f t="shared" si="9"/>
        <v>-0.15648311587185387</v>
      </c>
      <c r="N81" s="31">
        <f t="shared" si="10"/>
        <v>0.46774212837245327</v>
      </c>
      <c r="O81">
        <f>[2]!QDIST(L81,COUNT(J$68:J$73),L$74)</f>
        <v>0.64510573009004535</v>
      </c>
      <c r="P81" s="31">
        <f t="shared" si="11"/>
        <v>0.88714009514052505</v>
      </c>
    </row>
    <row r="82" spans="9:16" x14ac:dyDescent="0.45">
      <c r="I82" s="31" t="str">
        <f>I69</f>
        <v>SVM</v>
      </c>
      <c r="J82" s="31" t="str">
        <f>I70</f>
        <v>LR</v>
      </c>
      <c r="K82" s="31">
        <f>ABS(J69-J70)</f>
        <v>1.6255736131903897E-2</v>
      </c>
      <c r="L82" s="31">
        <f t="shared" si="8"/>
        <v>0.22697735702310393</v>
      </c>
      <c r="M82" s="31">
        <f t="shared" si="9"/>
        <v>-0.29585688599024967</v>
      </c>
      <c r="N82" s="31">
        <f t="shared" si="10"/>
        <v>0.32836835825405747</v>
      </c>
      <c r="O82">
        <f>[2]!QDIST(L82,COUNT(J$68:J$73),L$74)</f>
        <v>0.9999830954783212</v>
      </c>
      <c r="P82" s="31">
        <f t="shared" si="11"/>
        <v>9.2663117978688078E-2</v>
      </c>
    </row>
    <row r="83" spans="9:16" x14ac:dyDescent="0.45">
      <c r="I83" s="31" t="str">
        <f>I69</f>
        <v>SVM</v>
      </c>
      <c r="J83" s="31" t="str">
        <f>I71</f>
        <v>NB</v>
      </c>
      <c r="K83" s="31">
        <f>ABS(J69-J71)</f>
        <v>0.26641066386871648</v>
      </c>
      <c r="L83" s="31">
        <f t="shared" si="8"/>
        <v>3.7198677363502179</v>
      </c>
      <c r="M83" s="31">
        <f t="shared" si="9"/>
        <v>-4.5701958253437092E-2</v>
      </c>
      <c r="N83" s="31">
        <f t="shared" si="10"/>
        <v>0.57852328599087</v>
      </c>
      <c r="O83">
        <f>[2]!QDIST(L83,COUNT(J$68:J$73),L$74)</f>
        <v>0.1267899853259945</v>
      </c>
      <c r="P83" s="31">
        <f t="shared" si="11"/>
        <v>1.5186296441166565</v>
      </c>
    </row>
    <row r="84" spans="9:16" x14ac:dyDescent="0.45">
      <c r="I84" s="31" t="str">
        <f>I69</f>
        <v>SVM</v>
      </c>
      <c r="J84" s="31" t="str">
        <f>I72</f>
        <v>RF</v>
      </c>
      <c r="K84" s="31">
        <f>ABS(J69-J72)</f>
        <v>2.5818774161609714E-2</v>
      </c>
      <c r="L84" s="31">
        <f t="shared" si="8"/>
        <v>0.36050518249229324</v>
      </c>
      <c r="M84" s="31">
        <f t="shared" si="9"/>
        <v>-0.28629384796054386</v>
      </c>
      <c r="N84" s="31">
        <f t="shared" si="10"/>
        <v>0.33793139628376329</v>
      </c>
      <c r="O84">
        <f>[2]!QDIST(L84,COUNT(J$68:J$73),L$74)</f>
        <v>0.99983352078795029</v>
      </c>
      <c r="P84" s="31">
        <f t="shared" si="11"/>
        <v>0.14717562445584167</v>
      </c>
    </row>
    <row r="85" spans="9:16" x14ac:dyDescent="0.45">
      <c r="I85" s="31" t="str">
        <f>I69</f>
        <v>SVM</v>
      </c>
      <c r="J85" s="31" t="str">
        <f>I73</f>
        <v>Ensemble</v>
      </c>
      <c r="K85" s="31">
        <f>ABS(J69-J73)</f>
        <v>2.7078699024049468E-2</v>
      </c>
      <c r="L85" s="31">
        <f t="shared" si="8"/>
        <v>0.37809739812644177</v>
      </c>
      <c r="M85" s="31">
        <f t="shared" si="9"/>
        <v>-0.2850339230981041</v>
      </c>
      <c r="N85" s="31">
        <f t="shared" si="10"/>
        <v>0.33919132114620304</v>
      </c>
      <c r="O85">
        <f>[2]!QDIST(L85,COUNT(J$68:J$73),L$74)</f>
        <v>0.99978964305256368</v>
      </c>
      <c r="P85" s="31">
        <f t="shared" si="11"/>
        <v>0.15435761641395448</v>
      </c>
    </row>
    <row r="86" spans="9:16" x14ac:dyDescent="0.45">
      <c r="I86" s="31" t="str">
        <f>I70</f>
        <v>LR</v>
      </c>
      <c r="J86" s="31" t="str">
        <f>I71</f>
        <v>NB</v>
      </c>
      <c r="K86" s="31">
        <f>ABS(J70-J71)</f>
        <v>0.28266640000062038</v>
      </c>
      <c r="L86" s="31">
        <f t="shared" si="8"/>
        <v>3.9468450933733217</v>
      </c>
      <c r="M86" s="31">
        <f t="shared" si="9"/>
        <v>-2.9446222121533194E-2</v>
      </c>
      <c r="N86" s="31">
        <f t="shared" si="10"/>
        <v>0.594779022122774</v>
      </c>
      <c r="O86">
        <f>[2]!QDIST(L86,COUNT(J$68:J$73),L$74)</f>
        <v>9.2246322471693287E-2</v>
      </c>
      <c r="P86" s="31">
        <f t="shared" si="11"/>
        <v>1.6112927620953446</v>
      </c>
    </row>
    <row r="87" spans="9:16" x14ac:dyDescent="0.45">
      <c r="I87" s="31" t="str">
        <f>I70</f>
        <v>LR</v>
      </c>
      <c r="J87" s="31" t="str">
        <f>I72</f>
        <v>RF</v>
      </c>
      <c r="K87" s="31">
        <f>ABS(J70-J72)</f>
        <v>4.2074510293513612E-2</v>
      </c>
      <c r="L87" s="31">
        <f t="shared" si="8"/>
        <v>0.5874825395153972</v>
      </c>
      <c r="M87" s="31">
        <f t="shared" si="9"/>
        <v>-0.27003811182863996</v>
      </c>
      <c r="N87" s="31">
        <f t="shared" si="10"/>
        <v>0.35418713241566718</v>
      </c>
      <c r="O87">
        <f>[2]!QDIST(L87,COUNT(J$68:J$73),L$74)</f>
        <v>0.99821715006062162</v>
      </c>
      <c r="P87" s="31">
        <f t="shared" si="11"/>
        <v>0.23983874243452977</v>
      </c>
    </row>
    <row r="88" spans="9:16" x14ac:dyDescent="0.45">
      <c r="I88" s="31" t="str">
        <f>I70</f>
        <v>LR</v>
      </c>
      <c r="J88" s="31" t="str">
        <f>I73</f>
        <v>Ensemble</v>
      </c>
      <c r="K88" s="31">
        <f>ABS(J70-J73)</f>
        <v>1.0822962892145571E-2</v>
      </c>
      <c r="L88" s="31">
        <f t="shared" si="8"/>
        <v>0.15112004110333782</v>
      </c>
      <c r="M88" s="31">
        <f t="shared" si="9"/>
        <v>-0.301289659230008</v>
      </c>
      <c r="N88" s="31">
        <f t="shared" si="10"/>
        <v>0.32293558501429914</v>
      </c>
      <c r="O88">
        <f>[2]!QDIST(L88,COUNT(J$68:J$73),L$74)</f>
        <v>0.99999776723855482</v>
      </c>
      <c r="P88" s="31">
        <f t="shared" si="11"/>
        <v>6.1694498435266379E-2</v>
      </c>
    </row>
    <row r="89" spans="9:16" x14ac:dyDescent="0.45">
      <c r="I89" s="31" t="str">
        <f>I71</f>
        <v>NB</v>
      </c>
      <c r="J89" s="31" t="str">
        <f>I72</f>
        <v>RF</v>
      </c>
      <c r="K89" s="31">
        <f>ABS(J71-J72)</f>
        <v>0.24059188970710677</v>
      </c>
      <c r="L89" s="31">
        <f t="shared" si="8"/>
        <v>3.3593625538579248</v>
      </c>
      <c r="M89" s="31">
        <f t="shared" si="9"/>
        <v>-7.1520732415046806E-2</v>
      </c>
      <c r="N89" s="31">
        <f t="shared" si="10"/>
        <v>0.55270451182926039</v>
      </c>
      <c r="O89">
        <f>[2]!QDIST(L89,COUNT(J$68:J$73),L$74)</f>
        <v>0.2030024056437072</v>
      </c>
      <c r="P89" s="31">
        <f t="shared" si="11"/>
        <v>1.3714540196608149</v>
      </c>
    </row>
    <row r="90" spans="9:16" x14ac:dyDescent="0.45">
      <c r="I90" s="31" t="str">
        <f>I71</f>
        <v>NB</v>
      </c>
      <c r="J90" s="31" t="str">
        <f>I73</f>
        <v>Ensemble</v>
      </c>
      <c r="K90" s="31">
        <f>ABS(J71-J73)</f>
        <v>0.29348936289276595</v>
      </c>
      <c r="L90" s="31">
        <f t="shared" si="8"/>
        <v>4.0979651344766594</v>
      </c>
      <c r="M90" s="31">
        <f t="shared" si="9"/>
        <v>-1.8623259229387623E-2</v>
      </c>
      <c r="N90" s="31">
        <f t="shared" si="10"/>
        <v>0.60560198501491946</v>
      </c>
      <c r="O90">
        <f>[2]!QDIST(L90,COUNT(J$68:J$73),L$74)</f>
        <v>7.403388532721189E-2</v>
      </c>
      <c r="P90" s="31">
        <f t="shared" si="11"/>
        <v>1.6729872605306109</v>
      </c>
    </row>
    <row r="91" spans="9:16" x14ac:dyDescent="0.45">
      <c r="I91" s="16" t="str">
        <f>I72</f>
        <v>RF</v>
      </c>
      <c r="J91" s="16" t="str">
        <f>I73</f>
        <v>Ensemble</v>
      </c>
      <c r="K91" s="16">
        <f>ABS(J72-J73)</f>
        <v>5.2897473185659183E-2</v>
      </c>
      <c r="L91" s="16">
        <f t="shared" si="8"/>
        <v>0.73860258061873496</v>
      </c>
      <c r="M91" s="16">
        <f t="shared" si="9"/>
        <v>-0.25921514893649439</v>
      </c>
      <c r="N91" s="16">
        <f t="shared" si="10"/>
        <v>0.36501009530781275</v>
      </c>
      <c r="O91">
        <f>[2]!QDIST(L91,COUNT(J$68:J$73),L$74)</f>
        <v>0.99475162530320982</v>
      </c>
      <c r="P91" s="16">
        <f t="shared" si="11"/>
        <v>0.30153324086979616</v>
      </c>
    </row>
  </sheetData>
  <conditionalFormatting sqref="O21:O35">
    <cfRule type="cellIs" dxfId="4" priority="3" operator="lessThan">
      <formula>0.05</formula>
    </cfRule>
  </conditionalFormatting>
  <conditionalFormatting sqref="O49:O63">
    <cfRule type="cellIs" dxfId="3" priority="2" operator="lessThan">
      <formula>0.05</formula>
    </cfRule>
  </conditionalFormatting>
  <conditionalFormatting sqref="O77:O91">
    <cfRule type="cellIs" dxfId="2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F1</vt:lpstr>
      <vt:lpstr>F1 Analysis</vt:lpstr>
      <vt:lpstr>F1 ANOVA</vt:lpstr>
      <vt:lpstr>F1 Tuckey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2024-10-09T09:59:38Z</dcterms:modified>
</cp:coreProperties>
</file>