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\Documents\uni\anforderungsklassifizierung\4_classification&amp;evaluation\output\"/>
    </mc:Choice>
  </mc:AlternateContent>
  <xr:revisionPtr revIDLastSave="0" documentId="13_ncr:1_{1987EA49-8C90-483A-B865-6D0C87B1E521}" xr6:coauthVersionLast="47" xr6:coauthVersionMax="47" xr10:uidLastSave="{00000000-0000-0000-0000-000000000000}"/>
  <bookViews>
    <workbookView xWindow="-120" yWindow="-120" windowWidth="38640" windowHeight="21120" xr2:uid="{9114B9EE-7726-4138-8D9C-6E7713038318}"/>
  </bookViews>
  <sheets>
    <sheet name="F1" sheetId="3" r:id="rId1"/>
    <sheet name="F1 Analysis" sheetId="4" r:id="rId2"/>
    <sheet name="F1 ANOVA" sheetId="5" r:id="rId3"/>
  </sheets>
  <externalReferences>
    <externalReference r:id="rId4"/>
    <externalReference r:id="rId5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3" l="1"/>
  <c r="L20" i="3"/>
  <c r="M20" i="3"/>
  <c r="N20" i="3"/>
  <c r="O20" i="3"/>
  <c r="J20" i="3"/>
  <c r="K19" i="3"/>
  <c r="L19" i="3"/>
  <c r="M19" i="3"/>
  <c r="N19" i="3"/>
  <c r="O19" i="3"/>
  <c r="J19" i="3"/>
  <c r="O18" i="3"/>
  <c r="L18" i="3"/>
  <c r="K18" i="3"/>
  <c r="M18" i="3"/>
  <c r="N18" i="3"/>
  <c r="J18" i="3"/>
  <c r="K17" i="3"/>
  <c r="L17" i="3"/>
  <c r="M17" i="3"/>
  <c r="N17" i="3"/>
  <c r="O17" i="3"/>
  <c r="J17" i="3"/>
  <c r="K16" i="3"/>
  <c r="L16" i="3"/>
  <c r="M16" i="3"/>
  <c r="N16" i="3"/>
  <c r="O16" i="3"/>
  <c r="J16" i="3"/>
  <c r="K15" i="3"/>
  <c r="L15" i="3"/>
  <c r="M15" i="3"/>
  <c r="N15" i="3"/>
  <c r="O15" i="3"/>
  <c r="J15" i="3"/>
  <c r="K9" i="3"/>
  <c r="L9" i="3"/>
  <c r="M9" i="3"/>
  <c r="N9" i="3"/>
  <c r="O9" i="3"/>
  <c r="J9" i="3"/>
  <c r="K8" i="3"/>
  <c r="L8" i="3"/>
  <c r="M8" i="3"/>
  <c r="N8" i="3"/>
  <c r="O8" i="3"/>
  <c r="J8" i="3"/>
  <c r="O7" i="3"/>
  <c r="O4" i="3"/>
  <c r="O5" i="3"/>
  <c r="O6" i="3"/>
  <c r="L7" i="3"/>
  <c r="K7" i="3"/>
  <c r="M7" i="3"/>
  <c r="N7" i="3"/>
  <c r="J7" i="3"/>
  <c r="K6" i="3"/>
  <c r="L6" i="3"/>
  <c r="M6" i="3"/>
  <c r="N6" i="3"/>
  <c r="J6" i="3"/>
  <c r="K5" i="3"/>
  <c r="L5" i="3"/>
  <c r="M5" i="3"/>
  <c r="N5" i="3"/>
  <c r="J5" i="3"/>
  <c r="L4" i="3"/>
  <c r="M4" i="3"/>
  <c r="N4" i="3"/>
  <c r="K4" i="3"/>
  <c r="J4" i="3"/>
  <c r="A22" i="4"/>
  <c r="B22" i="4"/>
  <c r="C22" i="4"/>
  <c r="D19" i="3"/>
  <c r="D22" i="4"/>
  <c r="D20" i="3"/>
  <c r="E22" i="4"/>
  <c r="D21" i="3"/>
  <c r="F22" i="4"/>
  <c r="D22" i="3"/>
  <c r="G22" i="4"/>
  <c r="D23" i="3"/>
  <c r="H22" i="4"/>
  <c r="J22" i="4"/>
  <c r="K22" i="4"/>
  <c r="L22" i="4"/>
  <c r="A25" i="4"/>
  <c r="B25" i="4"/>
  <c r="C25" i="4"/>
  <c r="G19" i="3"/>
  <c r="D25" i="4"/>
  <c r="G20" i="3"/>
  <c r="E25" i="4"/>
  <c r="G21" i="3"/>
  <c r="F25" i="4"/>
  <c r="G22" i="3"/>
  <c r="G25" i="4"/>
  <c r="G23" i="3"/>
  <c r="H25" i="4"/>
  <c r="J25" i="4"/>
  <c r="K25" i="4"/>
  <c r="L25" i="4"/>
  <c r="B4" i="3"/>
  <c r="D2" i="4"/>
  <c r="B5" i="3"/>
  <c r="E2" i="4"/>
  <c r="B6" i="3"/>
  <c r="F2" i="4"/>
  <c r="B7" i="3"/>
  <c r="G2" i="4"/>
  <c r="B8" i="3"/>
  <c r="H2" i="4"/>
  <c r="C4" i="3"/>
  <c r="D3" i="4"/>
  <c r="C5" i="3"/>
  <c r="E3" i="4"/>
  <c r="C6" i="3"/>
  <c r="F3" i="4"/>
  <c r="C7" i="3"/>
  <c r="G3" i="4"/>
  <c r="C8" i="3"/>
  <c r="H3" i="4"/>
  <c r="D4" i="3"/>
  <c r="D4" i="4"/>
  <c r="D5" i="3"/>
  <c r="E4" i="4"/>
  <c r="D6" i="3"/>
  <c r="F4" i="4"/>
  <c r="D7" i="3"/>
  <c r="G4" i="4"/>
  <c r="D8" i="3"/>
  <c r="H4" i="4"/>
  <c r="E4" i="3"/>
  <c r="D5" i="4"/>
  <c r="E5" i="3"/>
  <c r="E5" i="4"/>
  <c r="E6" i="3"/>
  <c r="F5" i="4"/>
  <c r="E7" i="3"/>
  <c r="G5" i="4"/>
  <c r="E8" i="3"/>
  <c r="H5" i="4"/>
  <c r="F4" i="3"/>
  <c r="D6" i="4"/>
  <c r="F5" i="3"/>
  <c r="E6" i="4"/>
  <c r="F6" i="3"/>
  <c r="F6" i="4"/>
  <c r="F7" i="3"/>
  <c r="G6" i="4"/>
  <c r="F8" i="3"/>
  <c r="H6" i="4"/>
  <c r="G4" i="3"/>
  <c r="D7" i="4"/>
  <c r="G5" i="3"/>
  <c r="E7" i="4"/>
  <c r="G6" i="3"/>
  <c r="F7" i="4"/>
  <c r="G7" i="3"/>
  <c r="G7" i="4"/>
  <c r="G8" i="3"/>
  <c r="H7" i="4"/>
  <c r="B9" i="3"/>
  <c r="D8" i="4"/>
  <c r="B10" i="3"/>
  <c r="E8" i="4"/>
  <c r="B11" i="3"/>
  <c r="F8" i="4"/>
  <c r="B12" i="3"/>
  <c r="G8" i="4"/>
  <c r="B13" i="3"/>
  <c r="H8" i="4"/>
  <c r="C9" i="3"/>
  <c r="D9" i="4"/>
  <c r="C10" i="3"/>
  <c r="E9" i="4"/>
  <c r="C11" i="3"/>
  <c r="F9" i="4"/>
  <c r="C12" i="3"/>
  <c r="G9" i="4"/>
  <c r="C13" i="3"/>
  <c r="H9" i="4"/>
  <c r="D9" i="3"/>
  <c r="D10" i="4"/>
  <c r="D10" i="3"/>
  <c r="E10" i="4"/>
  <c r="D11" i="3"/>
  <c r="F10" i="4"/>
  <c r="D12" i="3"/>
  <c r="G10" i="4"/>
  <c r="D13" i="3"/>
  <c r="H10" i="4"/>
  <c r="E9" i="3"/>
  <c r="D11" i="4"/>
  <c r="E10" i="3"/>
  <c r="E11" i="4"/>
  <c r="E11" i="3"/>
  <c r="F11" i="4"/>
  <c r="E12" i="3"/>
  <c r="G11" i="4"/>
  <c r="E13" i="3"/>
  <c r="H11" i="4"/>
  <c r="F9" i="3"/>
  <c r="D12" i="4"/>
  <c r="F10" i="3"/>
  <c r="E12" i="4"/>
  <c r="F11" i="3"/>
  <c r="F12" i="4"/>
  <c r="F12" i="3"/>
  <c r="G12" i="4"/>
  <c r="F13" i="3"/>
  <c r="H12" i="4"/>
  <c r="G9" i="3"/>
  <c r="D13" i="4"/>
  <c r="G10" i="3"/>
  <c r="E13" i="4"/>
  <c r="G11" i="3"/>
  <c r="F13" i="4"/>
  <c r="G12" i="3"/>
  <c r="G13" i="4"/>
  <c r="G13" i="3"/>
  <c r="H13" i="4"/>
  <c r="B14" i="3"/>
  <c r="D14" i="4"/>
  <c r="B15" i="3"/>
  <c r="E14" i="4"/>
  <c r="B16" i="3"/>
  <c r="F14" i="4"/>
  <c r="B17" i="3"/>
  <c r="G14" i="4"/>
  <c r="B18" i="3"/>
  <c r="H14" i="4"/>
  <c r="C14" i="3"/>
  <c r="D15" i="4"/>
  <c r="C15" i="3"/>
  <c r="E15" i="4"/>
  <c r="C16" i="3"/>
  <c r="F15" i="4"/>
  <c r="C17" i="3"/>
  <c r="G15" i="4"/>
  <c r="C18" i="3"/>
  <c r="H15" i="4"/>
  <c r="D14" i="3"/>
  <c r="D16" i="4"/>
  <c r="D15" i="3"/>
  <c r="E16" i="4"/>
  <c r="D16" i="3"/>
  <c r="F16" i="4"/>
  <c r="D17" i="3"/>
  <c r="G16" i="4"/>
  <c r="D18" i="3"/>
  <c r="H16" i="4"/>
  <c r="E14" i="3"/>
  <c r="D17" i="4"/>
  <c r="E15" i="3"/>
  <c r="E17" i="4"/>
  <c r="E16" i="3"/>
  <c r="F17" i="4"/>
  <c r="E17" i="3"/>
  <c r="G17" i="4"/>
  <c r="E18" i="3"/>
  <c r="H17" i="4"/>
  <c r="F14" i="3"/>
  <c r="D18" i="4"/>
  <c r="F15" i="3"/>
  <c r="E18" i="4"/>
  <c r="F16" i="3"/>
  <c r="F18" i="4"/>
  <c r="F17" i="3"/>
  <c r="G18" i="4"/>
  <c r="F18" i="3"/>
  <c r="H18" i="4"/>
  <c r="G14" i="3"/>
  <c r="D19" i="4"/>
  <c r="G15" i="3"/>
  <c r="E19" i="4"/>
  <c r="G16" i="3"/>
  <c r="F19" i="4"/>
  <c r="G17" i="3"/>
  <c r="G19" i="4"/>
  <c r="G18" i="3"/>
  <c r="H19" i="4"/>
  <c r="B19" i="3"/>
  <c r="D20" i="4"/>
  <c r="B20" i="3"/>
  <c r="E20" i="4"/>
  <c r="B21" i="3"/>
  <c r="F20" i="4"/>
  <c r="B22" i="3"/>
  <c r="G20" i="4"/>
  <c r="B23" i="3"/>
  <c r="H20" i="4"/>
  <c r="C19" i="3"/>
  <c r="D21" i="4"/>
  <c r="C20" i="3"/>
  <c r="E21" i="4"/>
  <c r="C21" i="3"/>
  <c r="F21" i="4"/>
  <c r="C22" i="3"/>
  <c r="G21" i="4"/>
  <c r="C23" i="3"/>
  <c r="H21" i="4"/>
  <c r="E19" i="3"/>
  <c r="D23" i="4"/>
  <c r="E20" i="3"/>
  <c r="E23" i="4"/>
  <c r="E21" i="3"/>
  <c r="F23" i="4"/>
  <c r="E22" i="3"/>
  <c r="G23" i="4"/>
  <c r="E23" i="3"/>
  <c r="H23" i="4"/>
  <c r="F19" i="3"/>
  <c r="D24" i="4"/>
  <c r="F20" i="3"/>
  <c r="E24" i="4"/>
  <c r="F21" i="3"/>
  <c r="F24" i="4"/>
  <c r="F22" i="3"/>
  <c r="G24" i="4"/>
  <c r="F23" i="3"/>
  <c r="H24" i="4"/>
  <c r="B24" i="3"/>
  <c r="D26" i="4"/>
  <c r="B25" i="3"/>
  <c r="E26" i="4"/>
  <c r="B26" i="3"/>
  <c r="F26" i="4"/>
  <c r="B27" i="3"/>
  <c r="G26" i="4"/>
  <c r="B28" i="3"/>
  <c r="H26" i="4"/>
  <c r="C24" i="3"/>
  <c r="D27" i="4"/>
  <c r="C25" i="3"/>
  <c r="E27" i="4"/>
  <c r="C26" i="3"/>
  <c r="F27" i="4"/>
  <c r="C27" i="3"/>
  <c r="G27" i="4"/>
  <c r="C28" i="3"/>
  <c r="H27" i="4"/>
  <c r="D24" i="3"/>
  <c r="D28" i="4"/>
  <c r="D25" i="3"/>
  <c r="E28" i="4"/>
  <c r="D26" i="3"/>
  <c r="F28" i="4"/>
  <c r="D27" i="3"/>
  <c r="G28" i="4"/>
  <c r="D28" i="3"/>
  <c r="H28" i="4"/>
  <c r="E24" i="3"/>
  <c r="D29" i="4"/>
  <c r="E25" i="3"/>
  <c r="E29" i="4"/>
  <c r="E26" i="3"/>
  <c r="F29" i="4"/>
  <c r="E27" i="3"/>
  <c r="G29" i="4"/>
  <c r="E28" i="3"/>
  <c r="H29" i="4"/>
  <c r="F24" i="3"/>
  <c r="D30" i="4"/>
  <c r="F25" i="3"/>
  <c r="E30" i="4"/>
  <c r="F26" i="3"/>
  <c r="F30" i="4"/>
  <c r="F27" i="3"/>
  <c r="G30" i="4"/>
  <c r="F28" i="3"/>
  <c r="H30" i="4"/>
  <c r="G24" i="3"/>
  <c r="D31" i="4"/>
  <c r="G25" i="3"/>
  <c r="E31" i="4"/>
  <c r="G26" i="3"/>
  <c r="F31" i="4"/>
  <c r="G27" i="3"/>
  <c r="G31" i="4"/>
  <c r="G28" i="3"/>
  <c r="H31" i="4"/>
  <c r="B29" i="3"/>
  <c r="D32" i="4"/>
  <c r="B30" i="3"/>
  <c r="E32" i="4"/>
  <c r="B31" i="3"/>
  <c r="F32" i="4"/>
  <c r="B32" i="3"/>
  <c r="G32" i="4"/>
  <c r="B33" i="3"/>
  <c r="H32" i="4"/>
  <c r="C29" i="3"/>
  <c r="D33" i="4"/>
  <c r="C30" i="3"/>
  <c r="E33" i="4"/>
  <c r="C31" i="3"/>
  <c r="F33" i="4"/>
  <c r="C32" i="3"/>
  <c r="G33" i="4"/>
  <c r="C33" i="3"/>
  <c r="H33" i="4"/>
  <c r="D29" i="3"/>
  <c r="D34" i="4"/>
  <c r="D30" i="3"/>
  <c r="E34" i="4"/>
  <c r="D31" i="3"/>
  <c r="F34" i="4"/>
  <c r="D32" i="3"/>
  <c r="G34" i="4"/>
  <c r="D33" i="3"/>
  <c r="H34" i="4"/>
  <c r="E29" i="3"/>
  <c r="D35" i="4"/>
  <c r="E30" i="3"/>
  <c r="E35" i="4"/>
  <c r="E31" i="3"/>
  <c r="F35" i="4"/>
  <c r="E32" i="3"/>
  <c r="G35" i="4"/>
  <c r="E33" i="3"/>
  <c r="H35" i="4"/>
  <c r="F29" i="3"/>
  <c r="D36" i="4"/>
  <c r="F30" i="3"/>
  <c r="E36" i="4"/>
  <c r="F31" i="3"/>
  <c r="F36" i="4"/>
  <c r="F32" i="3"/>
  <c r="G36" i="4"/>
  <c r="F33" i="3"/>
  <c r="H36" i="4"/>
  <c r="G29" i="3"/>
  <c r="D37" i="4"/>
  <c r="G30" i="3"/>
  <c r="E37" i="4"/>
  <c r="G31" i="3"/>
  <c r="F37" i="4"/>
  <c r="G32" i="3"/>
  <c r="G37" i="4"/>
  <c r="G33" i="3"/>
  <c r="H37" i="4"/>
  <c r="F87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J13" i="5"/>
  <c r="I13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B37" i="4"/>
  <c r="B36" i="4"/>
  <c r="B35" i="4"/>
  <c r="B34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3" i="4"/>
  <c r="B24" i="4"/>
  <c r="B26" i="4"/>
  <c r="B27" i="4"/>
  <c r="B28" i="4"/>
  <c r="B29" i="4"/>
  <c r="B30" i="4"/>
  <c r="B31" i="4"/>
  <c r="B32" i="4"/>
  <c r="B33" i="4"/>
  <c r="B10" i="5" a="1"/>
  <c r="B10" i="5"/>
  <c r="B45" i="5"/>
  <c r="C37" i="4"/>
  <c r="C36" i="4"/>
  <c r="C35" i="4"/>
  <c r="C34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3" i="4"/>
  <c r="C24" i="4"/>
  <c r="C26" i="4"/>
  <c r="C27" i="4"/>
  <c r="C28" i="4"/>
  <c r="C29" i="4"/>
  <c r="C30" i="4"/>
  <c r="C31" i="4"/>
  <c r="C32" i="4"/>
  <c r="C33" i="4"/>
  <c r="C12" i="5" a="1"/>
  <c r="C12" i="5"/>
  <c r="C45" i="5"/>
  <c r="B51" i="5"/>
  <c r="C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D45" i="5"/>
  <c r="E45" i="5" a="1"/>
  <c r="E45" i="5"/>
  <c r="B46" i="5"/>
  <c r="C13" i="5"/>
  <c r="C46" i="5"/>
  <c r="D46" i="5"/>
  <c r="E46" i="5" a="1"/>
  <c r="E46" i="5"/>
  <c r="B47" i="5"/>
  <c r="C14" i="5"/>
  <c r="C47" i="5"/>
  <c r="D47" i="5"/>
  <c r="E47" i="5" a="1"/>
  <c r="B11" i="5"/>
  <c r="B48" i="5"/>
  <c r="C48" i="5"/>
  <c r="D48" i="5"/>
  <c r="E48" i="5" a="1"/>
  <c r="B49" i="5"/>
  <c r="C49" i="5"/>
  <c r="D49" i="5"/>
  <c r="E49" i="5" a="1"/>
  <c r="B50" i="5"/>
  <c r="C50" i="5"/>
  <c r="D50" i="5"/>
  <c r="E50" i="5" a="1"/>
  <c r="E47" i="5"/>
  <c r="E48" i="5"/>
  <c r="E49" i="5"/>
  <c r="E50" i="5"/>
  <c r="D10" i="5"/>
  <c r="E10" i="5" a="1"/>
  <c r="E10" i="5"/>
  <c r="D11" i="5"/>
  <c r="E11" i="5" a="1"/>
  <c r="E11" i="5"/>
  <c r="I6" i="5"/>
  <c r="D12" i="5"/>
  <c r="E12" i="5" a="1"/>
  <c r="E12" i="5"/>
  <c r="D13" i="5"/>
  <c r="E13" i="5" a="1"/>
  <c r="E13" i="5"/>
  <c r="D14" i="5"/>
  <c r="E14" i="5" a="1"/>
  <c r="E14" i="5"/>
  <c r="I7" i="5"/>
  <c r="I10" i="5"/>
  <c r="A37" i="4"/>
  <c r="A36" i="4"/>
  <c r="A35" i="4"/>
  <c r="A34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3" i="4"/>
  <c r="A24" i="4"/>
  <c r="A26" i="4"/>
  <c r="A27" i="4"/>
  <c r="A28" i="4"/>
  <c r="A29" i="4"/>
  <c r="A30" i="4"/>
  <c r="A31" i="4"/>
  <c r="A32" i="4"/>
  <c r="A33" i="4"/>
  <c r="A4" i="5" a="1"/>
  <c r="A4" i="5"/>
  <c r="A27" i="5"/>
  <c r="C27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D27" i="5"/>
  <c r="E27" i="5" a="1"/>
  <c r="E27" i="5"/>
  <c r="A28" i="5"/>
  <c r="C28" i="5"/>
  <c r="D28" i="5"/>
  <c r="E28" i="5" a="1"/>
  <c r="E28" i="5"/>
  <c r="A29" i="5"/>
  <c r="C29" i="5"/>
  <c r="D29" i="5"/>
  <c r="E29" i="5" a="1"/>
  <c r="A5" i="5"/>
  <c r="A30" i="5"/>
  <c r="C30" i="5"/>
  <c r="D30" i="5"/>
  <c r="E30" i="5" a="1"/>
  <c r="A31" i="5"/>
  <c r="C31" i="5"/>
  <c r="D31" i="5"/>
  <c r="E31" i="5" a="1"/>
  <c r="A32" i="5"/>
  <c r="C32" i="5"/>
  <c r="D32" i="5"/>
  <c r="E32" i="5" a="1"/>
  <c r="A6" i="5"/>
  <c r="A33" i="5"/>
  <c r="C33" i="5"/>
  <c r="D33" i="5"/>
  <c r="E33" i="5" a="1"/>
  <c r="A34" i="5"/>
  <c r="C34" i="5"/>
  <c r="D34" i="5"/>
  <c r="E34" i="5" a="1"/>
  <c r="A35" i="5"/>
  <c r="C35" i="5"/>
  <c r="D35" i="5"/>
  <c r="E35" i="5" a="1"/>
  <c r="A7" i="5"/>
  <c r="A36" i="5"/>
  <c r="C36" i="5"/>
  <c r="D36" i="5"/>
  <c r="E36" i="5" a="1"/>
  <c r="A37" i="5"/>
  <c r="C37" i="5"/>
  <c r="D37" i="5"/>
  <c r="E37" i="5" a="1"/>
  <c r="A38" i="5"/>
  <c r="C38" i="5"/>
  <c r="D38" i="5"/>
  <c r="E38" i="5" a="1"/>
  <c r="A8" i="5"/>
  <c r="A39" i="5"/>
  <c r="C39" i="5"/>
  <c r="D39" i="5"/>
  <c r="E39" i="5" a="1"/>
  <c r="A40" i="5"/>
  <c r="C40" i="5"/>
  <c r="D40" i="5"/>
  <c r="E40" i="5" a="1"/>
  <c r="A41" i="5"/>
  <c r="C41" i="5"/>
  <c r="D41" i="5"/>
  <c r="E41" i="5" a="1"/>
  <c r="A9" i="5"/>
  <c r="A42" i="5"/>
  <c r="C42" i="5"/>
  <c r="D42" i="5"/>
  <c r="E42" i="5" a="1"/>
  <c r="A43" i="5"/>
  <c r="C43" i="5"/>
  <c r="D43" i="5"/>
  <c r="E43" i="5" a="1"/>
  <c r="A44" i="5"/>
  <c r="C44" i="5"/>
  <c r="D44" i="5"/>
  <c r="E44" i="5" a="1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D4" i="5"/>
  <c r="E4" i="5" a="1"/>
  <c r="E4" i="5"/>
  <c r="D5" i="5"/>
  <c r="E5" i="5" a="1"/>
  <c r="E5" i="5"/>
  <c r="D6" i="5"/>
  <c r="E6" i="5" a="1"/>
  <c r="D7" i="5"/>
  <c r="E7" i="5" a="1"/>
  <c r="D8" i="5"/>
  <c r="E8" i="5" a="1"/>
  <c r="D9" i="5"/>
  <c r="E9" i="5" a="1"/>
  <c r="E6" i="5"/>
  <c r="E7" i="5"/>
  <c r="E8" i="5"/>
  <c r="E9" i="5"/>
  <c r="I5" i="5"/>
  <c r="I9" i="5"/>
  <c r="A15" i="5"/>
  <c r="B15" i="5"/>
  <c r="D15" i="5"/>
  <c r="E15" i="5" a="1"/>
  <c r="E15" i="5"/>
  <c r="A16" i="5"/>
  <c r="B16" i="5"/>
  <c r="D16" i="5"/>
  <c r="E16" i="5" a="1"/>
  <c r="E16" i="5"/>
  <c r="A17" i="5"/>
  <c r="B17" i="5"/>
  <c r="D17" i="5"/>
  <c r="E17" i="5" a="1"/>
  <c r="A18" i="5"/>
  <c r="B18" i="5"/>
  <c r="D18" i="5"/>
  <c r="E18" i="5" a="1"/>
  <c r="A19" i="5"/>
  <c r="B19" i="5"/>
  <c r="D19" i="5"/>
  <c r="E19" i="5" a="1"/>
  <c r="A20" i="5"/>
  <c r="B20" i="5"/>
  <c r="D20" i="5"/>
  <c r="E20" i="5" a="1"/>
  <c r="A21" i="5"/>
  <c r="B21" i="5"/>
  <c r="D21" i="5"/>
  <c r="E21" i="5" a="1"/>
  <c r="A22" i="5"/>
  <c r="B22" i="5"/>
  <c r="D22" i="5"/>
  <c r="E22" i="5" a="1"/>
  <c r="A23" i="5"/>
  <c r="B23" i="5"/>
  <c r="D23" i="5"/>
  <c r="E23" i="5" a="1"/>
  <c r="A24" i="5"/>
  <c r="B24" i="5"/>
  <c r="D24" i="5"/>
  <c r="E24" i="5" a="1"/>
  <c r="A25" i="5"/>
  <c r="B25" i="5"/>
  <c r="D25" i="5"/>
  <c r="E25" i="5" a="1"/>
  <c r="A26" i="5"/>
  <c r="B26" i="5"/>
  <c r="D26" i="5"/>
  <c r="E26" i="5" a="1"/>
  <c r="E17" i="5"/>
  <c r="E18" i="5"/>
  <c r="E19" i="5"/>
  <c r="E20" i="5"/>
  <c r="E21" i="5"/>
  <c r="E22" i="5"/>
  <c r="E23" i="5"/>
  <c r="E24" i="5"/>
  <c r="E25" i="5"/>
  <c r="E26" i="5"/>
  <c r="I8" i="5"/>
  <c r="I11" i="5"/>
  <c r="I12" i="5"/>
  <c r="J5" i="5"/>
  <c r="J6" i="5"/>
  <c r="J7" i="5"/>
  <c r="J12" i="5"/>
  <c r="K12" i="5"/>
  <c r="K13" i="5"/>
  <c r="N11" i="5"/>
  <c r="J11" i="5"/>
  <c r="K11" i="5"/>
  <c r="L11" i="5"/>
  <c r="M11" i="5"/>
  <c r="N10" i="5"/>
  <c r="J10" i="5"/>
  <c r="K10" i="5"/>
  <c r="L10" i="5"/>
  <c r="M10" i="5"/>
  <c r="N9" i="5"/>
  <c r="J9" i="5"/>
  <c r="K9" i="5"/>
  <c r="L9" i="5"/>
  <c r="M9" i="5"/>
  <c r="N8" i="5"/>
  <c r="J8" i="5"/>
  <c r="K8" i="5"/>
  <c r="L8" i="5"/>
  <c r="M8" i="5"/>
  <c r="N7" i="5"/>
  <c r="K7" i="5"/>
  <c r="L7" i="5"/>
  <c r="M7" i="5"/>
  <c r="N6" i="5"/>
  <c r="K6" i="5"/>
  <c r="L6" i="5"/>
  <c r="M6" i="5"/>
  <c r="N5" i="5"/>
  <c r="K5" i="5"/>
  <c r="L5" i="5"/>
  <c r="M5" i="5"/>
  <c r="F13" i="5" a="1"/>
  <c r="F13" i="5"/>
  <c r="F14" i="5" a="1"/>
  <c r="F14" i="5"/>
  <c r="F12" i="5" a="1"/>
  <c r="F12" i="5"/>
  <c r="F11" i="5" a="1"/>
  <c r="F11" i="5"/>
  <c r="F10" i="5" a="1"/>
  <c r="F10" i="5"/>
  <c r="F5" i="5" a="1"/>
  <c r="F5" i="5"/>
  <c r="F6" i="5" a="1"/>
  <c r="F6" i="5"/>
  <c r="F7" i="5" a="1"/>
  <c r="F7" i="5"/>
  <c r="F8" i="5" a="1"/>
  <c r="F8" i="5"/>
  <c r="F9" i="5" a="1"/>
  <c r="F9" i="5"/>
  <c r="F4" i="5" a="1"/>
  <c r="F4" i="5"/>
  <c r="F46" i="5" a="1"/>
  <c r="F46" i="5"/>
  <c r="F47" i="5" a="1"/>
  <c r="F47" i="5"/>
  <c r="F48" i="5" a="1"/>
  <c r="F48" i="5"/>
  <c r="F49" i="5" a="1"/>
  <c r="F49" i="5"/>
  <c r="F50" i="5" a="1"/>
  <c r="F50" i="5"/>
  <c r="F45" i="5" a="1"/>
  <c r="F45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27" i="5" a="1"/>
  <c r="F27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15" i="5" a="1"/>
  <c r="F15" i="5"/>
  <c r="E87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51" i="5"/>
  <c r="J35" i="4"/>
  <c r="K35" i="4"/>
  <c r="L35" i="4"/>
  <c r="J36" i="4"/>
  <c r="K36" i="4"/>
  <c r="L36" i="4"/>
  <c r="J37" i="4"/>
  <c r="K37" i="4"/>
  <c r="L37" i="4"/>
  <c r="J3" i="4"/>
  <c r="K3" i="4"/>
  <c r="L3" i="4"/>
  <c r="J4" i="4"/>
  <c r="K4" i="4"/>
  <c r="L4" i="4"/>
  <c r="J5" i="4"/>
  <c r="K5" i="4"/>
  <c r="L5" i="4"/>
  <c r="J6" i="4"/>
  <c r="K6" i="4"/>
  <c r="L6" i="4"/>
  <c r="J7" i="4"/>
  <c r="K7" i="4"/>
  <c r="L7" i="4"/>
  <c r="J8" i="4"/>
  <c r="K8" i="4"/>
  <c r="L8" i="4"/>
  <c r="J9" i="4"/>
  <c r="K9" i="4"/>
  <c r="L9" i="4"/>
  <c r="J10" i="4"/>
  <c r="K10" i="4"/>
  <c r="L10" i="4"/>
  <c r="J11" i="4"/>
  <c r="K11" i="4"/>
  <c r="L11" i="4"/>
  <c r="J12" i="4"/>
  <c r="K12" i="4"/>
  <c r="L12" i="4"/>
  <c r="J13" i="4"/>
  <c r="K13" i="4"/>
  <c r="L13" i="4"/>
  <c r="J14" i="4"/>
  <c r="K14" i="4"/>
  <c r="L14" i="4"/>
  <c r="J15" i="4"/>
  <c r="K15" i="4"/>
  <c r="L15" i="4"/>
  <c r="J16" i="4"/>
  <c r="K16" i="4"/>
  <c r="L16" i="4"/>
  <c r="J17" i="4"/>
  <c r="K17" i="4"/>
  <c r="L17" i="4"/>
  <c r="J18" i="4"/>
  <c r="K18" i="4"/>
  <c r="L18" i="4"/>
  <c r="J19" i="4"/>
  <c r="K19" i="4"/>
  <c r="L19" i="4"/>
  <c r="J20" i="4"/>
  <c r="K20" i="4"/>
  <c r="L20" i="4"/>
  <c r="J21" i="4"/>
  <c r="K21" i="4"/>
  <c r="L21" i="4"/>
  <c r="J23" i="4"/>
  <c r="K23" i="4"/>
  <c r="L23" i="4"/>
  <c r="J24" i="4"/>
  <c r="K24" i="4"/>
  <c r="L24" i="4"/>
  <c r="J26" i="4"/>
  <c r="K26" i="4"/>
  <c r="L26" i="4"/>
  <c r="J27" i="4"/>
  <c r="K27" i="4"/>
  <c r="L27" i="4"/>
  <c r="J28" i="4"/>
  <c r="K28" i="4"/>
  <c r="L28" i="4"/>
  <c r="J29" i="4"/>
  <c r="K29" i="4"/>
  <c r="L29" i="4"/>
  <c r="J30" i="4"/>
  <c r="K30" i="4"/>
  <c r="L30" i="4"/>
  <c r="J31" i="4"/>
  <c r="K31" i="4"/>
  <c r="L31" i="4"/>
  <c r="J32" i="4"/>
  <c r="K32" i="4"/>
  <c r="L32" i="4"/>
  <c r="J33" i="4"/>
  <c r="K33" i="4"/>
  <c r="L33" i="4"/>
  <c r="J34" i="4"/>
  <c r="K34" i="4"/>
  <c r="L34" i="4"/>
  <c r="L2" i="4"/>
  <c r="K2" i="4"/>
  <c r="J2" i="4"/>
</calcChain>
</file>

<file path=xl/sharedStrings.xml><?xml version="1.0" encoding="utf-8"?>
<sst xmlns="http://schemas.openxmlformats.org/spreadsheetml/2006/main" count="73" uniqueCount="40">
  <si>
    <t>kNN</t>
  </si>
  <si>
    <t>SVM</t>
  </si>
  <si>
    <t>LR</t>
  </si>
  <si>
    <t>NB</t>
  </si>
  <si>
    <t>RF</t>
  </si>
  <si>
    <t>Ensemble</t>
  </si>
  <si>
    <t>BoW</t>
  </si>
  <si>
    <t>Chi^2</t>
  </si>
  <si>
    <t>Tf-Idf</t>
  </si>
  <si>
    <t>ML Algorithm</t>
  </si>
  <si>
    <t>Feature Extraction</t>
  </si>
  <si>
    <t>Dimensionaloty Reduction</t>
  </si>
  <si>
    <t>F1-Scores per Fold</t>
  </si>
  <si>
    <t>Mean</t>
  </si>
  <si>
    <t>Standard Deviation</t>
  </si>
  <si>
    <t>Variance</t>
  </si>
  <si>
    <t>Count</t>
  </si>
  <si>
    <t>Three Factor Anova</t>
  </si>
  <si>
    <t>ANOVA</t>
  </si>
  <si>
    <t>Alpha</t>
  </si>
  <si>
    <t>SS</t>
  </si>
  <si>
    <t>df</t>
  </si>
  <si>
    <t>MS</t>
  </si>
  <si>
    <t>F</t>
  </si>
  <si>
    <t>p-value</t>
  </si>
  <si>
    <t>p eta-sq</t>
  </si>
  <si>
    <t>A</t>
  </si>
  <si>
    <t>B</t>
  </si>
  <si>
    <t>C</t>
  </si>
  <si>
    <t>A x B</t>
  </si>
  <si>
    <t>A x C</t>
  </si>
  <si>
    <t>B x C</t>
  </si>
  <si>
    <t>A x B x C</t>
  </si>
  <si>
    <t>Total</t>
  </si>
  <si>
    <t>Within</t>
  </si>
  <si>
    <t>F1 per Fold</t>
  </si>
  <si>
    <t>BoW +</t>
  </si>
  <si>
    <t>Tf-Idf +</t>
  </si>
  <si>
    <t>/</t>
  </si>
  <si>
    <t>Chi^2 +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</si>
</sst>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3" xfId="0" applyFont="1" applyBorder="1" applyAlignment="1">
      <alignment horizontal="center"/>
    </xf>
    <xf numFmtId="0" fontId="0" fillId="0" borderId="14" xfId="0" applyBorder="1"/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 vertical="top"/>
    </xf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'F1'!$J$2:$J$3</c:f>
              <c:strCache>
                <c:ptCount val="2"/>
                <c:pt idx="0">
                  <c:v>BoW +</c:v>
                </c:pt>
                <c:pt idx="1">
                  <c:v>/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plus>
            <c:minus>
              <c:numRef>
                <c:f>'F1'!$J$15:$J$20</c:f>
                <c:numCache>
                  <c:formatCode>General</c:formatCode>
                  <c:ptCount val="6"/>
                  <c:pt idx="0">
                    <c:v>5.7561990341961078E-2</c:v>
                  </c:pt>
                  <c:pt idx="1">
                    <c:v>2.8026716798964263E-2</c:v>
                  </c:pt>
                  <c:pt idx="2">
                    <c:v>4.7455505084118894E-2</c:v>
                  </c:pt>
                  <c:pt idx="3">
                    <c:v>3.0545989302824938E-2</c:v>
                  </c:pt>
                  <c:pt idx="4">
                    <c:v>2.4569173820217848E-2</c:v>
                  </c:pt>
                  <c:pt idx="5">
                    <c:v>5.1477817098896712E-2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'F1'!$J$4:$J$9</c:f>
              <c:numCache>
                <c:formatCode>General</c:formatCode>
                <c:ptCount val="6"/>
                <c:pt idx="0">
                  <c:v>0.61091025018216327</c:v>
                </c:pt>
                <c:pt idx="1">
                  <c:v>0.80081341541129736</c:v>
                </c:pt>
                <c:pt idx="2">
                  <c:v>0.84074442175686115</c:v>
                </c:pt>
                <c:pt idx="3">
                  <c:v>0.81302342332761257</c:v>
                </c:pt>
                <c:pt idx="4">
                  <c:v>0.79929554214048315</c:v>
                </c:pt>
                <c:pt idx="5">
                  <c:v>0.84194133574598207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2-4615-9557-6DC610888758}"/>
            </c:ext>
          </c:extLst>
        </c:ser>
        <c:ser>
          <c:idx val="1"/>
          <c:order val="1"/>
          <c:tx>
            <c:strRef>
              <c:f>'F1'!$K$2:$K$3</c:f>
              <c:strCache>
                <c:ptCount val="2"/>
                <c:pt idx="0">
                  <c:v>BoW +</c:v>
                </c:pt>
                <c:pt idx="1">
                  <c:v>Chi^2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plus>
            <c:minus>
              <c:numRef>
                <c:f>'F1'!$K$15:$K$20</c:f>
                <c:numCache>
                  <c:formatCode>General</c:formatCode>
                  <c:ptCount val="6"/>
                  <c:pt idx="0">
                    <c:v>2.8737570550821288E-2</c:v>
                  </c:pt>
                  <c:pt idx="1">
                    <c:v>4.9923395105736568E-2</c:v>
                  </c:pt>
                  <c:pt idx="2">
                    <c:v>2.3705250908797985E-2</c:v>
                  </c:pt>
                  <c:pt idx="3">
                    <c:v>3.6775736439991422E-2</c:v>
                  </c:pt>
                  <c:pt idx="4">
                    <c:v>2.393855611041602E-2</c:v>
                  </c:pt>
                  <c:pt idx="5">
                    <c:v>3.1927700708366154E-2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'F1'!$K$4:$K$9</c:f>
              <c:numCache>
                <c:formatCode>General</c:formatCode>
                <c:ptCount val="6"/>
                <c:pt idx="0">
                  <c:v>0.67708654294252502</c:v>
                </c:pt>
                <c:pt idx="1">
                  <c:v>0.80893053731024478</c:v>
                </c:pt>
                <c:pt idx="2">
                  <c:v>0.84520300916564428</c:v>
                </c:pt>
                <c:pt idx="3">
                  <c:v>0.84593023281619217</c:v>
                </c:pt>
                <c:pt idx="4">
                  <c:v>0.8166684721988402</c:v>
                </c:pt>
                <c:pt idx="5">
                  <c:v>0.85960243250523105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52-4615-9557-6DC610888758}"/>
            </c:ext>
          </c:extLst>
        </c:ser>
        <c:ser>
          <c:idx val="2"/>
          <c:order val="2"/>
          <c:tx>
            <c:strRef>
              <c:f>'F1'!$L$2:$L$3</c:f>
              <c:strCache>
                <c:ptCount val="2"/>
                <c:pt idx="0">
                  <c:v>BoW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plus>
            <c:minus>
              <c:numRef>
                <c:f>'F1'!$L$15:$L$20</c:f>
                <c:numCache>
                  <c:formatCode>General</c:formatCode>
                  <c:ptCount val="6"/>
                  <c:pt idx="0">
                    <c:v>5.1576178987247548E-2</c:v>
                  </c:pt>
                  <c:pt idx="1">
                    <c:v>5.1062547693020516E-2</c:v>
                  </c:pt>
                  <c:pt idx="2">
                    <c:v>3.5930200771241198E-2</c:v>
                  </c:pt>
                  <c:pt idx="3">
                    <c:v>0</c:v>
                  </c:pt>
                  <c:pt idx="4">
                    <c:v>2.4642966653368341E-2</c:v>
                  </c:pt>
                  <c:pt idx="5">
                    <c:v>4.5677966314735592E-2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'F1'!$L$4:$L$9</c:f>
              <c:numCache>
                <c:formatCode>General</c:formatCode>
                <c:ptCount val="6"/>
                <c:pt idx="0">
                  <c:v>0.67549918183695445</c:v>
                </c:pt>
                <c:pt idx="1">
                  <c:v>0.79932436198669954</c:v>
                </c:pt>
                <c:pt idx="2">
                  <c:v>0.84134004010855024</c:v>
                </c:pt>
                <c:pt idx="3">
                  <c:v>0</c:v>
                </c:pt>
                <c:pt idx="4">
                  <c:v>0.7266662225643733</c:v>
                </c:pt>
                <c:pt idx="5">
                  <c:v>0.83161398431726785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52-4615-9557-6DC610888758}"/>
            </c:ext>
          </c:extLst>
        </c:ser>
        <c:ser>
          <c:idx val="3"/>
          <c:order val="3"/>
          <c:tx>
            <c:strRef>
              <c:f>'F1'!$M$2:$M$3</c:f>
              <c:strCache>
                <c:ptCount val="2"/>
                <c:pt idx="0">
                  <c:v>Tf-Idf +</c:v>
                </c:pt>
                <c:pt idx="1">
                  <c:v>/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plus>
            <c:minus>
              <c:numRef>
                <c:f>'F1'!$M$15:$M$20</c:f>
                <c:numCache>
                  <c:formatCode>General</c:formatCode>
                  <c:ptCount val="6"/>
                  <c:pt idx="0">
                    <c:v>3.7400296540463729E-2</c:v>
                  </c:pt>
                  <c:pt idx="1">
                    <c:v>4.1246916126000122E-2</c:v>
                  </c:pt>
                  <c:pt idx="2">
                    <c:v>3.8618762381606303E-2</c:v>
                  </c:pt>
                  <c:pt idx="3">
                    <c:v>3.5015952223452267E-2</c:v>
                  </c:pt>
                  <c:pt idx="4">
                    <c:v>2.586530967901127E-2</c:v>
                  </c:pt>
                  <c:pt idx="5">
                    <c:v>3.9458469083306254E-2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'F1'!$M$4:$M$9</c:f>
              <c:numCache>
                <c:formatCode>General</c:formatCode>
                <c:ptCount val="6"/>
                <c:pt idx="0">
                  <c:v>0.79156773976772699</c:v>
                </c:pt>
                <c:pt idx="1">
                  <c:v>0.83071712125800745</c:v>
                </c:pt>
                <c:pt idx="2">
                  <c:v>0.82968215789103295</c:v>
                </c:pt>
                <c:pt idx="3">
                  <c:v>0.8325940159128592</c:v>
                </c:pt>
                <c:pt idx="4">
                  <c:v>0.81232686680582877</c:v>
                </c:pt>
                <c:pt idx="5">
                  <c:v>0.84356537356382066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52-4615-9557-6DC610888758}"/>
            </c:ext>
          </c:extLst>
        </c:ser>
        <c:ser>
          <c:idx val="4"/>
          <c:order val="4"/>
          <c:tx>
            <c:strRef>
              <c:f>'F1'!$N$2:$N$3</c:f>
              <c:strCache>
                <c:ptCount val="2"/>
                <c:pt idx="0">
                  <c:v>Tf-Idf +</c:v>
                </c:pt>
                <c:pt idx="1">
                  <c:v>Chi^2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plus>
            <c:minus>
              <c:numRef>
                <c:f>'F1'!$N$15:$N$20</c:f>
                <c:numCache>
                  <c:formatCode>General</c:formatCode>
                  <c:ptCount val="6"/>
                  <c:pt idx="0">
                    <c:v>3.7076552896132466E-2</c:v>
                  </c:pt>
                  <c:pt idx="1">
                    <c:v>3.3451784120424641E-2</c:v>
                  </c:pt>
                  <c:pt idx="2">
                    <c:v>4.0985919400133512E-2</c:v>
                  </c:pt>
                  <c:pt idx="3">
                    <c:v>2.8958019304862737E-2</c:v>
                  </c:pt>
                  <c:pt idx="4">
                    <c:v>3.2629513858011175E-2</c:v>
                  </c:pt>
                  <c:pt idx="5">
                    <c:v>4.1043286053692674E-2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'F1'!$N$4:$N$9</c:f>
              <c:numCache>
                <c:formatCode>General</c:formatCode>
                <c:ptCount val="6"/>
                <c:pt idx="0">
                  <c:v>0.71087783363187418</c:v>
                </c:pt>
                <c:pt idx="1">
                  <c:v>0.84751420283884649</c:v>
                </c:pt>
                <c:pt idx="2">
                  <c:v>0.8366381363445029</c:v>
                </c:pt>
                <c:pt idx="3">
                  <c:v>0.84503433472225464</c:v>
                </c:pt>
                <c:pt idx="4">
                  <c:v>0.80864702132081556</c:v>
                </c:pt>
                <c:pt idx="5">
                  <c:v>0.87507605785509368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52-4615-9557-6DC610888758}"/>
            </c:ext>
          </c:extLst>
        </c:ser>
        <c:ser>
          <c:idx val="5"/>
          <c:order val="5"/>
          <c:tx>
            <c:strRef>
              <c:f>'F1'!$O$2:$O$3</c:f>
              <c:strCache>
                <c:ptCount val="2"/>
                <c:pt idx="0">
                  <c:v>Tf-Idf +</c:v>
                </c:pt>
                <c:pt idx="1">
                  <c:v>Chi^2 + PCA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plus>
            <c:minus>
              <c:numRef>
                <c:f>'F1'!$O$15:$O$20</c:f>
                <c:numCache>
                  <c:formatCode>General</c:formatCode>
                  <c:ptCount val="6"/>
                  <c:pt idx="0">
                    <c:v>4.3503383696078854E-2</c:v>
                  </c:pt>
                  <c:pt idx="1">
                    <c:v>2.4600327275163248E-2</c:v>
                  </c:pt>
                  <c:pt idx="2">
                    <c:v>4.9107210720397747E-2</c:v>
                  </c:pt>
                  <c:pt idx="3">
                    <c:v>0</c:v>
                  </c:pt>
                  <c:pt idx="4">
                    <c:v>4.8841373771204628E-2</c:v>
                  </c:pt>
                  <c:pt idx="5">
                    <c:v>3.0987503685848281E-2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'F1'!$I$4:$I$9</c:f>
              <c:strCache>
                <c:ptCount val="6"/>
                <c:pt idx="0">
                  <c:v>kNN</c:v>
                </c:pt>
                <c:pt idx="1">
                  <c:v>SVM</c:v>
                </c:pt>
                <c:pt idx="2">
                  <c:v>LR</c:v>
                </c:pt>
                <c:pt idx="3">
                  <c:v>NB</c:v>
                </c:pt>
                <c:pt idx="4">
                  <c:v>RF</c:v>
                </c:pt>
                <c:pt idx="5">
                  <c:v>Ensemble</c:v>
                </c:pt>
              </c:strCache>
            </c:strRef>
          </c:cat>
          <c:val>
            <c:numRef>
              <c:f>'F1'!$O$4:$O$9</c:f>
              <c:numCache>
                <c:formatCode>General</c:formatCode>
                <c:ptCount val="6"/>
                <c:pt idx="0">
                  <c:v>0.69779959827247151</c:v>
                </c:pt>
                <c:pt idx="1">
                  <c:v>0.84774635118612207</c:v>
                </c:pt>
                <c:pt idx="2">
                  <c:v>0.83897264151605033</c:v>
                </c:pt>
                <c:pt idx="3">
                  <c:v>0</c:v>
                </c:pt>
                <c:pt idx="4">
                  <c:v>0.81652921999121764</c:v>
                </c:pt>
                <c:pt idx="5">
                  <c:v>0.84571900014811874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52-4615-9557-6DC610888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5211023"/>
        <c:axId val="1025229743"/>
      </c:barChart>
      <c:catAx>
        <c:axId val="102521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29743"/>
        <c:crosses val="autoZero"/>
        <c:auto val="1"/>
        <c:lblAlgn val="ctr"/>
        <c:lblOffset val="100"/>
        <c:noMultiLvlLbl val="0"/>
      </c:catAx>
      <c:valAx>
        <c:axId val="1025229743"/>
        <c:scaling>
          <c:orientation val="minMax"/>
          <c:max val="0.95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5211023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171449</xdr:colOff>
      <xdr:row>3</xdr:row>
      <xdr:rowOff>38099</xdr:rowOff>
    </xdr:from>
    <xdr:to>
      <xdr:col>23</xdr:col>
      <xdr:colOff>657225</xdr:colOff>
      <xdr:row>18</xdr:row>
      <xdr:rowOff>66674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FC03CF6-90A2-86F2-A47C-BF26C23A9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Documents\uni\anforderungsklassifizierung\4_classification&amp;evaluation\output\evaluation_f1_standard_deviation.xlsx" TargetMode="External"/><Relationship Id="rId1" Type="http://schemas.openxmlformats.org/officeDocument/2006/relationships/externalLinkPath" Target="evaluation_f1_standard_devi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tha\AppData\Roaming\Microsoft\AddIns\XRealStats.xlam" TargetMode="External"/><Relationship Id="rId1" Type="http://schemas.openxmlformats.org/officeDocument/2006/relationships/externalLinkPath" Target="/Users/katha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>
            <v>0.5712892319620031</v>
          </cell>
          <cell r="E2">
            <v>0.59143979938244384</v>
          </cell>
          <cell r="F2">
            <v>0.58523998167461655</v>
          </cell>
          <cell r="G2">
            <v>0.58129545462534316</v>
          </cell>
          <cell r="H2">
            <v>0.72528678326640983</v>
          </cell>
          <cell r="K2">
            <v>0.66452490641778983</v>
          </cell>
          <cell r="L2">
            <v>0.63381276822137045</v>
          </cell>
          <cell r="M2">
            <v>0.69221432663609006</v>
          </cell>
          <cell r="N2">
            <v>0.67462128350052541</v>
          </cell>
          <cell r="O2">
            <v>0.72025942993684933</v>
          </cell>
          <cell r="R2">
            <v>0.69585769279918208</v>
          </cell>
          <cell r="S2">
            <v>0.60925630567305689</v>
          </cell>
          <cell r="T2">
            <v>0.73540360637134827</v>
          </cell>
          <cell r="U2">
            <v>0.61944273296941676</v>
          </cell>
          <cell r="V2">
            <v>0.71753557137176838</v>
          </cell>
          <cell r="Y2">
            <v>0.81949556495482812</v>
          </cell>
          <cell r="Z2">
            <v>0.72713441025519043</v>
          </cell>
          <cell r="AA2">
            <v>0.78203534922451501</v>
          </cell>
          <cell r="AB2">
            <v>0.83593713430959493</v>
          </cell>
          <cell r="AC2">
            <v>0.79323624009450655</v>
          </cell>
          <cell r="AF2">
            <v>0.65455856732332207</v>
          </cell>
          <cell r="AG2">
            <v>0.72953149001536099</v>
          </cell>
          <cell r="AH2">
            <v>0.70141490648692917</v>
          </cell>
          <cell r="AI2">
            <v>0.76725550435227852</v>
          </cell>
          <cell r="AJ2">
            <v>0.7016286999814797</v>
          </cell>
          <cell r="AM2">
            <v>0.63784935054328251</v>
          </cell>
          <cell r="AN2">
            <v>0.70989142851785925</v>
          </cell>
          <cell r="AO2">
            <v>0.6669494560070145</v>
          </cell>
          <cell r="AP2">
            <v>0.7660781537375686</v>
          </cell>
          <cell r="AQ2">
            <v>0.70822960255663248</v>
          </cell>
        </row>
        <row r="3">
          <cell r="D3">
            <v>0.79968746463980389</v>
          </cell>
          <cell r="E3">
            <v>0.77460186169863587</v>
          </cell>
          <cell r="F3">
            <v>0.80722197106933524</v>
          </cell>
          <cell r="G3">
            <v>0.77268325985871233</v>
          </cell>
          <cell r="H3">
            <v>0.84987251978999923</v>
          </cell>
          <cell r="K3">
            <v>0.7487308543727752</v>
          </cell>
          <cell r="L3">
            <v>0.7691540769726628</v>
          </cell>
          <cell r="M3">
            <v>0.83018498502369475</v>
          </cell>
          <cell r="N3">
            <v>0.80524923105568258</v>
          </cell>
          <cell r="O3">
            <v>0.89133353912640834</v>
          </cell>
          <cell r="R3">
            <v>0.78886558245947702</v>
          </cell>
          <cell r="S3">
            <v>0.72391459209340159</v>
          </cell>
          <cell r="T3">
            <v>0.83890129692139792</v>
          </cell>
          <cell r="U3">
            <v>0.77449565070532811</v>
          </cell>
          <cell r="V3">
            <v>0.87044468775389305</v>
          </cell>
          <cell r="Y3">
            <v>0.8627762972558537</v>
          </cell>
          <cell r="Z3">
            <v>0.75426020247752001</v>
          </cell>
          <cell r="AA3">
            <v>0.83871340883225431</v>
          </cell>
          <cell r="AB3">
            <v>0.82762682177513014</v>
          </cell>
          <cell r="AC3">
            <v>0.8702088759492792</v>
          </cell>
          <cell r="AF3">
            <v>0.85111722664914147</v>
          </cell>
          <cell r="AG3">
            <v>0.78523253104297741</v>
          </cell>
          <cell r="AH3">
            <v>0.8709406499729081</v>
          </cell>
          <cell r="AI3">
            <v>0.84881603261980998</v>
          </cell>
          <cell r="AJ3">
            <v>0.88146457390939559</v>
          </cell>
          <cell r="AM3">
            <v>0.84061978428869977</v>
          </cell>
          <cell r="AN3">
            <v>0.80685706871665119</v>
          </cell>
          <cell r="AO3">
            <v>0.8612183458760958</v>
          </cell>
          <cell r="AP3">
            <v>0.84881603261980998</v>
          </cell>
          <cell r="AQ3">
            <v>0.88122052442935295</v>
          </cell>
        </row>
        <row r="4">
          <cell r="D4">
            <v>0.83647629378703114</v>
          </cell>
          <cell r="E4">
            <v>0.78742762613730355</v>
          </cell>
          <cell r="F4">
            <v>0.87126169435167733</v>
          </cell>
          <cell r="G4">
            <v>0.79468968119222794</v>
          </cell>
          <cell r="H4">
            <v>0.9138668133160659</v>
          </cell>
          <cell r="K4">
            <v>0.8710029809864569</v>
          </cell>
          <cell r="L4">
            <v>0.80857313115377638</v>
          </cell>
          <cell r="M4">
            <v>0.85958951442822407</v>
          </cell>
          <cell r="N4">
            <v>0.82626353452474621</v>
          </cell>
          <cell r="O4">
            <v>0.86058588473501796</v>
          </cell>
          <cell r="R4">
            <v>0.85083797474205247</v>
          </cell>
          <cell r="S4">
            <v>0.81715436412525311</v>
          </cell>
          <cell r="T4">
            <v>0.83869226415915732</v>
          </cell>
          <cell r="U4">
            <v>0.7969867267454821</v>
          </cell>
          <cell r="V4">
            <v>0.90302887077080618</v>
          </cell>
          <cell r="Y4">
            <v>0.80760508621650839</v>
          </cell>
          <cell r="Z4">
            <v>0.77448791243053816</v>
          </cell>
          <cell r="AA4">
            <v>0.83831758670468359</v>
          </cell>
          <cell r="AB4">
            <v>0.83667585457688165</v>
          </cell>
          <cell r="AC4">
            <v>0.8913243495265526</v>
          </cell>
          <cell r="AF4">
            <v>0.80792611643675483</v>
          </cell>
          <cell r="AG4">
            <v>0.77448791243053816</v>
          </cell>
          <cell r="AH4">
            <v>0.86052541959308293</v>
          </cell>
          <cell r="AI4">
            <v>0.84892688373558589</v>
          </cell>
          <cell r="AJ4">
            <v>0.8913243495265526</v>
          </cell>
          <cell r="AM4">
            <v>0.79718655867774324</v>
          </cell>
          <cell r="AN4">
            <v>0.77448791243053816</v>
          </cell>
          <cell r="AO4">
            <v>0.86052541959308293</v>
          </cell>
          <cell r="AP4">
            <v>0.84892688373558589</v>
          </cell>
          <cell r="AQ4">
            <v>0.91373643314330111</v>
          </cell>
        </row>
        <row r="5">
          <cell r="D5">
            <v>0.84978795284646347</v>
          </cell>
          <cell r="E5">
            <v>0.76467689449593468</v>
          </cell>
          <cell r="F5">
            <v>0.83908541973058104</v>
          </cell>
          <cell r="G5">
            <v>0.79598018508198465</v>
          </cell>
          <cell r="H5">
            <v>0.81558666448309913</v>
          </cell>
          <cell r="K5">
            <v>0.85031473052889628</v>
          </cell>
          <cell r="L5">
            <v>0.77622998866114512</v>
          </cell>
          <cell r="M5">
            <v>0.88126328021301759</v>
          </cell>
          <cell r="N5">
            <v>0.85125150636512026</v>
          </cell>
          <cell r="O5">
            <v>0.87059165831278207</v>
          </cell>
          <cell r="Y5">
            <v>0.86946282534188468</v>
          </cell>
          <cell r="Z5">
            <v>0.78033554615331624</v>
          </cell>
          <cell r="AA5">
            <v>0.87333716710683296</v>
          </cell>
          <cell r="AB5">
            <v>0.81448939513455643</v>
          </cell>
          <cell r="AC5">
            <v>0.82534514582770557</v>
          </cell>
          <cell r="AF5">
            <v>0.85825854791372036</v>
          </cell>
          <cell r="AG5">
            <v>0.79932611630667705</v>
          </cell>
          <cell r="AH5">
            <v>0.88289384416449723</v>
          </cell>
          <cell r="AI5">
            <v>0.8268397633545902</v>
          </cell>
          <cell r="AJ5">
            <v>0.85785340187178782</v>
          </cell>
        </row>
        <row r="6">
          <cell r="D6">
            <v>0.77594126846881428</v>
          </cell>
          <cell r="E6">
            <v>0.77891832179794407</v>
          </cell>
          <cell r="F6">
            <v>0.81799641901509479</v>
          </cell>
          <cell r="G6">
            <v>0.78540460513895038</v>
          </cell>
          <cell r="H6">
            <v>0.83821709628161245</v>
          </cell>
          <cell r="K6">
            <v>0.79770825903106146</v>
          </cell>
          <cell r="L6">
            <v>0.7884897360703812</v>
          </cell>
          <cell r="M6">
            <v>0.80760546401956756</v>
          </cell>
          <cell r="N6">
            <v>0.83975580152744955</v>
          </cell>
          <cell r="O6">
            <v>0.84978310034574112</v>
          </cell>
          <cell r="R6">
            <v>0.7378955264593563</v>
          </cell>
          <cell r="S6">
            <v>0.69956665995767231</v>
          </cell>
          <cell r="T6">
            <v>0.73438279791037331</v>
          </cell>
          <cell r="U6">
            <v>0.6984699434137116</v>
          </cell>
          <cell r="V6">
            <v>0.76301618508075286</v>
          </cell>
          <cell r="Y6">
            <v>0.7999305525282765</v>
          </cell>
          <cell r="Z6">
            <v>0.798511299317751</v>
          </cell>
          <cell r="AA6">
            <v>0.81788450883143904</v>
          </cell>
          <cell r="AB6">
            <v>0.78553023069152106</v>
          </cell>
          <cell r="AC6">
            <v>0.85977774266015672</v>
          </cell>
          <cell r="AF6">
            <v>0.75938115178444665</v>
          </cell>
          <cell r="AG6">
            <v>0.80617134473635588</v>
          </cell>
          <cell r="AH6">
            <v>0.82000659854013835</v>
          </cell>
          <cell r="AI6">
            <v>0.79764682675776311</v>
          </cell>
          <cell r="AJ6">
            <v>0.86002918478537382</v>
          </cell>
          <cell r="AM6">
            <v>0.76164075286415722</v>
          </cell>
          <cell r="AN6">
            <v>0.76337892042061983</v>
          </cell>
          <cell r="AO6">
            <v>0.85988623470413272</v>
          </cell>
          <cell r="AP6">
            <v>0.81632777318261196</v>
          </cell>
          <cell r="AQ6">
            <v>0.88141241878456678</v>
          </cell>
        </row>
        <row r="7">
          <cell r="D7">
            <v>0.85171849427168578</v>
          </cell>
          <cell r="E7">
            <v>0.75663396843362896</v>
          </cell>
          <cell r="F7">
            <v>0.88120806911129468</v>
          </cell>
          <cell r="G7">
            <v>0.81719246976607529</v>
          </cell>
          <cell r="H7">
            <v>0.90295367714722563</v>
          </cell>
          <cell r="K7">
            <v>0.82701670326927712</v>
          </cell>
          <cell r="L7">
            <v>0.8279620021555506</v>
          </cell>
          <cell r="M7">
            <v>0.85857708603992089</v>
          </cell>
          <cell r="N7">
            <v>0.87096774193548387</v>
          </cell>
          <cell r="O7">
            <v>0.91348862912592255</v>
          </cell>
          <cell r="R7">
            <v>0.82205893740048275</v>
          </cell>
          <cell r="S7">
            <v>0.78707878468065229</v>
          </cell>
          <cell r="T7">
            <v>0.8401234329714804</v>
          </cell>
          <cell r="U7">
            <v>0.79421100813290968</v>
          </cell>
          <cell r="V7">
            <v>0.91459775840081436</v>
          </cell>
          <cell r="Y7">
            <v>0.82956137899737159</v>
          </cell>
          <cell r="Z7">
            <v>0.77550722522259519</v>
          </cell>
          <cell r="AA7">
            <v>0.88244057826079858</v>
          </cell>
          <cell r="AB7">
            <v>0.84914333243223628</v>
          </cell>
          <cell r="AC7">
            <v>0.88117435290610169</v>
          </cell>
          <cell r="AF7">
            <v>0.88301290367649998</v>
          </cell>
          <cell r="AG7">
            <v>0.80556776190951773</v>
          </cell>
          <cell r="AH7">
            <v>0.90340798396463229</v>
          </cell>
          <cell r="AI7">
            <v>0.85873198431388909</v>
          </cell>
          <cell r="AJ7">
            <v>0.92465965541092876</v>
          </cell>
          <cell r="AM7">
            <v>0.82983415586589315</v>
          </cell>
          <cell r="AN7">
            <v>0.79535602495754298</v>
          </cell>
          <cell r="AO7">
            <v>0.87181247276334017</v>
          </cell>
          <cell r="AP7">
            <v>0.84958947316343059</v>
          </cell>
          <cell r="AQ7">
            <v>0.8820028739903869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ExtractUniqu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BA88-6F32-4F0F-8A4C-07FFE79F6BAE}">
  <dimension ref="A1:O33"/>
  <sheetViews>
    <sheetView tabSelected="1" workbookViewId="0">
      <selection activeCell="M35" sqref="M35"/>
    </sheetView>
  </sheetViews>
  <sheetFormatPr baseColWidth="10" defaultRowHeight="14.25" x14ac:dyDescent="0.45"/>
  <sheetData>
    <row r="1" spans="1:15" x14ac:dyDescent="0.45">
      <c r="B1" s="26" t="s">
        <v>35</v>
      </c>
      <c r="C1" s="26"/>
      <c r="D1" s="26"/>
      <c r="E1" s="26"/>
      <c r="F1" s="26"/>
      <c r="G1" s="26"/>
      <c r="J1" s="26" t="s">
        <v>13</v>
      </c>
      <c r="K1" s="26"/>
      <c r="L1" s="26"/>
      <c r="M1" s="26"/>
      <c r="N1" s="26"/>
      <c r="O1" s="26"/>
    </row>
    <row r="2" spans="1:15" x14ac:dyDescent="0.45">
      <c r="B2" s="23" t="s">
        <v>6</v>
      </c>
      <c r="C2" s="24"/>
      <c r="D2" s="25"/>
      <c r="E2" s="23" t="s">
        <v>8</v>
      </c>
      <c r="F2" s="24"/>
      <c r="G2" s="25"/>
      <c r="J2" s="27" t="s">
        <v>36</v>
      </c>
      <c r="K2" s="24"/>
      <c r="L2" s="25"/>
      <c r="M2" s="27" t="s">
        <v>37</v>
      </c>
      <c r="N2" s="24"/>
      <c r="O2" s="25"/>
    </row>
    <row r="3" spans="1:15" x14ac:dyDescent="0.45">
      <c r="B3" s="11" t="s">
        <v>38</v>
      </c>
      <c r="C3" s="11" t="s">
        <v>7</v>
      </c>
      <c r="D3" s="1" t="s">
        <v>39</v>
      </c>
      <c r="E3" s="11" t="s">
        <v>38</v>
      </c>
      <c r="F3" s="11" t="s">
        <v>7</v>
      </c>
      <c r="G3" s="1" t="s">
        <v>39</v>
      </c>
      <c r="J3" s="11" t="s">
        <v>38</v>
      </c>
      <c r="K3" s="11" t="s">
        <v>7</v>
      </c>
      <c r="L3" s="1" t="s">
        <v>39</v>
      </c>
      <c r="M3" s="11" t="s">
        <v>38</v>
      </c>
      <c r="N3" s="11" t="s">
        <v>7</v>
      </c>
      <c r="O3" s="1" t="s">
        <v>39</v>
      </c>
    </row>
    <row r="4" spans="1:15" x14ac:dyDescent="0.45">
      <c r="A4" s="8" t="s">
        <v>0</v>
      </c>
      <c r="B4">
        <f>[1]Sheet1!D2</f>
        <v>0.5712892319620031</v>
      </c>
      <c r="C4">
        <f>[1]Sheet1!K2</f>
        <v>0.66452490641778983</v>
      </c>
      <c r="D4">
        <f>[1]Sheet1!R2</f>
        <v>0.69585769279918208</v>
      </c>
      <c r="E4">
        <f>[1]Sheet1!Y2</f>
        <v>0.81949556495482812</v>
      </c>
      <c r="F4">
        <f>[1]Sheet1!AF2</f>
        <v>0.65455856732332207</v>
      </c>
      <c r="G4">
        <f>[1]Sheet1!AM2</f>
        <v>0.63784935054328251</v>
      </c>
      <c r="I4" s="1" t="s">
        <v>0</v>
      </c>
      <c r="J4">
        <f>AVERAGE(B4:B8)</f>
        <v>0.61091025018216327</v>
      </c>
      <c r="K4">
        <f>AVERAGE(C4:C8)</f>
        <v>0.67708654294252502</v>
      </c>
      <c r="L4">
        <f>AVERAGE(D4:D8)</f>
        <v>0.67549918183695445</v>
      </c>
      <c r="M4">
        <f>AVERAGE(E4:E8)</f>
        <v>0.79156773976772699</v>
      </c>
      <c r="N4">
        <f>AVERAGE(F4:F8)</f>
        <v>0.71087783363187418</v>
      </c>
      <c r="O4">
        <f>AVERAGE(G4:G8)</f>
        <v>0.69779959827247151</v>
      </c>
    </row>
    <row r="5" spans="1:15" x14ac:dyDescent="0.45">
      <c r="A5" s="9"/>
      <c r="B5">
        <f>[1]Sheet1!E2</f>
        <v>0.59143979938244384</v>
      </c>
      <c r="C5">
        <f>[1]Sheet1!L2</f>
        <v>0.63381276822137045</v>
      </c>
      <c r="D5">
        <f>[1]Sheet1!S2</f>
        <v>0.60925630567305689</v>
      </c>
      <c r="E5">
        <f>[1]Sheet1!Z2</f>
        <v>0.72713441025519043</v>
      </c>
      <c r="F5">
        <f>[1]Sheet1!AG2</f>
        <v>0.72953149001536099</v>
      </c>
      <c r="G5">
        <f>[1]Sheet1!AN2</f>
        <v>0.70989142851785925</v>
      </c>
      <c r="I5" s="1" t="s">
        <v>1</v>
      </c>
      <c r="J5">
        <f>AVERAGE(B9:B13)</f>
        <v>0.80081341541129736</v>
      </c>
      <c r="K5">
        <f>AVERAGE(C9:C13)</f>
        <v>0.80893053731024478</v>
      </c>
      <c r="L5">
        <f>AVERAGE(D9:D13)</f>
        <v>0.79932436198669954</v>
      </c>
      <c r="M5">
        <f>AVERAGE(E9:E13)</f>
        <v>0.83071712125800745</v>
      </c>
      <c r="N5">
        <f>AVERAGE(F9:F13)</f>
        <v>0.84751420283884649</v>
      </c>
      <c r="O5">
        <f>AVERAGE(G9:G13)</f>
        <v>0.84774635118612207</v>
      </c>
    </row>
    <row r="6" spans="1:15" x14ac:dyDescent="0.45">
      <c r="A6" s="9"/>
      <c r="B6">
        <f>[1]Sheet1!F2</f>
        <v>0.58523998167461655</v>
      </c>
      <c r="C6">
        <f>[1]Sheet1!M2</f>
        <v>0.69221432663609006</v>
      </c>
      <c r="D6">
        <f>[1]Sheet1!T2</f>
        <v>0.73540360637134827</v>
      </c>
      <c r="E6">
        <f>[1]Sheet1!AA2</f>
        <v>0.78203534922451501</v>
      </c>
      <c r="F6">
        <f>[1]Sheet1!AH2</f>
        <v>0.70141490648692917</v>
      </c>
      <c r="G6">
        <f>[1]Sheet1!AO2</f>
        <v>0.6669494560070145</v>
      </c>
      <c r="I6" s="1" t="s">
        <v>2</v>
      </c>
      <c r="J6">
        <f>AVERAGE(B14:B18)</f>
        <v>0.84074442175686115</v>
      </c>
      <c r="K6">
        <f>AVERAGE(C14:C18)</f>
        <v>0.84520300916564428</v>
      </c>
      <c r="L6">
        <f>AVERAGE(D14:D18)</f>
        <v>0.84134004010855024</v>
      </c>
      <c r="M6">
        <f>AVERAGE(E14:E18)</f>
        <v>0.82968215789103295</v>
      </c>
      <c r="N6">
        <f>AVERAGE(F14:F18)</f>
        <v>0.8366381363445029</v>
      </c>
      <c r="O6">
        <f>AVERAGE(G14:G18)</f>
        <v>0.83897264151605033</v>
      </c>
    </row>
    <row r="7" spans="1:15" x14ac:dyDescent="0.45">
      <c r="A7" s="9"/>
      <c r="B7">
        <f>[1]Sheet1!G2</f>
        <v>0.58129545462534316</v>
      </c>
      <c r="C7">
        <f>[1]Sheet1!N2</f>
        <v>0.67462128350052541</v>
      </c>
      <c r="D7">
        <f>[1]Sheet1!U2</f>
        <v>0.61944273296941676</v>
      </c>
      <c r="E7">
        <f>[1]Sheet1!AB2</f>
        <v>0.83593713430959493</v>
      </c>
      <c r="F7">
        <f>[1]Sheet1!AI2</f>
        <v>0.76725550435227852</v>
      </c>
      <c r="G7">
        <f>[1]Sheet1!AP2</f>
        <v>0.7660781537375686</v>
      </c>
      <c r="I7" s="1" t="s">
        <v>3</v>
      </c>
      <c r="J7">
        <f>AVERAGE(B19:B23)</f>
        <v>0.81302342332761257</v>
      </c>
      <c r="K7">
        <f>AVERAGE(C19:C23)</f>
        <v>0.84593023281619217</v>
      </c>
      <c r="L7" t="str">
        <f>IFERROR(AVERAGE(D19:D23),"-")</f>
        <v>-</v>
      </c>
      <c r="M7">
        <f>AVERAGE(E19:E23)</f>
        <v>0.8325940159128592</v>
      </c>
      <c r="N7">
        <f>AVERAGE(F19:F23)</f>
        <v>0.84503433472225464</v>
      </c>
      <c r="O7" t="str">
        <f>IFERROR(AVERAGE(G19:G23),"-")</f>
        <v>-</v>
      </c>
    </row>
    <row r="8" spans="1:15" x14ac:dyDescent="0.45">
      <c r="A8" s="10"/>
      <c r="B8">
        <f>[1]Sheet1!H2</f>
        <v>0.72528678326640983</v>
      </c>
      <c r="C8">
        <f>[1]Sheet1!O2</f>
        <v>0.72025942993684933</v>
      </c>
      <c r="D8">
        <f>[1]Sheet1!V2</f>
        <v>0.71753557137176838</v>
      </c>
      <c r="E8">
        <f>[1]Sheet1!AC2</f>
        <v>0.79323624009450655</v>
      </c>
      <c r="F8">
        <f>[1]Sheet1!AJ2</f>
        <v>0.7016286999814797</v>
      </c>
      <c r="G8">
        <f>[1]Sheet1!AQ2</f>
        <v>0.70822960255663248</v>
      </c>
      <c r="I8" s="1" t="s">
        <v>4</v>
      </c>
      <c r="J8">
        <f>AVERAGE(B24:B28)</f>
        <v>0.79929554214048315</v>
      </c>
      <c r="K8">
        <f t="shared" ref="K8:O8" si="0">AVERAGE(C24:C28)</f>
        <v>0.8166684721988402</v>
      </c>
      <c r="L8">
        <f t="shared" si="0"/>
        <v>0.7266662225643733</v>
      </c>
      <c r="M8">
        <f t="shared" si="0"/>
        <v>0.81232686680582877</v>
      </c>
      <c r="N8">
        <f t="shared" si="0"/>
        <v>0.80864702132081556</v>
      </c>
      <c r="O8">
        <f t="shared" si="0"/>
        <v>0.81652921999121764</v>
      </c>
    </row>
    <row r="9" spans="1:15" x14ac:dyDescent="0.45">
      <c r="A9" s="8" t="s">
        <v>1</v>
      </c>
      <c r="B9">
        <f>[1]Sheet1!D3</f>
        <v>0.79968746463980389</v>
      </c>
      <c r="C9">
        <f>[1]Sheet1!K3</f>
        <v>0.7487308543727752</v>
      </c>
      <c r="D9">
        <f>[1]Sheet1!R3</f>
        <v>0.78886558245947702</v>
      </c>
      <c r="E9">
        <f>[1]Sheet1!Y3</f>
        <v>0.8627762972558537</v>
      </c>
      <c r="F9">
        <f>[1]Sheet1!AF3</f>
        <v>0.85111722664914147</v>
      </c>
      <c r="G9">
        <f>[1]Sheet1!AM3</f>
        <v>0.84061978428869977</v>
      </c>
      <c r="I9" s="1" t="s">
        <v>5</v>
      </c>
      <c r="J9">
        <f>AVERAGE(B29:B33)</f>
        <v>0.84194133574598207</v>
      </c>
      <c r="K9">
        <f t="shared" ref="K9:O9" si="1">AVERAGE(C29:C33)</f>
        <v>0.85960243250523105</v>
      </c>
      <c r="L9">
        <f t="shared" si="1"/>
        <v>0.83161398431726785</v>
      </c>
      <c r="M9">
        <f t="shared" si="1"/>
        <v>0.84356537356382066</v>
      </c>
      <c r="N9">
        <f t="shared" si="1"/>
        <v>0.87507605785509368</v>
      </c>
      <c r="O9">
        <f t="shared" si="1"/>
        <v>0.84571900014811874</v>
      </c>
    </row>
    <row r="10" spans="1:15" x14ac:dyDescent="0.45">
      <c r="A10" s="9"/>
      <c r="B10">
        <f>[1]Sheet1!E3</f>
        <v>0.77460186169863587</v>
      </c>
      <c r="C10">
        <f>[1]Sheet1!L3</f>
        <v>0.7691540769726628</v>
      </c>
      <c r="D10">
        <f>[1]Sheet1!S3</f>
        <v>0.72391459209340159</v>
      </c>
      <c r="E10">
        <f>[1]Sheet1!Z3</f>
        <v>0.75426020247752001</v>
      </c>
      <c r="F10">
        <f>[1]Sheet1!AG3</f>
        <v>0.78523253104297741</v>
      </c>
      <c r="G10">
        <f>[1]Sheet1!AN3</f>
        <v>0.80685706871665119</v>
      </c>
    </row>
    <row r="11" spans="1:15" x14ac:dyDescent="0.45">
      <c r="A11" s="9"/>
      <c r="B11">
        <f>[1]Sheet1!F3</f>
        <v>0.80722197106933524</v>
      </c>
      <c r="C11">
        <f>[1]Sheet1!M3</f>
        <v>0.83018498502369475</v>
      </c>
      <c r="D11">
        <f>[1]Sheet1!T3</f>
        <v>0.83890129692139792</v>
      </c>
      <c r="E11">
        <f>[1]Sheet1!AA3</f>
        <v>0.83871340883225431</v>
      </c>
      <c r="F11">
        <f>[1]Sheet1!AH3</f>
        <v>0.8709406499729081</v>
      </c>
      <c r="G11">
        <f>[1]Sheet1!AO3</f>
        <v>0.8612183458760958</v>
      </c>
    </row>
    <row r="12" spans="1:15" x14ac:dyDescent="0.45">
      <c r="A12" s="9"/>
      <c r="B12">
        <f>[1]Sheet1!G3</f>
        <v>0.77268325985871233</v>
      </c>
      <c r="C12">
        <f>[1]Sheet1!N3</f>
        <v>0.80524923105568258</v>
      </c>
      <c r="D12">
        <f>[1]Sheet1!U3</f>
        <v>0.77449565070532811</v>
      </c>
      <c r="E12">
        <f>[1]Sheet1!AB3</f>
        <v>0.82762682177513014</v>
      </c>
      <c r="F12">
        <f>[1]Sheet1!AI3</f>
        <v>0.84881603261980998</v>
      </c>
      <c r="G12">
        <f>[1]Sheet1!AP3</f>
        <v>0.84881603261980998</v>
      </c>
      <c r="J12" s="26" t="s">
        <v>14</v>
      </c>
      <c r="K12" s="26"/>
      <c r="L12" s="26"/>
      <c r="M12" s="26"/>
      <c r="N12" s="26"/>
      <c r="O12" s="26"/>
    </row>
    <row r="13" spans="1:15" x14ac:dyDescent="0.45">
      <c r="A13" s="10"/>
      <c r="B13">
        <f>[1]Sheet1!H3</f>
        <v>0.84987251978999923</v>
      </c>
      <c r="C13">
        <f>[1]Sheet1!O3</f>
        <v>0.89133353912640834</v>
      </c>
      <c r="D13">
        <f>[1]Sheet1!V3</f>
        <v>0.87044468775389305</v>
      </c>
      <c r="E13">
        <f>[1]Sheet1!AC3</f>
        <v>0.8702088759492792</v>
      </c>
      <c r="F13">
        <f>[1]Sheet1!AJ3</f>
        <v>0.88146457390939559</v>
      </c>
      <c r="G13">
        <f>[1]Sheet1!AQ3</f>
        <v>0.88122052442935295</v>
      </c>
      <c r="J13" s="23" t="s">
        <v>6</v>
      </c>
      <c r="K13" s="24"/>
      <c r="L13" s="25"/>
      <c r="M13" s="23" t="s">
        <v>8</v>
      </c>
      <c r="N13" s="24"/>
      <c r="O13" s="25"/>
    </row>
    <row r="14" spans="1:15" x14ac:dyDescent="0.45">
      <c r="A14" s="8" t="s">
        <v>2</v>
      </c>
      <c r="B14">
        <f>[1]Sheet1!D4</f>
        <v>0.83647629378703114</v>
      </c>
      <c r="C14">
        <f>[1]Sheet1!K4</f>
        <v>0.8710029809864569</v>
      </c>
      <c r="D14">
        <f>[1]Sheet1!R4</f>
        <v>0.85083797474205247</v>
      </c>
      <c r="E14">
        <f>[1]Sheet1!Y4</f>
        <v>0.80760508621650839</v>
      </c>
      <c r="F14">
        <f>[1]Sheet1!AF4</f>
        <v>0.80792611643675483</v>
      </c>
      <c r="G14">
        <f>[1]Sheet1!AM4</f>
        <v>0.79718655867774324</v>
      </c>
      <c r="J14" s="11" t="s">
        <v>38</v>
      </c>
      <c r="K14" s="11" t="s">
        <v>7</v>
      </c>
      <c r="L14" s="1" t="s">
        <v>39</v>
      </c>
      <c r="M14" s="11" t="s">
        <v>38</v>
      </c>
      <c r="N14" s="11" t="s">
        <v>7</v>
      </c>
      <c r="O14" s="1" t="s">
        <v>39</v>
      </c>
    </row>
    <row r="15" spans="1:15" x14ac:dyDescent="0.45">
      <c r="A15" s="9"/>
      <c r="B15">
        <f>[1]Sheet1!E4</f>
        <v>0.78742762613730355</v>
      </c>
      <c r="C15">
        <f>[1]Sheet1!L4</f>
        <v>0.80857313115377638</v>
      </c>
      <c r="D15">
        <f>[1]Sheet1!S4</f>
        <v>0.81715436412525311</v>
      </c>
      <c r="E15">
        <f>[1]Sheet1!Z4</f>
        <v>0.77448791243053816</v>
      </c>
      <c r="F15">
        <f>[1]Sheet1!AG4</f>
        <v>0.77448791243053816</v>
      </c>
      <c r="G15">
        <f>[1]Sheet1!AN4</f>
        <v>0.77448791243053816</v>
      </c>
      <c r="I15" s="1" t="s">
        <v>0</v>
      </c>
      <c r="J15">
        <f>_xlfn.STDEV.P(B4:B8)</f>
        <v>5.7561990341961078E-2</v>
      </c>
      <c r="K15">
        <f t="shared" ref="K15:O15" si="2">_xlfn.STDEV.P(C4:C8)</f>
        <v>2.8737570550821288E-2</v>
      </c>
      <c r="L15">
        <f t="shared" si="2"/>
        <v>5.1576178987247548E-2</v>
      </c>
      <c r="M15">
        <f t="shared" si="2"/>
        <v>3.7400296540463729E-2</v>
      </c>
      <c r="N15">
        <f t="shared" si="2"/>
        <v>3.7076552896132466E-2</v>
      </c>
      <c r="O15">
        <f t="shared" si="2"/>
        <v>4.3503383696078854E-2</v>
      </c>
    </row>
    <row r="16" spans="1:15" x14ac:dyDescent="0.45">
      <c r="A16" s="9"/>
      <c r="B16">
        <f>[1]Sheet1!F4</f>
        <v>0.87126169435167733</v>
      </c>
      <c r="C16">
        <f>[1]Sheet1!M4</f>
        <v>0.85958951442822407</v>
      </c>
      <c r="D16">
        <f>[1]Sheet1!T4</f>
        <v>0.83869226415915732</v>
      </c>
      <c r="E16">
        <f>[1]Sheet1!AA4</f>
        <v>0.83831758670468359</v>
      </c>
      <c r="F16">
        <f>[1]Sheet1!AH4</f>
        <v>0.86052541959308293</v>
      </c>
      <c r="G16">
        <f>[1]Sheet1!AO4</f>
        <v>0.86052541959308293</v>
      </c>
      <c r="I16" s="1" t="s">
        <v>1</v>
      </c>
      <c r="J16">
        <f>_xlfn.STDEV.P(B9:B13)</f>
        <v>2.8026716798964263E-2</v>
      </c>
      <c r="K16">
        <f t="shared" ref="K16:O16" si="3">_xlfn.STDEV.P(C9:C13)</f>
        <v>4.9923395105736568E-2</v>
      </c>
      <c r="L16">
        <f t="shared" si="3"/>
        <v>5.1062547693020516E-2</v>
      </c>
      <c r="M16">
        <f t="shared" si="3"/>
        <v>4.1246916126000122E-2</v>
      </c>
      <c r="N16">
        <f t="shared" si="3"/>
        <v>3.3451784120424641E-2</v>
      </c>
      <c r="O16">
        <f t="shared" si="3"/>
        <v>2.4600327275163248E-2</v>
      </c>
    </row>
    <row r="17" spans="1:15" x14ac:dyDescent="0.45">
      <c r="A17" s="9"/>
      <c r="B17">
        <f>[1]Sheet1!G4</f>
        <v>0.79468968119222794</v>
      </c>
      <c r="C17">
        <f>[1]Sheet1!N4</f>
        <v>0.82626353452474621</v>
      </c>
      <c r="D17">
        <f>[1]Sheet1!U4</f>
        <v>0.7969867267454821</v>
      </c>
      <c r="E17">
        <f>[1]Sheet1!AB4</f>
        <v>0.83667585457688165</v>
      </c>
      <c r="F17">
        <f>[1]Sheet1!AI4</f>
        <v>0.84892688373558589</v>
      </c>
      <c r="G17">
        <f>[1]Sheet1!AP4</f>
        <v>0.84892688373558589</v>
      </c>
      <c r="I17" s="1" t="s">
        <v>2</v>
      </c>
      <c r="J17">
        <f>_xlfn.STDEV.P(B14:B18)</f>
        <v>4.7455505084118894E-2</v>
      </c>
      <c r="K17">
        <f t="shared" ref="K17:O17" si="4">_xlfn.STDEV.P(C14:C18)</f>
        <v>2.3705250908797985E-2</v>
      </c>
      <c r="L17">
        <f t="shared" si="4"/>
        <v>3.5930200771241198E-2</v>
      </c>
      <c r="M17">
        <f t="shared" si="4"/>
        <v>3.8618762381606303E-2</v>
      </c>
      <c r="N17">
        <f t="shared" si="4"/>
        <v>4.0985919400133512E-2</v>
      </c>
      <c r="O17">
        <f t="shared" si="4"/>
        <v>4.9107210720397747E-2</v>
      </c>
    </row>
    <row r="18" spans="1:15" x14ac:dyDescent="0.45">
      <c r="A18" s="10"/>
      <c r="B18">
        <f>[1]Sheet1!H4</f>
        <v>0.9138668133160659</v>
      </c>
      <c r="C18">
        <f>[1]Sheet1!O4</f>
        <v>0.86058588473501796</v>
      </c>
      <c r="D18">
        <f>[1]Sheet1!V4</f>
        <v>0.90302887077080618</v>
      </c>
      <c r="E18">
        <f>[1]Sheet1!AC4</f>
        <v>0.8913243495265526</v>
      </c>
      <c r="F18">
        <f>[1]Sheet1!AJ4</f>
        <v>0.8913243495265526</v>
      </c>
      <c r="G18">
        <f>[1]Sheet1!AQ4</f>
        <v>0.91373643314330111</v>
      </c>
      <c r="I18" s="1" t="s">
        <v>3</v>
      </c>
      <c r="J18">
        <f>_xlfn.STDEV.P(B19:B23)</f>
        <v>3.0545989302824938E-2</v>
      </c>
      <c r="K18">
        <f t="shared" ref="K18:O18" si="5">_xlfn.STDEV.P(C19:C23)</f>
        <v>3.6775736439991422E-2</v>
      </c>
      <c r="L18" t="str">
        <f>IFERROR(_xlfn.STDEV.P(D19:D23),"-")</f>
        <v>-</v>
      </c>
      <c r="M18">
        <f t="shared" si="5"/>
        <v>3.5015952223452267E-2</v>
      </c>
      <c r="N18">
        <f t="shared" si="5"/>
        <v>2.8958019304862737E-2</v>
      </c>
      <c r="O18" t="str">
        <f>IFERROR(_xlfn.STDEV.P(G19:G23),"-")</f>
        <v>-</v>
      </c>
    </row>
    <row r="19" spans="1:15" x14ac:dyDescent="0.45">
      <c r="A19" s="8" t="s">
        <v>3</v>
      </c>
      <c r="B19">
        <f>[1]Sheet1!D5</f>
        <v>0.84978795284646347</v>
      </c>
      <c r="C19">
        <f>[1]Sheet1!K5</f>
        <v>0.85031473052889628</v>
      </c>
      <c r="D19" t="str">
        <f>IF([1]Sheet1!R5=0,"-",[1]Sheet1!R5)</f>
        <v>-</v>
      </c>
      <c r="E19">
        <f>[1]Sheet1!Y5</f>
        <v>0.86946282534188468</v>
      </c>
      <c r="F19">
        <f>[1]Sheet1!AF5</f>
        <v>0.85825854791372036</v>
      </c>
      <c r="G19" t="str">
        <f>IF([1]Sheet1!AM5=0,"-",[1]Sheet1!AM5)</f>
        <v>-</v>
      </c>
      <c r="I19" s="1" t="s">
        <v>4</v>
      </c>
      <c r="J19">
        <f>_xlfn.STDEV.P(B24:B28)</f>
        <v>2.4569173820217848E-2</v>
      </c>
      <c r="K19">
        <f t="shared" ref="K19:O19" si="6">_xlfn.STDEV.P(C24:C28)</f>
        <v>2.393855611041602E-2</v>
      </c>
      <c r="L19">
        <f t="shared" si="6"/>
        <v>2.4642966653368341E-2</v>
      </c>
      <c r="M19">
        <f t="shared" si="6"/>
        <v>2.586530967901127E-2</v>
      </c>
      <c r="N19">
        <f t="shared" si="6"/>
        <v>3.2629513858011175E-2</v>
      </c>
      <c r="O19">
        <f t="shared" si="6"/>
        <v>4.8841373771204628E-2</v>
      </c>
    </row>
    <row r="20" spans="1:15" x14ac:dyDescent="0.45">
      <c r="A20" s="9"/>
      <c r="B20">
        <f>[1]Sheet1!E5</f>
        <v>0.76467689449593468</v>
      </c>
      <c r="C20">
        <f>[1]Sheet1!L5</f>
        <v>0.77622998866114512</v>
      </c>
      <c r="D20" t="str">
        <f>IF([1]Sheet1!S5=0,"-",[1]Sheet1!S5)</f>
        <v>-</v>
      </c>
      <c r="E20">
        <f>[1]Sheet1!Z5</f>
        <v>0.78033554615331624</v>
      </c>
      <c r="F20">
        <f>[1]Sheet1!AG5</f>
        <v>0.79932611630667705</v>
      </c>
      <c r="G20" t="str">
        <f>IF([1]Sheet1!AN5=0,"-",[1]Sheet1!AN5)</f>
        <v>-</v>
      </c>
      <c r="I20" s="1" t="s">
        <v>5</v>
      </c>
      <c r="J20">
        <f>_xlfn.STDEV.P(B29:B33)</f>
        <v>5.1477817098896712E-2</v>
      </c>
      <c r="K20">
        <f t="shared" ref="K20:O20" si="7">_xlfn.STDEV.P(C29:C33)</f>
        <v>3.1927700708366154E-2</v>
      </c>
      <c r="L20">
        <f t="shared" si="7"/>
        <v>4.5677966314735592E-2</v>
      </c>
      <c r="M20">
        <f t="shared" si="7"/>
        <v>3.9458469083306254E-2</v>
      </c>
      <c r="N20">
        <f t="shared" si="7"/>
        <v>4.1043286053692674E-2</v>
      </c>
      <c r="O20">
        <f t="shared" si="7"/>
        <v>3.0987503685848281E-2</v>
      </c>
    </row>
    <row r="21" spans="1:15" x14ac:dyDescent="0.45">
      <c r="A21" s="9"/>
      <c r="B21">
        <f>[1]Sheet1!F5</f>
        <v>0.83908541973058104</v>
      </c>
      <c r="C21">
        <f>[1]Sheet1!M5</f>
        <v>0.88126328021301759</v>
      </c>
      <c r="D21" t="str">
        <f>IF([1]Sheet1!T5=0,"-",[1]Sheet1!T5)</f>
        <v>-</v>
      </c>
      <c r="E21">
        <f>[1]Sheet1!AA5</f>
        <v>0.87333716710683296</v>
      </c>
      <c r="F21">
        <f>[1]Sheet1!AH5</f>
        <v>0.88289384416449723</v>
      </c>
      <c r="G21" t="str">
        <f>IF([1]Sheet1!AO5=0,"-",[1]Sheet1!AO5)</f>
        <v>-</v>
      </c>
    </row>
    <row r="22" spans="1:15" x14ac:dyDescent="0.45">
      <c r="A22" s="9"/>
      <c r="B22">
        <f>[1]Sheet1!G5</f>
        <v>0.79598018508198465</v>
      </c>
      <c r="C22">
        <f>[1]Sheet1!N5</f>
        <v>0.85125150636512026</v>
      </c>
      <c r="D22" t="str">
        <f>IF([1]Sheet1!U5=0,"-",[1]Sheet1!U5)</f>
        <v>-</v>
      </c>
      <c r="E22">
        <f>[1]Sheet1!AB5</f>
        <v>0.81448939513455643</v>
      </c>
      <c r="F22">
        <f>[1]Sheet1!AI5</f>
        <v>0.8268397633545902</v>
      </c>
      <c r="G22" t="str">
        <f>IF([1]Sheet1!AP5=0,"-",[1]Sheet1!AP5)</f>
        <v>-</v>
      </c>
    </row>
    <row r="23" spans="1:15" x14ac:dyDescent="0.45">
      <c r="A23" s="10"/>
      <c r="B23">
        <f>[1]Sheet1!H5</f>
        <v>0.81558666448309913</v>
      </c>
      <c r="C23">
        <f>[1]Sheet1!O5</f>
        <v>0.87059165831278207</v>
      </c>
      <c r="D23" t="str">
        <f>IF([1]Sheet1!V5=0,"-",[1]Sheet1!V5)</f>
        <v>-</v>
      </c>
      <c r="E23">
        <f>[1]Sheet1!AC5</f>
        <v>0.82534514582770557</v>
      </c>
      <c r="F23">
        <f>[1]Sheet1!AJ5</f>
        <v>0.85785340187178782</v>
      </c>
      <c r="G23" t="str">
        <f>IF([1]Sheet1!AQ5=0,"-",[1]Sheet1!AQ5)</f>
        <v>-</v>
      </c>
    </row>
    <row r="24" spans="1:15" x14ac:dyDescent="0.45">
      <c r="A24" s="8" t="s">
        <v>4</v>
      </c>
      <c r="B24">
        <f>[1]Sheet1!D6</f>
        <v>0.77594126846881428</v>
      </c>
      <c r="C24">
        <f>[1]Sheet1!K6</f>
        <v>0.79770825903106146</v>
      </c>
      <c r="D24">
        <f>[1]Sheet1!R6</f>
        <v>0.7378955264593563</v>
      </c>
      <c r="E24">
        <f>[1]Sheet1!Y6</f>
        <v>0.7999305525282765</v>
      </c>
      <c r="F24">
        <f>[1]Sheet1!AF6</f>
        <v>0.75938115178444665</v>
      </c>
      <c r="G24">
        <f>[1]Sheet1!AM6</f>
        <v>0.76164075286415722</v>
      </c>
    </row>
    <row r="25" spans="1:15" x14ac:dyDescent="0.45">
      <c r="A25" s="9"/>
      <c r="B25">
        <f>[1]Sheet1!E6</f>
        <v>0.77891832179794407</v>
      </c>
      <c r="C25">
        <f>[1]Sheet1!L6</f>
        <v>0.7884897360703812</v>
      </c>
      <c r="D25">
        <f>[1]Sheet1!S6</f>
        <v>0.69956665995767231</v>
      </c>
      <c r="E25">
        <f>[1]Sheet1!Z6</f>
        <v>0.798511299317751</v>
      </c>
      <c r="F25">
        <f>[1]Sheet1!AG6</f>
        <v>0.80617134473635588</v>
      </c>
      <c r="G25">
        <f>[1]Sheet1!AN6</f>
        <v>0.76337892042061983</v>
      </c>
    </row>
    <row r="26" spans="1:15" x14ac:dyDescent="0.45">
      <c r="A26" s="9"/>
      <c r="B26">
        <f>[1]Sheet1!F6</f>
        <v>0.81799641901509479</v>
      </c>
      <c r="C26">
        <f>[1]Sheet1!M6</f>
        <v>0.80760546401956756</v>
      </c>
      <c r="D26">
        <f>[1]Sheet1!T6</f>
        <v>0.73438279791037331</v>
      </c>
      <c r="E26">
        <f>[1]Sheet1!AA6</f>
        <v>0.81788450883143904</v>
      </c>
      <c r="F26">
        <f>[1]Sheet1!AH6</f>
        <v>0.82000659854013835</v>
      </c>
      <c r="G26">
        <f>[1]Sheet1!AO6</f>
        <v>0.85988623470413272</v>
      </c>
    </row>
    <row r="27" spans="1:15" x14ac:dyDescent="0.45">
      <c r="A27" s="9"/>
      <c r="B27">
        <f>[1]Sheet1!G6</f>
        <v>0.78540460513895038</v>
      </c>
      <c r="C27">
        <f>[1]Sheet1!N6</f>
        <v>0.83975580152744955</v>
      </c>
      <c r="D27">
        <f>[1]Sheet1!U6</f>
        <v>0.6984699434137116</v>
      </c>
      <c r="E27">
        <f>[1]Sheet1!AB6</f>
        <v>0.78553023069152106</v>
      </c>
      <c r="F27">
        <f>[1]Sheet1!AI6</f>
        <v>0.79764682675776311</v>
      </c>
      <c r="G27">
        <f>[1]Sheet1!AP6</f>
        <v>0.81632777318261196</v>
      </c>
    </row>
    <row r="28" spans="1:15" x14ac:dyDescent="0.45">
      <c r="A28" s="10"/>
      <c r="B28">
        <f>[1]Sheet1!H6</f>
        <v>0.83821709628161245</v>
      </c>
      <c r="C28">
        <f>[1]Sheet1!O6</f>
        <v>0.84978310034574112</v>
      </c>
      <c r="D28">
        <f>[1]Sheet1!V6</f>
        <v>0.76301618508075286</v>
      </c>
      <c r="E28">
        <f>[1]Sheet1!AC6</f>
        <v>0.85977774266015672</v>
      </c>
      <c r="F28">
        <f>[1]Sheet1!AJ6</f>
        <v>0.86002918478537382</v>
      </c>
      <c r="G28">
        <f>[1]Sheet1!AQ6</f>
        <v>0.88141241878456678</v>
      </c>
    </row>
    <row r="29" spans="1:15" x14ac:dyDescent="0.45">
      <c r="A29" s="8" t="s">
        <v>5</v>
      </c>
      <c r="B29">
        <f>[1]Sheet1!D7</f>
        <v>0.85171849427168578</v>
      </c>
      <c r="C29">
        <f>[1]Sheet1!K7</f>
        <v>0.82701670326927712</v>
      </c>
      <c r="D29">
        <f>[1]Sheet1!R7</f>
        <v>0.82205893740048275</v>
      </c>
      <c r="E29">
        <f>[1]Sheet1!Y7</f>
        <v>0.82956137899737159</v>
      </c>
      <c r="F29">
        <f>[1]Sheet1!AF7</f>
        <v>0.88301290367649998</v>
      </c>
      <c r="G29">
        <f>[1]Sheet1!AM7</f>
        <v>0.82983415586589315</v>
      </c>
    </row>
    <row r="30" spans="1:15" x14ac:dyDescent="0.45">
      <c r="A30" s="9"/>
      <c r="B30">
        <f>[1]Sheet1!E7</f>
        <v>0.75663396843362896</v>
      </c>
      <c r="C30">
        <f>[1]Sheet1!L7</f>
        <v>0.8279620021555506</v>
      </c>
      <c r="D30">
        <f>[1]Sheet1!S7</f>
        <v>0.78707878468065229</v>
      </c>
      <c r="E30">
        <f>[1]Sheet1!Z7</f>
        <v>0.77550722522259519</v>
      </c>
      <c r="F30">
        <f>[1]Sheet1!AG7</f>
        <v>0.80556776190951773</v>
      </c>
      <c r="G30">
        <f>[1]Sheet1!AN7</f>
        <v>0.79535602495754298</v>
      </c>
    </row>
    <row r="31" spans="1:15" x14ac:dyDescent="0.45">
      <c r="A31" s="9"/>
      <c r="B31">
        <f>[1]Sheet1!F7</f>
        <v>0.88120806911129468</v>
      </c>
      <c r="C31">
        <f>[1]Sheet1!M7</f>
        <v>0.85857708603992089</v>
      </c>
      <c r="D31">
        <f>[1]Sheet1!T7</f>
        <v>0.8401234329714804</v>
      </c>
      <c r="E31">
        <f>[1]Sheet1!AA7</f>
        <v>0.88244057826079858</v>
      </c>
      <c r="F31">
        <f>[1]Sheet1!AH7</f>
        <v>0.90340798396463229</v>
      </c>
      <c r="G31">
        <f>[1]Sheet1!AO7</f>
        <v>0.87181247276334017</v>
      </c>
    </row>
    <row r="32" spans="1:15" x14ac:dyDescent="0.45">
      <c r="A32" s="9"/>
      <c r="B32">
        <f>[1]Sheet1!G7</f>
        <v>0.81719246976607529</v>
      </c>
      <c r="C32">
        <f>[1]Sheet1!N7</f>
        <v>0.87096774193548387</v>
      </c>
      <c r="D32">
        <f>[1]Sheet1!U7</f>
        <v>0.79421100813290968</v>
      </c>
      <c r="E32">
        <f>[1]Sheet1!AB7</f>
        <v>0.84914333243223628</v>
      </c>
      <c r="F32">
        <f>[1]Sheet1!AI7</f>
        <v>0.85873198431388909</v>
      </c>
      <c r="G32">
        <f>[1]Sheet1!AP7</f>
        <v>0.84958947316343059</v>
      </c>
    </row>
    <row r="33" spans="1:7" x14ac:dyDescent="0.45">
      <c r="A33" s="10"/>
      <c r="B33">
        <f>[1]Sheet1!H7</f>
        <v>0.90295367714722563</v>
      </c>
      <c r="C33">
        <f>[1]Sheet1!O7</f>
        <v>0.91348862912592255</v>
      </c>
      <c r="D33">
        <f>[1]Sheet1!V7</f>
        <v>0.91459775840081436</v>
      </c>
      <c r="E33">
        <f>[1]Sheet1!AC7</f>
        <v>0.88117435290610169</v>
      </c>
      <c r="F33">
        <f>[1]Sheet1!AJ7</f>
        <v>0.92465965541092876</v>
      </c>
      <c r="G33">
        <f>[1]Sheet1!AQ7</f>
        <v>0.8820028739903869</v>
      </c>
    </row>
  </sheetData>
  <mergeCells count="15">
    <mergeCell ref="J2:L2"/>
    <mergeCell ref="M2:O2"/>
    <mergeCell ref="B1:G1"/>
    <mergeCell ref="J1:O1"/>
    <mergeCell ref="J12:O12"/>
    <mergeCell ref="J13:L13"/>
    <mergeCell ref="M13:O13"/>
    <mergeCell ref="A4:A8"/>
    <mergeCell ref="A9:A13"/>
    <mergeCell ref="A14:A18"/>
    <mergeCell ref="A19:A23"/>
    <mergeCell ref="A24:A28"/>
    <mergeCell ref="A29:A33"/>
    <mergeCell ref="B2:D2"/>
    <mergeCell ref="E2:G2"/>
  </mergeCells>
  <conditionalFormatting sqref="B4:G18 B24:G33 B19:C23 E19:G23">
    <cfRule type="colorScale" priority="4">
      <colorScale>
        <cfvo type="min"/>
        <cfvo type="max"/>
        <color rgb="FFFCFCFF"/>
        <color rgb="FF63BE7B"/>
      </colorScale>
    </cfRule>
  </conditionalFormatting>
  <conditionalFormatting sqref="J4:O9">
    <cfRule type="colorScale" priority="3">
      <colorScale>
        <cfvo type="min"/>
        <cfvo type="max"/>
        <color rgb="FFFCFCFF"/>
        <color rgb="FF63BE7B"/>
      </colorScale>
    </cfRule>
  </conditionalFormatting>
  <conditionalFormatting sqref="J15:O2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FB89-9165-4AAC-A073-50224E750E34}">
  <dimension ref="A1:L37"/>
  <sheetViews>
    <sheetView workbookViewId="0">
      <selection activeCell="D47" sqref="D47"/>
    </sheetView>
  </sheetViews>
  <sheetFormatPr baseColWidth="10" defaultRowHeight="14.25" x14ac:dyDescent="0.45"/>
  <cols>
    <col min="1" max="1" width="12.06640625" bestFit="1" customWidth="1"/>
    <col min="2" max="2" width="16.06640625" bestFit="1" customWidth="1"/>
    <col min="3" max="3" width="23" bestFit="1" customWidth="1"/>
    <col min="11" max="11" width="16.73046875" bestFit="1" customWidth="1"/>
  </cols>
  <sheetData>
    <row r="1" spans="1:12" s="4" customFormat="1" x14ac:dyDescent="0.45">
      <c r="A1" s="5" t="s">
        <v>9</v>
      </c>
      <c r="B1" s="5" t="s">
        <v>10</v>
      </c>
      <c r="C1" s="5" t="s">
        <v>11</v>
      </c>
      <c r="D1" s="6" t="s">
        <v>12</v>
      </c>
      <c r="E1" s="6"/>
      <c r="F1" s="6"/>
      <c r="G1" s="6"/>
      <c r="H1" s="6"/>
      <c r="I1" s="7"/>
      <c r="J1" s="5" t="s">
        <v>13</v>
      </c>
      <c r="K1" s="5" t="s">
        <v>14</v>
      </c>
      <c r="L1" s="5" t="s">
        <v>15</v>
      </c>
    </row>
    <row r="2" spans="1:12" x14ac:dyDescent="0.45">
      <c r="A2" t="str">
        <f>'F1'!$A4</f>
        <v>kNN</v>
      </c>
      <c r="B2" t="str">
        <f>'F1'!B2</f>
        <v>BoW</v>
      </c>
      <c r="C2" t="str">
        <f>'F1'!B3</f>
        <v>/</v>
      </c>
      <c r="D2">
        <f>'F1'!B4</f>
        <v>0.5712892319620031</v>
      </c>
      <c r="E2">
        <f>'F1'!B5</f>
        <v>0.59143979938244384</v>
      </c>
      <c r="F2">
        <f>'F1'!B6</f>
        <v>0.58523998167461655</v>
      </c>
      <c r="G2">
        <f>'F1'!B7</f>
        <v>0.58129545462534316</v>
      </c>
      <c r="H2">
        <f>'F1'!B8</f>
        <v>0.72528678326640983</v>
      </c>
      <c r="J2">
        <f>IFERROR(AVERAGE(D2:H2),"-")</f>
        <v>0.61091025018216327</v>
      </c>
      <c r="K2">
        <f>IFERROR(_xlfn.STDEV.P(D2:H2),"-")</f>
        <v>5.7561990341961078E-2</v>
      </c>
      <c r="L2">
        <f>IFERROR(VAR(D2:H2),"-")</f>
        <v>4.1417284151600261E-3</v>
      </c>
    </row>
    <row r="3" spans="1:12" x14ac:dyDescent="0.45">
      <c r="A3" t="str">
        <f>'F1'!$A4</f>
        <v>kNN</v>
      </c>
      <c r="B3" t="str">
        <f>'F1'!B2</f>
        <v>BoW</v>
      </c>
      <c r="C3" t="str">
        <f>'F1'!C3</f>
        <v>Chi^2</v>
      </c>
      <c r="D3">
        <f>'F1'!C4</f>
        <v>0.66452490641778983</v>
      </c>
      <c r="E3">
        <f>'F1'!C5</f>
        <v>0.63381276822137045</v>
      </c>
      <c r="F3">
        <f>'F1'!C6</f>
        <v>0.69221432663609006</v>
      </c>
      <c r="G3">
        <f>'F1'!C7</f>
        <v>0.67462128350052541</v>
      </c>
      <c r="H3">
        <f>'F1'!C8</f>
        <v>0.72025942993684933</v>
      </c>
      <c r="J3">
        <f t="shared" ref="J3:J22" si="0">IFERROR(AVERAGE(D3:H3),"-")</f>
        <v>0.67708654294252502</v>
      </c>
      <c r="K3">
        <f t="shared" ref="K3:K22" si="1">IFERROR(_xlfn.STDEV.P(D3:H3),"-")</f>
        <v>2.8737570550821288E-2</v>
      </c>
      <c r="L3">
        <f t="shared" ref="L3:L22" si="2">IFERROR(VAR(D3:H3),"-")</f>
        <v>1.0323099514542888E-3</v>
      </c>
    </row>
    <row r="4" spans="1:12" x14ac:dyDescent="0.45">
      <c r="A4" t="str">
        <f>'F1'!$A4</f>
        <v>kNN</v>
      </c>
      <c r="B4" t="str">
        <f>'F1'!B2</f>
        <v>BoW</v>
      </c>
      <c r="C4" t="str">
        <f>'F1'!D3</f>
        <v>Chi^2 + PCA</v>
      </c>
      <c r="D4">
        <f>'F1'!D4</f>
        <v>0.69585769279918208</v>
      </c>
      <c r="E4">
        <f>'F1'!D5</f>
        <v>0.60925630567305689</v>
      </c>
      <c r="F4">
        <f>'F1'!D6</f>
        <v>0.73540360637134827</v>
      </c>
      <c r="G4">
        <f>'F1'!D7</f>
        <v>0.61944273296941676</v>
      </c>
      <c r="H4">
        <f>'F1'!D8</f>
        <v>0.71753557137176838</v>
      </c>
      <c r="J4">
        <f t="shared" si="0"/>
        <v>0.67549918183695445</v>
      </c>
      <c r="K4">
        <f t="shared" si="1"/>
        <v>5.1576178987247548E-2</v>
      </c>
      <c r="L4">
        <f t="shared" si="2"/>
        <v>3.3251277986557442E-3</v>
      </c>
    </row>
    <row r="5" spans="1:12" x14ac:dyDescent="0.45">
      <c r="A5" t="str">
        <f>'F1'!$A4</f>
        <v>kNN</v>
      </c>
      <c r="B5" t="str">
        <f>'F1'!E2</f>
        <v>Tf-Idf</v>
      </c>
      <c r="C5" t="str">
        <f>'F1'!E3</f>
        <v>/</v>
      </c>
      <c r="D5">
        <f>'F1'!E4</f>
        <v>0.81949556495482812</v>
      </c>
      <c r="E5">
        <f>'F1'!E5</f>
        <v>0.72713441025519043</v>
      </c>
      <c r="F5">
        <f>'F1'!E6</f>
        <v>0.78203534922451501</v>
      </c>
      <c r="G5">
        <f>'F1'!E7</f>
        <v>0.83593713430959493</v>
      </c>
      <c r="H5">
        <f>'F1'!E8</f>
        <v>0.79323624009450655</v>
      </c>
      <c r="J5">
        <f t="shared" si="0"/>
        <v>0.79156773976772699</v>
      </c>
      <c r="K5">
        <f t="shared" si="1"/>
        <v>3.7400296540463729E-2</v>
      </c>
      <c r="L5">
        <f t="shared" si="2"/>
        <v>1.7484777266432788E-3</v>
      </c>
    </row>
    <row r="6" spans="1:12" x14ac:dyDescent="0.45">
      <c r="A6" t="str">
        <f>'F1'!$A4</f>
        <v>kNN</v>
      </c>
      <c r="B6" t="str">
        <f>'F1'!E2</f>
        <v>Tf-Idf</v>
      </c>
      <c r="C6" t="str">
        <f>'F1'!F3</f>
        <v>Chi^2</v>
      </c>
      <c r="D6">
        <f>'F1'!F4</f>
        <v>0.65455856732332207</v>
      </c>
      <c r="E6">
        <f>'F1'!F5</f>
        <v>0.72953149001536099</v>
      </c>
      <c r="F6">
        <f>'F1'!F6</f>
        <v>0.70141490648692917</v>
      </c>
      <c r="G6">
        <f>'F1'!F7</f>
        <v>0.76725550435227852</v>
      </c>
      <c r="H6">
        <f>'F1'!F8</f>
        <v>0.7016286999814797</v>
      </c>
      <c r="J6">
        <f t="shared" si="0"/>
        <v>0.71087783363187418</v>
      </c>
      <c r="K6">
        <f t="shared" si="1"/>
        <v>3.7076552896132466E-2</v>
      </c>
      <c r="L6">
        <f t="shared" si="2"/>
        <v>1.7183384683246363E-3</v>
      </c>
    </row>
    <row r="7" spans="1:12" x14ac:dyDescent="0.45">
      <c r="A7" t="str">
        <f>'F1'!$A4</f>
        <v>kNN</v>
      </c>
      <c r="B7" t="str">
        <f>'F1'!E2</f>
        <v>Tf-Idf</v>
      </c>
      <c r="C7" t="str">
        <f>'F1'!G3</f>
        <v>Chi^2 + PCA</v>
      </c>
      <c r="D7">
        <f>'F1'!G4</f>
        <v>0.63784935054328251</v>
      </c>
      <c r="E7">
        <f>'F1'!G5</f>
        <v>0.70989142851785925</v>
      </c>
      <c r="F7">
        <f>'F1'!G6</f>
        <v>0.6669494560070145</v>
      </c>
      <c r="G7">
        <f>'F1'!G7</f>
        <v>0.7660781537375686</v>
      </c>
      <c r="H7">
        <f>'F1'!G8</f>
        <v>0.70822960255663248</v>
      </c>
      <c r="J7">
        <f t="shared" si="0"/>
        <v>0.69779959827247151</v>
      </c>
      <c r="K7">
        <f t="shared" si="1"/>
        <v>4.3503383696078854E-2</v>
      </c>
      <c r="L7">
        <f t="shared" si="2"/>
        <v>2.3656804912603243E-3</v>
      </c>
    </row>
    <row r="8" spans="1:12" x14ac:dyDescent="0.45">
      <c r="A8" t="str">
        <f>'F1'!A9</f>
        <v>SVM</v>
      </c>
      <c r="B8" t="str">
        <f>'F1'!B2</f>
        <v>BoW</v>
      </c>
      <c r="C8" t="str">
        <f>'F1'!B3</f>
        <v>/</v>
      </c>
      <c r="D8">
        <f>'F1'!B9</f>
        <v>0.79968746463980389</v>
      </c>
      <c r="E8">
        <f>'F1'!B10</f>
        <v>0.77460186169863587</v>
      </c>
      <c r="F8">
        <f>'F1'!B11</f>
        <v>0.80722197106933524</v>
      </c>
      <c r="G8">
        <f>'F1'!B12</f>
        <v>0.77268325985871233</v>
      </c>
      <c r="H8">
        <f>'F1'!B13</f>
        <v>0.84987251978999923</v>
      </c>
      <c r="J8">
        <f t="shared" si="0"/>
        <v>0.80081341541129736</v>
      </c>
      <c r="K8">
        <f t="shared" si="1"/>
        <v>2.8026716798964263E-2</v>
      </c>
      <c r="L8">
        <f t="shared" si="2"/>
        <v>9.8187106816168207E-4</v>
      </c>
    </row>
    <row r="9" spans="1:12" x14ac:dyDescent="0.45">
      <c r="A9" t="str">
        <f>'F1'!A9</f>
        <v>SVM</v>
      </c>
      <c r="B9" t="str">
        <f>'F1'!B2</f>
        <v>BoW</v>
      </c>
      <c r="C9" t="str">
        <f>'F1'!C3</f>
        <v>Chi^2</v>
      </c>
      <c r="D9">
        <f>'F1'!C9</f>
        <v>0.7487308543727752</v>
      </c>
      <c r="E9">
        <f>'F1'!C10</f>
        <v>0.7691540769726628</v>
      </c>
      <c r="F9">
        <f>'F1'!C11</f>
        <v>0.83018498502369475</v>
      </c>
      <c r="G9">
        <f>'F1'!C12</f>
        <v>0.80524923105568258</v>
      </c>
      <c r="H9">
        <f>'F1'!C13</f>
        <v>0.89133353912640834</v>
      </c>
      <c r="J9">
        <f t="shared" si="0"/>
        <v>0.80893053731024478</v>
      </c>
      <c r="K9">
        <f t="shared" si="1"/>
        <v>4.9923395105736568E-2</v>
      </c>
      <c r="L9">
        <f t="shared" si="2"/>
        <v>3.1154317236043523E-3</v>
      </c>
    </row>
    <row r="10" spans="1:12" x14ac:dyDescent="0.45">
      <c r="A10" t="str">
        <f>'F1'!A9</f>
        <v>SVM</v>
      </c>
      <c r="B10" t="str">
        <f>'F1'!B2</f>
        <v>BoW</v>
      </c>
      <c r="C10" t="str">
        <f>'F1'!D3</f>
        <v>Chi^2 + PCA</v>
      </c>
      <c r="D10">
        <f>'F1'!D9</f>
        <v>0.78886558245947702</v>
      </c>
      <c r="E10">
        <f>'F1'!D10</f>
        <v>0.72391459209340159</v>
      </c>
      <c r="F10">
        <f>'F1'!D11</f>
        <v>0.83890129692139792</v>
      </c>
      <c r="G10">
        <f>'F1'!D12</f>
        <v>0.77449565070532811</v>
      </c>
      <c r="H10">
        <f>'F1'!D13</f>
        <v>0.87044468775389305</v>
      </c>
      <c r="J10">
        <f t="shared" si="0"/>
        <v>0.79932436198669954</v>
      </c>
      <c r="K10">
        <f t="shared" si="1"/>
        <v>5.1062547693020516E-2</v>
      </c>
      <c r="L10">
        <f t="shared" si="2"/>
        <v>3.2592297211274939E-3</v>
      </c>
    </row>
    <row r="11" spans="1:12" x14ac:dyDescent="0.45">
      <c r="A11" t="str">
        <f>'F1'!A9</f>
        <v>SVM</v>
      </c>
      <c r="B11" t="str">
        <f>'F1'!E2</f>
        <v>Tf-Idf</v>
      </c>
      <c r="C11" t="str">
        <f>'F1'!E3</f>
        <v>/</v>
      </c>
      <c r="D11">
        <f>'F1'!E9</f>
        <v>0.8627762972558537</v>
      </c>
      <c r="E11">
        <f>'F1'!E10</f>
        <v>0.75426020247752001</v>
      </c>
      <c r="F11">
        <f>'F1'!E11</f>
        <v>0.83871340883225431</v>
      </c>
      <c r="G11">
        <f>'F1'!E12</f>
        <v>0.82762682177513014</v>
      </c>
      <c r="H11">
        <f>'F1'!E13</f>
        <v>0.8702088759492792</v>
      </c>
      <c r="J11">
        <f t="shared" si="0"/>
        <v>0.83071712125800745</v>
      </c>
      <c r="K11">
        <f t="shared" si="1"/>
        <v>4.1246916126000122E-2</v>
      </c>
      <c r="L11">
        <f t="shared" si="2"/>
        <v>2.1266351123816109E-3</v>
      </c>
    </row>
    <row r="12" spans="1:12" x14ac:dyDescent="0.45">
      <c r="A12" t="str">
        <f>'F1'!A9</f>
        <v>SVM</v>
      </c>
      <c r="B12" t="str">
        <f>'F1'!E2</f>
        <v>Tf-Idf</v>
      </c>
      <c r="C12" t="str">
        <f>'F1'!F3</f>
        <v>Chi^2</v>
      </c>
      <c r="D12">
        <f>'F1'!F9</f>
        <v>0.85111722664914147</v>
      </c>
      <c r="E12">
        <f>'F1'!F10</f>
        <v>0.78523253104297741</v>
      </c>
      <c r="F12">
        <f>'F1'!F11</f>
        <v>0.8709406499729081</v>
      </c>
      <c r="G12">
        <f>'F1'!F12</f>
        <v>0.84881603261980998</v>
      </c>
      <c r="H12">
        <f>'F1'!F13</f>
        <v>0.88146457390939559</v>
      </c>
      <c r="J12">
        <f t="shared" si="0"/>
        <v>0.84751420283884649</v>
      </c>
      <c r="K12">
        <f t="shared" si="1"/>
        <v>3.3451784120424641E-2</v>
      </c>
      <c r="L12">
        <f t="shared" si="2"/>
        <v>1.3987773260493675E-3</v>
      </c>
    </row>
    <row r="13" spans="1:12" x14ac:dyDescent="0.45">
      <c r="A13" t="str">
        <f>'F1'!A9</f>
        <v>SVM</v>
      </c>
      <c r="B13" t="str">
        <f>'F1'!E2</f>
        <v>Tf-Idf</v>
      </c>
      <c r="C13" t="str">
        <f>'F1'!G3</f>
        <v>Chi^2 + PCA</v>
      </c>
      <c r="D13">
        <f>'F1'!G9</f>
        <v>0.84061978428869977</v>
      </c>
      <c r="E13">
        <f>'F1'!G10</f>
        <v>0.80685706871665119</v>
      </c>
      <c r="F13">
        <f>'F1'!G11</f>
        <v>0.8612183458760958</v>
      </c>
      <c r="G13">
        <f>'F1'!G12</f>
        <v>0.84881603261980998</v>
      </c>
      <c r="H13">
        <f>'F1'!G13</f>
        <v>0.88122052442935295</v>
      </c>
      <c r="J13">
        <f t="shared" si="0"/>
        <v>0.84774635118612207</v>
      </c>
      <c r="K13">
        <f t="shared" si="1"/>
        <v>2.4600327275163248E-2</v>
      </c>
      <c r="L13">
        <f t="shared" si="2"/>
        <v>7.5647012755642611E-4</v>
      </c>
    </row>
    <row r="14" spans="1:12" x14ac:dyDescent="0.45">
      <c r="A14" t="str">
        <f>'F1'!A14</f>
        <v>LR</v>
      </c>
      <c r="B14" t="str">
        <f>'F1'!B2</f>
        <v>BoW</v>
      </c>
      <c r="C14" t="str">
        <f>'F1'!B3</f>
        <v>/</v>
      </c>
      <c r="D14">
        <f>'F1'!B14</f>
        <v>0.83647629378703114</v>
      </c>
      <c r="E14">
        <f>'F1'!B15</f>
        <v>0.78742762613730355</v>
      </c>
      <c r="F14">
        <f>'F1'!B16</f>
        <v>0.87126169435167733</v>
      </c>
      <c r="G14">
        <f>'F1'!B17</f>
        <v>0.79468968119222794</v>
      </c>
      <c r="H14">
        <f>'F1'!B18</f>
        <v>0.9138668133160659</v>
      </c>
      <c r="J14">
        <f t="shared" si="0"/>
        <v>0.84074442175686115</v>
      </c>
      <c r="K14">
        <f t="shared" si="1"/>
        <v>4.7455505084118894E-2</v>
      </c>
      <c r="L14">
        <f t="shared" si="2"/>
        <v>2.8150312034860422E-3</v>
      </c>
    </row>
    <row r="15" spans="1:12" x14ac:dyDescent="0.45">
      <c r="A15" t="str">
        <f>'F1'!A14</f>
        <v>LR</v>
      </c>
      <c r="B15" t="str">
        <f>'F1'!B2</f>
        <v>BoW</v>
      </c>
      <c r="C15" t="str">
        <f>'F1'!C3</f>
        <v>Chi^2</v>
      </c>
      <c r="D15">
        <f>'F1'!C14</f>
        <v>0.8710029809864569</v>
      </c>
      <c r="E15">
        <f>'F1'!C15</f>
        <v>0.80857313115377638</v>
      </c>
      <c r="F15">
        <f>'F1'!C16</f>
        <v>0.85958951442822407</v>
      </c>
      <c r="G15">
        <f>'F1'!C17</f>
        <v>0.82626353452474621</v>
      </c>
      <c r="H15">
        <f>'F1'!C18</f>
        <v>0.86058588473501796</v>
      </c>
      <c r="J15">
        <f t="shared" si="0"/>
        <v>0.84520300916564428</v>
      </c>
      <c r="K15">
        <f t="shared" si="1"/>
        <v>2.3705250908797985E-2</v>
      </c>
      <c r="L15">
        <f t="shared" si="2"/>
        <v>7.0242365081133471E-4</v>
      </c>
    </row>
    <row r="16" spans="1:12" x14ac:dyDescent="0.45">
      <c r="A16" t="str">
        <f>'F1'!A14</f>
        <v>LR</v>
      </c>
      <c r="B16" t="str">
        <f>'F1'!B2</f>
        <v>BoW</v>
      </c>
      <c r="C16" t="str">
        <f>'F1'!D3</f>
        <v>Chi^2 + PCA</v>
      </c>
      <c r="D16">
        <f>'F1'!D14</f>
        <v>0.85083797474205247</v>
      </c>
      <c r="E16">
        <f>'F1'!D15</f>
        <v>0.81715436412525311</v>
      </c>
      <c r="F16">
        <f>'F1'!D16</f>
        <v>0.83869226415915732</v>
      </c>
      <c r="G16">
        <f>'F1'!D17</f>
        <v>0.7969867267454821</v>
      </c>
      <c r="H16">
        <f>'F1'!D18</f>
        <v>0.90302887077080618</v>
      </c>
      <c r="J16">
        <f t="shared" si="0"/>
        <v>0.84134004010855024</v>
      </c>
      <c r="K16">
        <f t="shared" si="1"/>
        <v>3.5930200771241198E-2</v>
      </c>
      <c r="L16">
        <f t="shared" si="2"/>
        <v>1.613724159327127E-3</v>
      </c>
    </row>
    <row r="17" spans="1:12" x14ac:dyDescent="0.45">
      <c r="A17" t="str">
        <f>'F1'!A14</f>
        <v>LR</v>
      </c>
      <c r="B17" t="str">
        <f>'F1'!E2</f>
        <v>Tf-Idf</v>
      </c>
      <c r="C17" t="str">
        <f>'F1'!E3</f>
        <v>/</v>
      </c>
      <c r="D17">
        <f>'F1'!E14</f>
        <v>0.80760508621650839</v>
      </c>
      <c r="E17">
        <f>'F1'!E15</f>
        <v>0.77448791243053816</v>
      </c>
      <c r="F17">
        <f>'F1'!E16</f>
        <v>0.83831758670468359</v>
      </c>
      <c r="G17">
        <f>'F1'!E17</f>
        <v>0.83667585457688165</v>
      </c>
      <c r="H17">
        <f>'F1'!E18</f>
        <v>0.8913243495265526</v>
      </c>
      <c r="J17">
        <f t="shared" si="0"/>
        <v>0.82968215789103295</v>
      </c>
      <c r="K17">
        <f t="shared" si="1"/>
        <v>3.8618762381606303E-2</v>
      </c>
      <c r="L17">
        <f t="shared" si="2"/>
        <v>1.8642610098587127E-3</v>
      </c>
    </row>
    <row r="18" spans="1:12" x14ac:dyDescent="0.45">
      <c r="A18" t="str">
        <f>'F1'!A14</f>
        <v>LR</v>
      </c>
      <c r="B18" t="str">
        <f>'F1'!E2</f>
        <v>Tf-Idf</v>
      </c>
      <c r="C18" t="str">
        <f>'F1'!F3</f>
        <v>Chi^2</v>
      </c>
      <c r="D18">
        <f>'F1'!F14</f>
        <v>0.80792611643675483</v>
      </c>
      <c r="E18">
        <f>'F1'!F15</f>
        <v>0.77448791243053816</v>
      </c>
      <c r="F18">
        <f>'F1'!F16</f>
        <v>0.86052541959308293</v>
      </c>
      <c r="G18">
        <f>'F1'!F17</f>
        <v>0.84892688373558589</v>
      </c>
      <c r="H18">
        <f>'F1'!F18</f>
        <v>0.8913243495265526</v>
      </c>
      <c r="J18">
        <f t="shared" si="0"/>
        <v>0.8366381363445029</v>
      </c>
      <c r="K18">
        <f t="shared" si="1"/>
        <v>4.0985919400133512E-2</v>
      </c>
      <c r="L18">
        <f t="shared" si="2"/>
        <v>2.0998069863428009E-3</v>
      </c>
    </row>
    <row r="19" spans="1:12" x14ac:dyDescent="0.45">
      <c r="A19" t="str">
        <f>'F1'!A14</f>
        <v>LR</v>
      </c>
      <c r="B19" t="str">
        <f>'F1'!E2</f>
        <v>Tf-Idf</v>
      </c>
      <c r="C19" t="str">
        <f>'F1'!G3</f>
        <v>Chi^2 + PCA</v>
      </c>
      <c r="D19">
        <f>'F1'!G14</f>
        <v>0.79718655867774324</v>
      </c>
      <c r="E19">
        <f>'F1'!G15</f>
        <v>0.77448791243053816</v>
      </c>
      <c r="F19">
        <f>'F1'!G16</f>
        <v>0.86052541959308293</v>
      </c>
      <c r="G19">
        <f>'F1'!G17</f>
        <v>0.84892688373558589</v>
      </c>
      <c r="H19">
        <f>'F1'!G18</f>
        <v>0.91373643314330111</v>
      </c>
      <c r="J19">
        <f t="shared" si="0"/>
        <v>0.83897264151605033</v>
      </c>
      <c r="K19">
        <f t="shared" si="1"/>
        <v>4.9107210720397747E-2</v>
      </c>
      <c r="L19">
        <f t="shared" si="2"/>
        <v>3.0143976809219337E-3</v>
      </c>
    </row>
    <row r="20" spans="1:12" x14ac:dyDescent="0.45">
      <c r="A20" t="str">
        <f>'F1'!A19</f>
        <v>NB</v>
      </c>
      <c r="B20" t="str">
        <f>'F1'!B2</f>
        <v>BoW</v>
      </c>
      <c r="C20" t="str">
        <f>'F1'!B3</f>
        <v>/</v>
      </c>
      <c r="D20">
        <f>'F1'!B19</f>
        <v>0.84978795284646347</v>
      </c>
      <c r="E20">
        <f>'F1'!B20</f>
        <v>0.76467689449593468</v>
      </c>
      <c r="F20">
        <f>'F1'!B21</f>
        <v>0.83908541973058104</v>
      </c>
      <c r="G20">
        <f>'F1'!B22</f>
        <v>0.79598018508198465</v>
      </c>
      <c r="H20">
        <f>'F1'!B23</f>
        <v>0.81558666448309913</v>
      </c>
      <c r="J20">
        <f t="shared" si="0"/>
        <v>0.81302342332761257</v>
      </c>
      <c r="K20">
        <f t="shared" si="1"/>
        <v>3.0545989302824938E-2</v>
      </c>
      <c r="L20">
        <f t="shared" si="2"/>
        <v>1.1663218281103692E-3</v>
      </c>
    </row>
    <row r="21" spans="1:12" x14ac:dyDescent="0.45">
      <c r="A21" t="str">
        <f>'F1'!A19</f>
        <v>NB</v>
      </c>
      <c r="B21" t="str">
        <f>'F1'!B2</f>
        <v>BoW</v>
      </c>
      <c r="C21" t="str">
        <f>'F1'!C3</f>
        <v>Chi^2</v>
      </c>
      <c r="D21">
        <f>'F1'!C19</f>
        <v>0.85031473052889628</v>
      </c>
      <c r="E21">
        <f>'F1'!C20</f>
        <v>0.77622998866114512</v>
      </c>
      <c r="F21">
        <f>'F1'!C21</f>
        <v>0.88126328021301759</v>
      </c>
      <c r="G21">
        <f>'F1'!C22</f>
        <v>0.85125150636512026</v>
      </c>
      <c r="H21">
        <f>'F1'!C23</f>
        <v>0.87059165831278207</v>
      </c>
      <c r="J21">
        <f t="shared" si="0"/>
        <v>0.84593023281619217</v>
      </c>
      <c r="K21">
        <f t="shared" si="1"/>
        <v>3.6775736439991422E-2</v>
      </c>
      <c r="L21">
        <f t="shared" si="2"/>
        <v>1.6905684883796413E-3</v>
      </c>
    </row>
    <row r="22" spans="1:12" x14ac:dyDescent="0.45">
      <c r="A22" t="str">
        <f>'F1'!A19</f>
        <v>NB</v>
      </c>
      <c r="B22" t="str">
        <f>'F1'!B2</f>
        <v>BoW</v>
      </c>
      <c r="C22" t="str">
        <f>'F1'!D3</f>
        <v>Chi^2 + PCA</v>
      </c>
      <c r="D22">
        <f>IF('F1'!D19="-",0,'F1'!D19)</f>
        <v>0</v>
      </c>
      <c r="E22">
        <f>IF('F1'!D20="-",0,'F1'!D20)</f>
        <v>0</v>
      </c>
      <c r="F22">
        <f>IF('F1'!D21="-",0,'F1'!D21)</f>
        <v>0</v>
      </c>
      <c r="G22">
        <f>IF('F1'!D22="-",0,'F1'!D22)</f>
        <v>0</v>
      </c>
      <c r="H22">
        <f>IF('F1'!D23="-",0,'F1'!D23)</f>
        <v>0</v>
      </c>
      <c r="J22">
        <f t="shared" si="0"/>
        <v>0</v>
      </c>
      <c r="K22">
        <f t="shared" si="1"/>
        <v>0</v>
      </c>
      <c r="L22">
        <f t="shared" si="2"/>
        <v>0</v>
      </c>
    </row>
    <row r="23" spans="1:12" x14ac:dyDescent="0.45">
      <c r="A23" t="str">
        <f>'F1'!A19</f>
        <v>NB</v>
      </c>
      <c r="B23" t="str">
        <f>'F1'!E2</f>
        <v>Tf-Idf</v>
      </c>
      <c r="C23" t="str">
        <f>'F1'!E3</f>
        <v>/</v>
      </c>
      <c r="D23">
        <f>'F1'!E19</f>
        <v>0.86946282534188468</v>
      </c>
      <c r="E23">
        <f>'F1'!E20</f>
        <v>0.78033554615331624</v>
      </c>
      <c r="F23">
        <f>'F1'!E21</f>
        <v>0.87333716710683296</v>
      </c>
      <c r="G23">
        <f>'F1'!E22</f>
        <v>0.81448939513455643</v>
      </c>
      <c r="H23">
        <f>'F1'!E23</f>
        <v>0.82534514582770557</v>
      </c>
      <c r="J23">
        <f>IFERROR(AVERAGE(D23:H23),"-")</f>
        <v>0.8325940159128592</v>
      </c>
      <c r="K23">
        <f>IFERROR(_xlfn.STDEV.P(D23:H23),"-")</f>
        <v>3.5015952223452267E-2</v>
      </c>
      <c r="L23">
        <f>IFERROR(VAR(D23:H23),"-")</f>
        <v>1.5326461376438643E-3</v>
      </c>
    </row>
    <row r="24" spans="1:12" x14ac:dyDescent="0.45">
      <c r="A24" t="str">
        <f>'F1'!A19</f>
        <v>NB</v>
      </c>
      <c r="B24" t="str">
        <f>'F1'!E2</f>
        <v>Tf-Idf</v>
      </c>
      <c r="C24" t="str">
        <f>'F1'!F3</f>
        <v>Chi^2</v>
      </c>
      <c r="D24">
        <f>'F1'!F19</f>
        <v>0.85825854791372036</v>
      </c>
      <c r="E24">
        <f>'F1'!F20</f>
        <v>0.79932611630667705</v>
      </c>
      <c r="F24">
        <f>'F1'!F21</f>
        <v>0.88289384416449723</v>
      </c>
      <c r="G24">
        <f>'F1'!F22</f>
        <v>0.8268397633545902</v>
      </c>
      <c r="H24">
        <f>'F1'!F23</f>
        <v>0.85785340187178782</v>
      </c>
      <c r="J24">
        <f>IFERROR(AVERAGE(D24:H24),"-")</f>
        <v>0.84503433472225464</v>
      </c>
      <c r="K24">
        <f>IFERROR(_xlfn.STDEV.P(D24:H24),"-")</f>
        <v>2.8958019304862737E-2</v>
      </c>
      <c r="L24">
        <f>IFERROR(VAR(D24:H24),"-")</f>
        <v>1.0482086025760035E-3</v>
      </c>
    </row>
    <row r="25" spans="1:12" x14ac:dyDescent="0.45">
      <c r="A25" t="str">
        <f>'F1'!A19</f>
        <v>NB</v>
      </c>
      <c r="B25" t="str">
        <f>'F1'!E2</f>
        <v>Tf-Idf</v>
      </c>
      <c r="C25" t="str">
        <f>'F1'!G3</f>
        <v>Chi^2 + PCA</v>
      </c>
      <c r="D25">
        <f>IF('F1'!G19="-",0,'F1'!G19)</f>
        <v>0</v>
      </c>
      <c r="E25">
        <f>IF('F1'!G20="-",0,'F1'!G20)</f>
        <v>0</v>
      </c>
      <c r="F25">
        <f>IF('F1'!G21="-",0,'F1'!G21)</f>
        <v>0</v>
      </c>
      <c r="G25">
        <f>IF('F1'!G22="-",0,'F1'!G22)</f>
        <v>0</v>
      </c>
      <c r="H25">
        <f>IF('F1'!G23="-",0,'F1'!G23)</f>
        <v>0</v>
      </c>
      <c r="J25">
        <f>IFERROR(AVERAGE(D25:H25),"-")</f>
        <v>0</v>
      </c>
      <c r="K25">
        <f>IFERROR(_xlfn.STDEV.P(D25:H25),"-")</f>
        <v>0</v>
      </c>
      <c r="L25">
        <f>IFERROR(VAR(D25:H25),"-")</f>
        <v>0</v>
      </c>
    </row>
    <row r="26" spans="1:12" x14ac:dyDescent="0.45">
      <c r="A26" t="str">
        <f>'F1'!A24</f>
        <v>RF</v>
      </c>
      <c r="B26" t="str">
        <f>'F1'!B2</f>
        <v>BoW</v>
      </c>
      <c r="C26" t="str">
        <f>'F1'!B3</f>
        <v>/</v>
      </c>
      <c r="D26">
        <f>'F1'!B24</f>
        <v>0.77594126846881428</v>
      </c>
      <c r="E26">
        <f>'F1'!B25</f>
        <v>0.77891832179794407</v>
      </c>
      <c r="F26">
        <f>'F1'!B26</f>
        <v>0.81799641901509479</v>
      </c>
      <c r="G26">
        <f>'F1'!B27</f>
        <v>0.78540460513895038</v>
      </c>
      <c r="H26">
        <f>'F1'!B28</f>
        <v>0.83821709628161245</v>
      </c>
      <c r="J26">
        <f>IFERROR(AVERAGE(D26:H26),"-")</f>
        <v>0.79929554214048315</v>
      </c>
      <c r="K26">
        <f>IFERROR(_xlfn.STDEV.P(D26:H26),"-")</f>
        <v>2.4569173820217848E-2</v>
      </c>
      <c r="L26">
        <f>IFERROR(VAR(D26:H26),"-")</f>
        <v>7.5455537776009758E-4</v>
      </c>
    </row>
    <row r="27" spans="1:12" x14ac:dyDescent="0.45">
      <c r="A27" t="str">
        <f>'F1'!A24</f>
        <v>RF</v>
      </c>
      <c r="B27" t="str">
        <f>'F1'!B2</f>
        <v>BoW</v>
      </c>
      <c r="C27" t="str">
        <f>'F1'!C3</f>
        <v>Chi^2</v>
      </c>
      <c r="D27">
        <f>'F1'!C24</f>
        <v>0.79770825903106146</v>
      </c>
      <c r="E27">
        <f>'F1'!C25</f>
        <v>0.7884897360703812</v>
      </c>
      <c r="F27">
        <f>'F1'!C26</f>
        <v>0.80760546401956756</v>
      </c>
      <c r="G27">
        <f>'F1'!C27</f>
        <v>0.83975580152744955</v>
      </c>
      <c r="H27">
        <f>'F1'!C28</f>
        <v>0.84978310034574112</v>
      </c>
      <c r="J27">
        <f>IFERROR(AVERAGE(D27:H27),"-")</f>
        <v>0.8166684721988402</v>
      </c>
      <c r="K27">
        <f>IFERROR(_xlfn.STDEV.P(D27:H27),"-")</f>
        <v>2.393855611041602E-2</v>
      </c>
      <c r="L27">
        <f>IFERROR(VAR(D27:H27),"-")</f>
        <v>7.1631808581442032E-4</v>
      </c>
    </row>
    <row r="28" spans="1:12" x14ac:dyDescent="0.45">
      <c r="A28" t="str">
        <f>'F1'!A24</f>
        <v>RF</v>
      </c>
      <c r="B28" t="str">
        <f>'F1'!B2</f>
        <v>BoW</v>
      </c>
      <c r="C28" t="str">
        <f>'F1'!D3</f>
        <v>Chi^2 + PCA</v>
      </c>
      <c r="D28">
        <f>'F1'!D24</f>
        <v>0.7378955264593563</v>
      </c>
      <c r="E28">
        <f>'F1'!D25</f>
        <v>0.69956665995767231</v>
      </c>
      <c r="F28">
        <f>'F1'!D26</f>
        <v>0.73438279791037331</v>
      </c>
      <c r="G28">
        <f>'F1'!D27</f>
        <v>0.6984699434137116</v>
      </c>
      <c r="H28">
        <f>'F1'!D28</f>
        <v>0.76301618508075286</v>
      </c>
      <c r="J28">
        <f>IFERROR(AVERAGE(D28:H28),"-")</f>
        <v>0.7266662225643733</v>
      </c>
      <c r="K28">
        <f>IFERROR(_xlfn.STDEV.P(D28:H28),"-")</f>
        <v>2.4642966653368341E-2</v>
      </c>
      <c r="L28">
        <f>IFERROR(VAR(D28:H28),"-")</f>
        <v>7.5909475684878013E-4</v>
      </c>
    </row>
    <row r="29" spans="1:12" x14ac:dyDescent="0.45">
      <c r="A29" t="str">
        <f>'F1'!A24</f>
        <v>RF</v>
      </c>
      <c r="B29" t="str">
        <f>'F1'!E2</f>
        <v>Tf-Idf</v>
      </c>
      <c r="C29" t="str">
        <f>'F1'!E3</f>
        <v>/</v>
      </c>
      <c r="D29">
        <f>'F1'!E24</f>
        <v>0.7999305525282765</v>
      </c>
      <c r="E29">
        <f>'F1'!E25</f>
        <v>0.798511299317751</v>
      </c>
      <c r="F29">
        <f>'F1'!E26</f>
        <v>0.81788450883143904</v>
      </c>
      <c r="G29">
        <f>'F1'!E27</f>
        <v>0.78553023069152106</v>
      </c>
      <c r="H29">
        <f>'F1'!E28</f>
        <v>0.85977774266015672</v>
      </c>
      <c r="J29">
        <f>IFERROR(AVERAGE(D29:H29),"-")</f>
        <v>0.81232686680582877</v>
      </c>
      <c r="K29">
        <f>IFERROR(_xlfn.STDEV.P(D29:H29),"-")</f>
        <v>2.586530967901127E-2</v>
      </c>
      <c r="L29">
        <f>IFERROR(VAR(D29:H29),"-")</f>
        <v>8.362678059889426E-4</v>
      </c>
    </row>
    <row r="30" spans="1:12" x14ac:dyDescent="0.45">
      <c r="A30" t="str">
        <f>'F1'!A24</f>
        <v>RF</v>
      </c>
      <c r="B30" t="str">
        <f>'F1'!E2</f>
        <v>Tf-Idf</v>
      </c>
      <c r="C30" t="str">
        <f>'F1'!F3</f>
        <v>Chi^2</v>
      </c>
      <c r="D30">
        <f>'F1'!F24</f>
        <v>0.75938115178444665</v>
      </c>
      <c r="E30">
        <f>'F1'!F25</f>
        <v>0.80617134473635588</v>
      </c>
      <c r="F30">
        <f>'F1'!F26</f>
        <v>0.82000659854013835</v>
      </c>
      <c r="G30">
        <f>'F1'!F27</f>
        <v>0.79764682675776311</v>
      </c>
      <c r="H30">
        <f>'F1'!F28</f>
        <v>0.86002918478537382</v>
      </c>
      <c r="J30">
        <f>IFERROR(AVERAGE(D30:H30),"-")</f>
        <v>0.80864702132081556</v>
      </c>
      <c r="K30">
        <f>IFERROR(_xlfn.STDEV.P(D30:H30),"-")</f>
        <v>3.2629513858011175E-2</v>
      </c>
      <c r="L30">
        <f>IFERROR(VAR(D30:H30),"-")</f>
        <v>1.3308564682626791E-3</v>
      </c>
    </row>
    <row r="31" spans="1:12" x14ac:dyDescent="0.45">
      <c r="A31" t="str">
        <f>'F1'!A24</f>
        <v>RF</v>
      </c>
      <c r="B31" t="str">
        <f>'F1'!E2</f>
        <v>Tf-Idf</v>
      </c>
      <c r="C31" t="str">
        <f>'F1'!G3</f>
        <v>Chi^2 + PCA</v>
      </c>
      <c r="D31">
        <f>'F1'!G24</f>
        <v>0.76164075286415722</v>
      </c>
      <c r="E31">
        <f>'F1'!G25</f>
        <v>0.76337892042061983</v>
      </c>
      <c r="F31">
        <f>'F1'!G26</f>
        <v>0.85988623470413272</v>
      </c>
      <c r="G31">
        <f>'F1'!G27</f>
        <v>0.81632777318261196</v>
      </c>
      <c r="H31">
        <f>'F1'!G28</f>
        <v>0.88141241878456678</v>
      </c>
      <c r="J31">
        <f>IFERROR(AVERAGE(D31:H31),"-")</f>
        <v>0.81652921999121764</v>
      </c>
      <c r="K31">
        <f>IFERROR(_xlfn.STDEV.P(D31:H31),"-")</f>
        <v>4.8841373771204628E-2</v>
      </c>
      <c r="L31">
        <f>IFERROR(VAR(D31:H31),"-")</f>
        <v>2.9818497398231441E-3</v>
      </c>
    </row>
    <row r="32" spans="1:12" x14ac:dyDescent="0.45">
      <c r="A32" t="str">
        <f>'F1'!A29</f>
        <v>Ensemble</v>
      </c>
      <c r="B32" t="str">
        <f>'F1'!B2</f>
        <v>BoW</v>
      </c>
      <c r="C32" t="str">
        <f>'F1'!B3</f>
        <v>/</v>
      </c>
      <c r="D32">
        <f>'F1'!B29</f>
        <v>0.85171849427168578</v>
      </c>
      <c r="E32">
        <f>'F1'!B30</f>
        <v>0.75663396843362896</v>
      </c>
      <c r="F32">
        <f>'F1'!B31</f>
        <v>0.88120806911129468</v>
      </c>
      <c r="G32">
        <f>'F1'!B32</f>
        <v>0.81719246976607529</v>
      </c>
      <c r="H32">
        <f>'F1'!B33</f>
        <v>0.90295367714722563</v>
      </c>
      <c r="J32">
        <f>IFERROR(AVERAGE(D32:H32),"-")</f>
        <v>0.84194133574598207</v>
      </c>
      <c r="K32">
        <f>IFERROR(_xlfn.STDEV.P(D32:H32),"-")</f>
        <v>5.1477817098896712E-2</v>
      </c>
      <c r="L32">
        <f>IFERROR(VAR(D32:H32),"-")</f>
        <v>3.3124570665843283E-3</v>
      </c>
    </row>
    <row r="33" spans="1:12" x14ac:dyDescent="0.45">
      <c r="A33" t="str">
        <f>'F1'!A29</f>
        <v>Ensemble</v>
      </c>
      <c r="B33" t="str">
        <f>'F1'!B2</f>
        <v>BoW</v>
      </c>
      <c r="C33" t="str">
        <f>'F1'!C3</f>
        <v>Chi^2</v>
      </c>
      <c r="D33">
        <f>'F1'!C29</f>
        <v>0.82701670326927712</v>
      </c>
      <c r="E33">
        <f>'F1'!C30</f>
        <v>0.8279620021555506</v>
      </c>
      <c r="F33">
        <f>'F1'!C31</f>
        <v>0.85857708603992089</v>
      </c>
      <c r="G33">
        <f>'F1'!C32</f>
        <v>0.87096774193548387</v>
      </c>
      <c r="H33">
        <f>'F1'!C33</f>
        <v>0.91348862912592255</v>
      </c>
      <c r="J33">
        <f>IFERROR(AVERAGE(D33:H33),"-")</f>
        <v>0.85960243250523105</v>
      </c>
      <c r="K33">
        <f>IFERROR(_xlfn.STDEV.P(D33:H33),"-")</f>
        <v>3.1927700708366154E-2</v>
      </c>
      <c r="L33">
        <f>IFERROR(VAR(D33:H33),"-")</f>
        <v>1.2742225906537557E-3</v>
      </c>
    </row>
    <row r="34" spans="1:12" x14ac:dyDescent="0.45">
      <c r="A34" t="str">
        <f>'F1'!A29</f>
        <v>Ensemble</v>
      </c>
      <c r="B34" t="str">
        <f>'F1'!B2</f>
        <v>BoW</v>
      </c>
      <c r="C34" t="str">
        <f>'F1'!D3</f>
        <v>Chi^2 + PCA</v>
      </c>
      <c r="D34">
        <f>'F1'!D29</f>
        <v>0.82205893740048275</v>
      </c>
      <c r="E34">
        <f>'F1'!D30</f>
        <v>0.78707878468065229</v>
      </c>
      <c r="F34">
        <f>'F1'!D31</f>
        <v>0.8401234329714804</v>
      </c>
      <c r="G34">
        <f>'F1'!D32</f>
        <v>0.79421100813290968</v>
      </c>
      <c r="H34">
        <f>'F1'!D33</f>
        <v>0.91459775840081436</v>
      </c>
      <c r="J34">
        <f>IFERROR(AVERAGE(D34:H34),"-")</f>
        <v>0.83161398431726785</v>
      </c>
      <c r="K34">
        <f>IFERROR(_xlfn.STDEV.P(D34:H34),"-")</f>
        <v>4.5677966314735592E-2</v>
      </c>
      <c r="L34">
        <f>IFERROR(VAR(D34:H34),"-")</f>
        <v>2.6080957583126492E-3</v>
      </c>
    </row>
    <row r="35" spans="1:12" x14ac:dyDescent="0.45">
      <c r="A35" t="str">
        <f>'F1'!A29</f>
        <v>Ensemble</v>
      </c>
      <c r="B35" t="str">
        <f>'F1'!E2</f>
        <v>Tf-Idf</v>
      </c>
      <c r="C35" t="str">
        <f>'F1'!E3</f>
        <v>/</v>
      </c>
      <c r="D35">
        <f>'F1'!E29</f>
        <v>0.82956137899737159</v>
      </c>
      <c r="E35">
        <f>'F1'!E30</f>
        <v>0.77550722522259519</v>
      </c>
      <c r="F35">
        <f>'F1'!E31</f>
        <v>0.88244057826079858</v>
      </c>
      <c r="G35">
        <f>'F1'!E32</f>
        <v>0.84914333243223628</v>
      </c>
      <c r="H35">
        <f>'F1'!E33</f>
        <v>0.88117435290610169</v>
      </c>
      <c r="J35">
        <f>IFERROR(AVERAGE(D35:H35),"-")</f>
        <v>0.84356537356382066</v>
      </c>
      <c r="K35">
        <f>IFERROR(_xlfn.STDEV.P(D35:H35),"-")</f>
        <v>3.9458469083306254E-2</v>
      </c>
      <c r="L35">
        <f>IFERROR(VAR(D35:H35),"-")</f>
        <v>1.9462134779977946E-3</v>
      </c>
    </row>
    <row r="36" spans="1:12" x14ac:dyDescent="0.45">
      <c r="A36" t="str">
        <f>'F1'!A29</f>
        <v>Ensemble</v>
      </c>
      <c r="B36" t="str">
        <f>'F1'!E2</f>
        <v>Tf-Idf</v>
      </c>
      <c r="C36" t="str">
        <f>'F1'!F3</f>
        <v>Chi^2</v>
      </c>
      <c r="D36">
        <f>'F1'!F29</f>
        <v>0.88301290367649998</v>
      </c>
      <c r="E36">
        <f>'F1'!F30</f>
        <v>0.80556776190951773</v>
      </c>
      <c r="F36">
        <f>'F1'!F31</f>
        <v>0.90340798396463229</v>
      </c>
      <c r="G36">
        <f>'F1'!F32</f>
        <v>0.85873198431388909</v>
      </c>
      <c r="H36">
        <f>'F1'!F33</f>
        <v>0.92465965541092876</v>
      </c>
      <c r="J36">
        <f>IFERROR(AVERAGE(D36:H36),"-")</f>
        <v>0.87507605785509368</v>
      </c>
      <c r="K36">
        <f>IFERROR(_xlfn.STDEV.P(D36:H36),"-")</f>
        <v>4.1043286053692674E-2</v>
      </c>
      <c r="L36">
        <f>IFERROR(VAR(D36:H36),"-")</f>
        <v>2.1056891626065545E-3</v>
      </c>
    </row>
    <row r="37" spans="1:12" x14ac:dyDescent="0.45">
      <c r="A37" t="str">
        <f>'F1'!A29</f>
        <v>Ensemble</v>
      </c>
      <c r="B37" t="str">
        <f>'F1'!E2</f>
        <v>Tf-Idf</v>
      </c>
      <c r="C37" t="str">
        <f>'F1'!G3</f>
        <v>Chi^2 + PCA</v>
      </c>
      <c r="D37">
        <f>'F1'!G29</f>
        <v>0.82983415586589315</v>
      </c>
      <c r="E37">
        <f>'F1'!G30</f>
        <v>0.79535602495754298</v>
      </c>
      <c r="F37">
        <f>'F1'!G31</f>
        <v>0.87181247276334017</v>
      </c>
      <c r="G37">
        <f>'F1'!G32</f>
        <v>0.84958947316343059</v>
      </c>
      <c r="H37">
        <f>'F1'!G33</f>
        <v>0.8820028739903869</v>
      </c>
      <c r="J37">
        <f>IFERROR(AVERAGE(D37:H37),"-")</f>
        <v>0.84571900014811874</v>
      </c>
      <c r="K37">
        <f>IFERROR(_xlfn.STDEV.P(D37:H37),"-")</f>
        <v>3.0987503685848281E-2</v>
      </c>
      <c r="L37">
        <f>IFERROR(VAR(D37:H37),"-")</f>
        <v>1.2002817308505759E-3</v>
      </c>
    </row>
  </sheetData>
  <mergeCells count="1">
    <mergeCell ref="D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90F6-BBB6-46A1-903F-233D0841BAB4}">
  <dimension ref="A1:N87"/>
  <sheetViews>
    <sheetView workbookViewId="0">
      <selection activeCell="J29" sqref="J29"/>
    </sheetView>
  </sheetViews>
  <sheetFormatPr baseColWidth="10" defaultRowHeight="14.25" x14ac:dyDescent="0.45"/>
  <cols>
    <col min="13" max="13" width="11.86328125" customWidth="1"/>
  </cols>
  <sheetData>
    <row r="1" spans="1:14" x14ac:dyDescent="0.45">
      <c r="H1" t="s">
        <v>17</v>
      </c>
    </row>
    <row r="3" spans="1:14" ht="14.65" thickBot="1" x14ac:dyDescent="0.5">
      <c r="D3" s="12" t="s">
        <v>16</v>
      </c>
      <c r="E3" s="12" t="s">
        <v>13</v>
      </c>
      <c r="F3" s="12" t="s">
        <v>15</v>
      </c>
      <c r="H3" t="s">
        <v>18</v>
      </c>
      <c r="L3" s="2" t="s">
        <v>19</v>
      </c>
      <c r="M3" s="2">
        <v>0.05</v>
      </c>
    </row>
    <row r="4" spans="1:14" ht="14.65" thickTop="1" x14ac:dyDescent="0.45">
      <c r="A4" s="13" t="str">
        <f t="array" ref="A4:A9">[2]!ExtractUnique('F1 Analysis'!A2:A37)</f>
        <v>kNN</v>
      </c>
      <c r="B4" s="14"/>
      <c r="C4" s="15"/>
      <c r="D4" s="13">
        <f>SUMIF($A$51:$A$86,A4,$D$51:$D$86)</f>
        <v>30</v>
      </c>
      <c r="E4" s="14">
        <f t="array" ref="E4">IF(D4=0,"",AVERAGE(IF('F1 Analysis'!$A$2:$A$37=A4,'F1 Analysis'!$D$2:$H$37,"")))</f>
        <v>0.69395685777228577</v>
      </c>
      <c r="F4" s="15">
        <f t="array" ref="F4">IF(D4&lt;2,"",VAR(IF('F1 Analysis'!$A$2:$A$37=A4,'F1 Analysis'!$D$2:$H$37,"")))</f>
        <v>4.9683332757475638E-3</v>
      </c>
      <c r="H4" s="21"/>
      <c r="I4" s="21" t="s">
        <v>20</v>
      </c>
      <c r="J4" s="21" t="s">
        <v>21</v>
      </c>
      <c r="K4" s="21" t="s">
        <v>22</v>
      </c>
      <c r="L4" s="21" t="s">
        <v>23</v>
      </c>
      <c r="M4" s="21" t="s">
        <v>24</v>
      </c>
      <c r="N4" s="21" t="s">
        <v>25</v>
      </c>
    </row>
    <row r="5" spans="1:14" x14ac:dyDescent="0.45">
      <c r="A5" s="16" t="str">
        <v>SVM</v>
      </c>
      <c r="B5" s="3"/>
      <c r="C5" s="17"/>
      <c r="D5" s="16">
        <f t="shared" ref="D5:D9" si="0">SUMIF($A$51:$A$86,A5,$D$51:$D$86)</f>
        <v>30</v>
      </c>
      <c r="E5" s="3">
        <f t="array" ref="E5">IF(D5=0,"",AVERAGE(IF('F1 Analysis'!$A$2:$A$37=A5,'F1 Analysis'!$D$2:$H$37,"")))</f>
        <v>0.82250766499853611</v>
      </c>
      <c r="F5" s="17">
        <f t="array" ref="F5">IF(D5&lt;2,"",VAR(IF('F1 Analysis'!$A$2:$A$37=A5,'F1 Analysis'!$D$2:$H$37,"")))</f>
        <v>2.0401534224778347E-3</v>
      </c>
      <c r="H5" t="s">
        <v>26</v>
      </c>
      <c r="I5">
        <f>DEVSQ(E4:E9)*D4</f>
        <v>1.9625952779491482</v>
      </c>
      <c r="J5">
        <f>COUNT(E4:E9)-1</f>
        <v>5</v>
      </c>
      <c r="K5">
        <f>I5/J5</f>
        <v>0.39251905558982964</v>
      </c>
      <c r="L5">
        <f>K5/K12</f>
        <v>223.08074338802928</v>
      </c>
      <c r="M5">
        <f>_xlfn.F.DIST.RT(L5,J5,J12)</f>
        <v>6.107207717697113E-66</v>
      </c>
      <c r="N5">
        <f>I5/(I5+I12)</f>
        <v>0.88566017547584885</v>
      </c>
    </row>
    <row r="6" spans="1:14" x14ac:dyDescent="0.45">
      <c r="A6" s="16" t="str">
        <v>LR</v>
      </c>
      <c r="B6" s="3"/>
      <c r="C6" s="17"/>
      <c r="D6" s="16">
        <f t="shared" si="0"/>
        <v>30</v>
      </c>
      <c r="E6" s="3">
        <f t="array" ref="E6">IF(D6=0,"",AVERAGE(IF('F1 Analysis'!$A$2:$A$37=A6,'F1 Analysis'!$D$2:$H$37,"")))</f>
        <v>0.83876340113044034</v>
      </c>
      <c r="F6" s="17">
        <f t="array" ref="F6">IF(D6&lt;2,"",VAR(IF('F1 Analysis'!$A$2:$A$37=A6,'F1 Analysis'!$D$2:$H$37,"")))</f>
        <v>1.6942719527782489E-3</v>
      </c>
      <c r="H6" t="s">
        <v>27</v>
      </c>
      <c r="I6">
        <f>DEVSQ(E10:E11)*D10</f>
        <v>3.1523687989522396E-2</v>
      </c>
      <c r="J6">
        <f>COUNT(E10:E11)-1</f>
        <v>1</v>
      </c>
      <c r="K6">
        <f>I6/J6</f>
        <v>3.1523687989522396E-2</v>
      </c>
      <c r="L6">
        <f>K6/K12</f>
        <v>17.915888797978546</v>
      </c>
      <c r="M6">
        <f>_xlfn.F.DIST.RT(L6,J6,J12)</f>
        <v>4.0924664883727004E-5</v>
      </c>
      <c r="N6">
        <f>I6/(I6+I12)</f>
        <v>0.11064935585371791</v>
      </c>
    </row>
    <row r="7" spans="1:14" x14ac:dyDescent="0.45">
      <c r="A7" s="16" t="str">
        <v>NB</v>
      </c>
      <c r="B7" s="3"/>
      <c r="C7" s="17"/>
      <c r="D7" s="16">
        <f t="shared" si="0"/>
        <v>30</v>
      </c>
      <c r="E7" s="3">
        <f t="array" ref="E7">IF(D7=0,"",AVERAGE(IF('F1 Analysis'!$A$2:$A$37=A7,'F1 Analysis'!$D$2:$H$37,"")))</f>
        <v>0.55609700112981963</v>
      </c>
      <c r="F7" s="17">
        <f t="array" ref="F7">IF(D7&lt;2,"",VAR(IF('F1 Analysis'!$A$2:$A$37=A7,'F1 Analysis'!$D$2:$H$37,"")))</f>
        <v>0.16082548550294645</v>
      </c>
      <c r="H7" t="s">
        <v>28</v>
      </c>
      <c r="I7">
        <f>DEVSQ(E12:E14)*D12</f>
        <v>0.89452951776755874</v>
      </c>
      <c r="J7">
        <f>COUNT(E12:E14)-1</f>
        <v>2</v>
      </c>
      <c r="K7">
        <f>I7/J7</f>
        <v>0.44726475888377937</v>
      </c>
      <c r="L7">
        <f>K7/K12</f>
        <v>254.19442312967399</v>
      </c>
      <c r="M7">
        <f>_xlfn.F.DIST.RT(L7,J7,J12)</f>
        <v>5.7230752736714236E-48</v>
      </c>
      <c r="N7">
        <f>I7/(I7+I12)</f>
        <v>0.77927274381580269</v>
      </c>
    </row>
    <row r="8" spans="1:14" x14ac:dyDescent="0.45">
      <c r="A8" s="16" t="str">
        <v>RF</v>
      </c>
      <c r="B8" s="3"/>
      <c r="C8" s="17"/>
      <c r="D8" s="16">
        <f t="shared" si="0"/>
        <v>30</v>
      </c>
      <c r="E8" s="3">
        <f t="array" ref="E8">IF(D8=0,"",AVERAGE(IF('F1 Analysis'!$A$2:$A$37=A8,'F1 Analysis'!$D$2:$H$37,"")))</f>
        <v>0.79668889083692629</v>
      </c>
      <c r="F8" s="17">
        <f t="array" ref="F8">IF(D8&lt;2,"",VAR(IF('F1 Analysis'!$A$2:$A$37=A8,'F1 Analysis'!$D$2:$H$37,"")))</f>
        <v>2.0678427586286979E-3</v>
      </c>
      <c r="H8" t="s">
        <v>29</v>
      </c>
      <c r="I8">
        <f>DEVSQ(E15:E26)*D15-I5-I6</f>
        <v>3.5580439842673818E-2</v>
      </c>
      <c r="J8">
        <f>J6*J5</f>
        <v>5</v>
      </c>
      <c r="K8">
        <f>I8/J8</f>
        <v>7.1160879685347638E-3</v>
      </c>
      <c r="L8">
        <f>K8/K12</f>
        <v>4.0442933188298396</v>
      </c>
      <c r="M8">
        <f>_xlfn.F.DIST.RT(L8,J8,J12)</f>
        <v>1.8287037303788829E-3</v>
      </c>
      <c r="N8">
        <f>I8/(I8+I12)</f>
        <v>0.1231353428606491</v>
      </c>
    </row>
    <row r="9" spans="1:14" x14ac:dyDescent="0.45">
      <c r="A9" s="16" t="str">
        <v>Ensemble</v>
      </c>
      <c r="B9" s="3"/>
      <c r="C9" s="17"/>
      <c r="D9" s="16">
        <f t="shared" si="0"/>
        <v>30</v>
      </c>
      <c r="E9" s="3">
        <f t="array" ref="E9">IF(D9=0,"",AVERAGE(IF('F1 Analysis'!$A$2:$A$37=A9,'F1 Analysis'!$D$2:$H$37,"")))</f>
        <v>0.84958636402258569</v>
      </c>
      <c r="F9" s="17">
        <f t="array" ref="F9">IF(D9&lt;2,"",VAR(IF('F1 Analysis'!$A$2:$A$37=A9,'F1 Analysis'!$D$2:$H$37,"")))</f>
        <v>1.9207371841711753E-3</v>
      </c>
      <c r="H9" t="s">
        <v>30</v>
      </c>
      <c r="I9">
        <f>DEVSQ(E27:E44)*D27-I5-I7</f>
        <v>3.7632359176481129</v>
      </c>
      <c r="J9">
        <f>J7*J5</f>
        <v>10</v>
      </c>
      <c r="K9">
        <f>I9/J9</f>
        <v>0.37632359176481128</v>
      </c>
      <c r="L9">
        <f>K9/K12</f>
        <v>213.87635940170279</v>
      </c>
      <c r="M9">
        <f>_xlfn.F.DIST.RT(L9,J9,J12)</f>
        <v>3.8863429592534154E-81</v>
      </c>
      <c r="N9">
        <f>I9/(I9+I12)</f>
        <v>0.93691856643525662</v>
      </c>
    </row>
    <row r="10" spans="1:14" x14ac:dyDescent="0.45">
      <c r="A10" s="16"/>
      <c r="B10" s="3" t="str">
        <f t="array" ref="B10:B11">[2]!ExtractUnique('F1 Analysis'!B2:B37)</f>
        <v>BoW</v>
      </c>
      <c r="C10" s="17"/>
      <c r="D10" s="16">
        <f>SUMIF($B$51:$B$86,B10,$D$51:$D$86)</f>
        <v>90</v>
      </c>
      <c r="E10" s="3">
        <f t="array" ref="E10">IF(D10=0,"",AVERAGE(IF('F1 Analysis'!$B$2:$B$37=B10,'F1 Analysis'!$D$2:$H$37,"")))</f>
        <v>0.74636630035094009</v>
      </c>
      <c r="F10" s="17">
        <f t="array" ref="F10">IF(D10&lt;2,"",VAR(IF('F1 Analysis'!$B$2:$B$37=B10,'F1 Analysis'!$D$2:$H$37,"")))</f>
        <v>3.937860793494867E-2</v>
      </c>
      <c r="H10" t="s">
        <v>31</v>
      </c>
      <c r="I10">
        <f>DEVSQ(E45:E50)*D45-I6-I7</f>
        <v>5.6737997378968341E-3</v>
      </c>
      <c r="J10">
        <f>J7*J6</f>
        <v>2</v>
      </c>
      <c r="K10">
        <f>I10/J10</f>
        <v>2.8368998689484171E-3</v>
      </c>
      <c r="L10">
        <f>K10/K12</f>
        <v>1.6122981105501606</v>
      </c>
      <c r="M10">
        <f>_xlfn.F.DIST.RT(L10,J10,J12)</f>
        <v>0.20300776710906654</v>
      </c>
      <c r="N10">
        <f>I10/(I10+I12)</f>
        <v>2.1902564543343401E-2</v>
      </c>
    </row>
    <row r="11" spans="1:14" x14ac:dyDescent="0.45">
      <c r="A11" s="16"/>
      <c r="B11" s="3" t="str">
        <v>Tf-Idf</v>
      </c>
      <c r="C11" s="17"/>
      <c r="D11" s="16">
        <f>SUMIF($B$51:$B$86,B11,$D$51:$D$86)</f>
        <v>90</v>
      </c>
      <c r="E11" s="3">
        <f t="array" ref="E11">IF(D11=0,"",AVERAGE(IF('F1 Analysis'!$B$2:$B$37=B11,'F1 Analysis'!$D$2:$H$37,"")))</f>
        <v>0.77283375961259126</v>
      </c>
      <c r="F11" s="17">
        <f t="array" ref="F11">IF(D11&lt;2,"",VAR(IF('F1 Analysis'!$B$2:$B$37=B11,'F1 Analysis'!$D$2:$H$37,"")))</f>
        <v>3.8858015534325198E-2</v>
      </c>
      <c r="H11" t="s">
        <v>32</v>
      </c>
      <c r="I11">
        <f>DEVSQ(E51:E86)*D51-I10-I9-I8-I7-I6-I5</f>
        <v>4.8071057022615493E-2</v>
      </c>
      <c r="J11">
        <f>J7*J6*J5</f>
        <v>10</v>
      </c>
      <c r="K11">
        <f>I11/J11</f>
        <v>4.8071057022615491E-3</v>
      </c>
      <c r="L11">
        <f>K11/K12</f>
        <v>2.7320271419534281</v>
      </c>
      <c r="M11">
        <f>_xlfn.F.DIST.RT(L11,J11,J12)</f>
        <v>4.1712646571076687E-3</v>
      </c>
      <c r="N11">
        <f>I11/(I11+I12)</f>
        <v>0.1594689944929609</v>
      </c>
    </row>
    <row r="12" spans="1:14" x14ac:dyDescent="0.45">
      <c r="A12" s="16"/>
      <c r="B12" s="3"/>
      <c r="C12" s="17" t="str">
        <f t="array" ref="C12:C14">[2]!ExtractUnique('F1 Analysis'!C2:C37)</f>
        <v>/</v>
      </c>
      <c r="D12" s="16">
        <f>SUMIF($C$51:$C$86,C12,$D$51:$D$86)</f>
        <v>60</v>
      </c>
      <c r="E12" s="3">
        <f t="array" ref="E12">IF(D12=0,"",AVERAGE(IF('F1 Analysis'!$C$2:$C$37=C12,'F1 Analysis'!$D$2:$H$37,"")))</f>
        <v>0.8039318053136395</v>
      </c>
      <c r="F12" s="17">
        <f t="array" ref="F12">IF(D12&lt;2,"",VAR(IF('F1 Analysis'!$C$2:$C$37=C12,'F1 Analysis'!$D$2:$H$37,"")))</f>
        <v>5.317668364681386E-3</v>
      </c>
      <c r="H12" t="s">
        <v>34</v>
      </c>
      <c r="I12">
        <f>I13-I11-I10-I9-I8-I7-I6-I5</f>
        <v>0.2533734787974018</v>
      </c>
      <c r="J12">
        <f>D87-(J5+1)*(J6+1)*(J7+1)</f>
        <v>144</v>
      </c>
      <c r="K12">
        <f>I12/J12</f>
        <v>1.7595380472041791E-3</v>
      </c>
    </row>
    <row r="13" spans="1:14" x14ac:dyDescent="0.45">
      <c r="A13" s="16"/>
      <c r="B13" s="3"/>
      <c r="C13" s="17" t="str">
        <v>Chi^2</v>
      </c>
      <c r="D13" s="16">
        <f t="shared" ref="D13:D14" si="1">SUMIF($C$51:$C$86,C13,$D$51:$D$86)</f>
        <v>60</v>
      </c>
      <c r="E13" s="3">
        <f t="array" ref="E13">IF(D13=0,"",AVERAGE(IF('F1 Analysis'!$C$2:$C$37=C13,'F1 Analysis'!$D$2:$H$37,"")))</f>
        <v>0.8147674011376721</v>
      </c>
      <c r="F13" s="17">
        <f t="array" ref="F13">IF(D13&lt;2,"",VAR(IF('F1 Analysis'!$C$2:$C$37=C13,'F1 Analysis'!$D$2:$H$37,"")))</f>
        <v>4.6120420363748096E-3</v>
      </c>
      <c r="H13" s="22" t="s">
        <v>33</v>
      </c>
      <c r="I13" s="22">
        <f>F87*J13</f>
        <v>6.9945831767549302</v>
      </c>
      <c r="J13" s="22">
        <f>D87-1</f>
        <v>179</v>
      </c>
      <c r="K13" s="22">
        <f>I13/J13</f>
        <v>3.9075883669021955E-2</v>
      </c>
      <c r="L13" s="22"/>
      <c r="M13" s="22"/>
      <c r="N13" s="22"/>
    </row>
    <row r="14" spans="1:14" x14ac:dyDescent="0.45">
      <c r="A14" s="18"/>
      <c r="B14" s="19"/>
      <c r="C14" s="20" t="str">
        <v>Chi^2 + PCA</v>
      </c>
      <c r="D14" s="18">
        <f t="shared" si="1"/>
        <v>60</v>
      </c>
      <c r="E14" s="19">
        <f t="array" ref="E14">IF(D14=0,"",AVERAGE(IF('F1 Analysis'!$C$2:$C$37=C14,'F1 Analysis'!$D$2:$H$37,"")))</f>
        <v>0.66010088349398566</v>
      </c>
      <c r="F14" s="20">
        <f t="array" ref="F14">IF(D14&lt;2,"",VAR(IF('F1 Analysis'!$C$2:$C$37=C14,'F1 Analysis'!$D$2:$H$37,"")))</f>
        <v>9.3461029581779639E-2</v>
      </c>
    </row>
    <row r="15" spans="1:14" x14ac:dyDescent="0.45">
      <c r="A15" s="13" t="str">
        <f>$A$4</f>
        <v>kNN</v>
      </c>
      <c r="B15" s="14" t="str">
        <f>$B10</f>
        <v>BoW</v>
      </c>
      <c r="C15" s="15"/>
      <c r="D15" s="13">
        <f>SUMIFS($D$51:$D$86,$A$51:$A$86,A15,$B$51:$B$86,B15)</f>
        <v>15</v>
      </c>
      <c r="E15" s="14">
        <f t="array" ref="E15">IF(D15=0,"",AVERAGE(IF('F1 Analysis'!$A$2:$A$37=A15,IF('F1 Analysis'!$B$2:$B$37=B15,'F1 Analysis'!$D$2:$H$37,""))))</f>
        <v>0.65449865832054754</v>
      </c>
      <c r="F15" s="15">
        <f t="array" ref="F15">IF(D15&lt;2,"",VAR(IF('F1 Analysis'!$A$2:$A$37=A15,IF('F1 Analysis'!$B$2:$B$37=B15,'F1 Analysis'!$D$2:$H$37,""))))</f>
        <v>3.4466131342547634E-3</v>
      </c>
    </row>
    <row r="16" spans="1:14" x14ac:dyDescent="0.45">
      <c r="A16" s="16" t="str">
        <f>$A$4</f>
        <v>kNN</v>
      </c>
      <c r="B16" s="3" t="str">
        <f>$B11</f>
        <v>Tf-Idf</v>
      </c>
      <c r="C16" s="17"/>
      <c r="D16" s="16">
        <f t="shared" ref="D16:D26" si="2">SUMIFS($D$51:$D$86,$A$51:$A$86,A16,$B$51:$B$86,B16)</f>
        <v>15</v>
      </c>
      <c r="E16" s="3">
        <f t="array" ref="E16">IF(D16=0,"",AVERAGE(IF('F1 Analysis'!$A$2:$A$37=A16,IF('F1 Analysis'!$B$2:$B$37=B16,'F1 Analysis'!$D$2:$H$37,""))))</f>
        <v>0.73341505722402422</v>
      </c>
      <c r="F16" s="17">
        <f t="array" ref="F16">IF(D16&lt;2,"",VAR(IF('F1 Analysis'!$A$2:$A$37=A16,IF('F1 Analysis'!$B$2:$B$37=B16,'F1 Analysis'!$D$2:$H$37,""))))</f>
        <v>3.5086139998512758E-3</v>
      </c>
    </row>
    <row r="17" spans="1:6" x14ac:dyDescent="0.45">
      <c r="A17" s="16" t="str">
        <f>$A$5</f>
        <v>SVM</v>
      </c>
      <c r="B17" s="3" t="str">
        <f>$B10</f>
        <v>BoW</v>
      </c>
      <c r="C17" s="17"/>
      <c r="D17" s="16">
        <f t="shared" si="2"/>
        <v>15</v>
      </c>
      <c r="E17" s="3">
        <f t="array" ref="E17">IF(D17=0,"",AVERAGE(IF('F1 Analysis'!$A$2:$A$37=A17,IF('F1 Analysis'!$B$2:$B$37=B17,'F1 Analysis'!$D$2:$H$37,""))))</f>
        <v>0.80302277156941393</v>
      </c>
      <c r="F17" s="17">
        <f t="array" ref="F17">IF(D17&lt;2,"",VAR(IF('F1 Analysis'!$A$2:$A$37=A17,IF('F1 Analysis'!$B$2:$B$37=B17,'F1 Analysis'!$D$2:$H$37,""))))</f>
        <v>2.1209597122993852E-3</v>
      </c>
    </row>
    <row r="18" spans="1:6" x14ac:dyDescent="0.45">
      <c r="A18" s="16" t="str">
        <f>$A$5</f>
        <v>SVM</v>
      </c>
      <c r="B18" s="3" t="str">
        <f>$B11</f>
        <v>Tf-Idf</v>
      </c>
      <c r="C18" s="17"/>
      <c r="D18" s="16">
        <f t="shared" si="2"/>
        <v>15</v>
      </c>
      <c r="E18" s="3">
        <f t="array" ref="E18">IF(D18=0,"",AVERAGE(IF('F1 Analysis'!$A$2:$A$37=A18,IF('F1 Analysis'!$B$2:$B$37=B18,'F1 Analysis'!$D$2:$H$37,""))))</f>
        <v>0.84199255842765874</v>
      </c>
      <c r="F18" s="17">
        <f t="array" ref="F18">IF(D18&lt;2,"",VAR(IF('F1 Analysis'!$A$2:$A$37=A18,IF('F1 Analysis'!$B$2:$B$37=B18,'F1 Analysis'!$D$2:$H$37,""))))</f>
        <v>1.2915129372384363E-3</v>
      </c>
    </row>
    <row r="19" spans="1:6" x14ac:dyDescent="0.45">
      <c r="A19" s="16" t="str">
        <f>$A$6</f>
        <v>LR</v>
      </c>
      <c r="B19" s="3" t="str">
        <f>$B10</f>
        <v>BoW</v>
      </c>
      <c r="C19" s="17"/>
      <c r="D19" s="16">
        <f t="shared" si="2"/>
        <v>15</v>
      </c>
      <c r="E19" s="3">
        <f t="array" ref="E19">IF(D19=0,"",AVERAGE(IF('F1 Analysis'!$A$2:$A$37=A19,IF('F1 Analysis'!$B$2:$B$37=B19,'F1 Analysis'!$D$2:$H$37,""))))</f>
        <v>0.84242915701035193</v>
      </c>
      <c r="F19" s="17">
        <f t="array" ref="F19">IF(D19&lt;2,"",VAR(IF('F1 Analysis'!$A$2:$A$37=A19,IF('F1 Analysis'!$B$2:$B$37=B19,'F1 Analysis'!$D$2:$H$37,""))))</f>
        <v>1.4702364197068456E-3</v>
      </c>
    </row>
    <row r="20" spans="1:6" x14ac:dyDescent="0.45">
      <c r="A20" s="16" t="str">
        <f>$A$6</f>
        <v>LR</v>
      </c>
      <c r="B20" s="3" t="str">
        <f>$B11</f>
        <v>Tf-Idf</v>
      </c>
      <c r="C20" s="17"/>
      <c r="D20" s="16">
        <f t="shared" si="2"/>
        <v>15</v>
      </c>
      <c r="E20" s="3">
        <f t="array" ref="E20">IF(D20=0,"",AVERAGE(IF('F1 Analysis'!$A$2:$A$37=A20,IF('F1 Analysis'!$B$2:$B$37=B20,'F1 Analysis'!$D$2:$H$37,""))))</f>
        <v>0.83509764525052865</v>
      </c>
      <c r="F20" s="17">
        <f t="array" ref="F20">IF(D20&lt;2,"",VAR(IF('F1 Analysis'!$A$2:$A$37=A20,IF('F1 Analysis'!$B$2:$B$37=B20,'F1 Analysis'!$D$2:$H$37,""))))</f>
        <v>2.0105316978242986E-3</v>
      </c>
    </row>
    <row r="21" spans="1:6" x14ac:dyDescent="0.45">
      <c r="A21" s="16" t="str">
        <f>$A$7</f>
        <v>NB</v>
      </c>
      <c r="B21" s="3" t="str">
        <f>$B10</f>
        <v>BoW</v>
      </c>
      <c r="C21" s="17"/>
      <c r="D21" s="16">
        <f t="shared" si="2"/>
        <v>15</v>
      </c>
      <c r="E21" s="3">
        <f t="array" ref="E21">IF(D21=0,"",AVERAGE(IF('F1 Analysis'!$A$2:$A$37=A21,IF('F1 Analysis'!$B$2:$B$37=B21,'F1 Analysis'!$D$2:$H$37,""))))</f>
        <v>0.55298455204793484</v>
      </c>
      <c r="F21" s="17">
        <f t="array" ref="F21">IF(D21&lt;2,"",VAR(IF('F1 Analysis'!$A$2:$A$37=A21,IF('F1 Analysis'!$B$2:$B$37=B21,'F1 Analysis'!$D$2:$H$37,""))))</f>
        <v>0.16482671911215505</v>
      </c>
    </row>
    <row r="22" spans="1:6" x14ac:dyDescent="0.45">
      <c r="A22" s="16" t="str">
        <f>$A$7</f>
        <v>NB</v>
      </c>
      <c r="B22" s="3" t="str">
        <f>$B11</f>
        <v>Tf-Idf</v>
      </c>
      <c r="C22" s="17"/>
      <c r="D22" s="16">
        <f t="shared" si="2"/>
        <v>15</v>
      </c>
      <c r="E22" s="3">
        <f t="array" ref="E22">IF(D22=0,"",AVERAGE(IF('F1 Analysis'!$A$2:$A$37=A22,IF('F1 Analysis'!$B$2:$B$37=B22,'F1 Analysis'!$D$2:$H$37,""))))</f>
        <v>0.55920945021170465</v>
      </c>
      <c r="F22" s="17">
        <f t="array" ref="F22">IF(D22&lt;2,"",VAR(IF('F1 Analysis'!$A$2:$A$37=A22,IF('F1 Analysis'!$B$2:$B$37=B22,'F1 Analysis'!$D$2:$H$37,""))))</f>
        <v>0.16829102798833231</v>
      </c>
    </row>
    <row r="23" spans="1:6" x14ac:dyDescent="0.45">
      <c r="A23" s="16" t="str">
        <f>$A$8</f>
        <v>RF</v>
      </c>
      <c r="B23" s="3" t="str">
        <f>$B10</f>
        <v>BoW</v>
      </c>
      <c r="C23" s="17"/>
      <c r="D23" s="16">
        <f t="shared" si="2"/>
        <v>15</v>
      </c>
      <c r="E23" s="3">
        <f t="array" ref="E23">IF(D23=0,"",AVERAGE(IF('F1 Analysis'!$A$2:$A$37=A23,IF('F1 Analysis'!$B$2:$B$37=B23,'F1 Analysis'!$D$2:$H$37,""))))</f>
        <v>0.78087674563456533</v>
      </c>
      <c r="F23" s="17">
        <f t="array" ref="F23">IF(D23&lt;2,"",VAR(IF('F1 Analysis'!$A$2:$A$37=A23,IF('F1 Analysis'!$B$2:$B$37=B23,'F1 Analysis'!$D$2:$H$37,""))))</f>
        <v>2.2653768368073907E-3</v>
      </c>
    </row>
    <row r="24" spans="1:6" x14ac:dyDescent="0.45">
      <c r="A24" s="16" t="str">
        <f>$A$8</f>
        <v>RF</v>
      </c>
      <c r="B24" s="3" t="str">
        <f>$B11</f>
        <v>Tf-Idf</v>
      </c>
      <c r="C24" s="17"/>
      <c r="D24" s="16">
        <f t="shared" si="2"/>
        <v>15</v>
      </c>
      <c r="E24" s="3">
        <f t="array" ref="E24">IF(D24=0,"",AVERAGE(IF('F1 Analysis'!$A$2:$A$37=A24,IF('F1 Analysis'!$B$2:$B$37=B24,'F1 Analysis'!$D$2:$H$37,""))))</f>
        <v>0.81250103603928736</v>
      </c>
      <c r="F24" s="17">
        <f t="array" ref="F24">IF(D24&lt;2,"",VAR(IF('F1 Analysis'!$A$2:$A$37=A24,IF('F1 Analysis'!$B$2:$B$37=B24,'F1 Analysis'!$D$2:$H$37,""))))</f>
        <v>1.4822461577080296E-3</v>
      </c>
    </row>
    <row r="25" spans="1:6" x14ac:dyDescent="0.45">
      <c r="A25" s="16" t="str">
        <f>$A$9</f>
        <v>Ensemble</v>
      </c>
      <c r="B25" s="3" t="str">
        <f>$B10</f>
        <v>BoW</v>
      </c>
      <c r="C25" s="17"/>
      <c r="D25" s="16">
        <f t="shared" si="2"/>
        <v>15</v>
      </c>
      <c r="E25" s="3">
        <f t="array" ref="E25">IF(D25=0,"",AVERAGE(IF('F1 Analysis'!$A$2:$A$37=A25,IF('F1 Analysis'!$B$2:$B$37=B25,'F1 Analysis'!$D$2:$H$37,""))))</f>
        <v>0.84438591752282699</v>
      </c>
      <c r="F25" s="17">
        <f t="array" ref="F25">IF(D25&lt;2,"",VAR(IF('F1 Analysis'!$A$2:$A$37=A25,IF('F1 Analysis'!$B$2:$B$37=B25,'F1 Analysis'!$D$2:$H$37,""))))</f>
        <v>2.1987360423290211E-3</v>
      </c>
    </row>
    <row r="26" spans="1:6" x14ac:dyDescent="0.45">
      <c r="A26" s="18" t="str">
        <f>$A$9</f>
        <v>Ensemble</v>
      </c>
      <c r="B26" s="19" t="str">
        <f>$B11</f>
        <v>Tf-Idf</v>
      </c>
      <c r="C26" s="20"/>
      <c r="D26" s="18">
        <f t="shared" si="2"/>
        <v>15</v>
      </c>
      <c r="E26" s="19">
        <f t="array" ref="E26">IF(D26=0,"",AVERAGE(IF('F1 Analysis'!$A$2:$A$37=A26,IF('F1 Analysis'!$B$2:$B$37=B26,'F1 Analysis'!$D$2:$H$37,""))))</f>
        <v>0.85478681052234429</v>
      </c>
      <c r="F26" s="20">
        <f t="array" ref="F26">IF(D26&lt;2,"",VAR(IF('F1 Analysis'!$A$2:$A$37=A26,IF('F1 Analysis'!$B$2:$B$37=B26,'F1 Analysis'!$D$2:$H$37,""))))</f>
        <v>1.7219810310323022E-3</v>
      </c>
    </row>
    <row r="27" spans="1:6" x14ac:dyDescent="0.45">
      <c r="A27" s="13" t="str">
        <f>$A$4</f>
        <v>kNN</v>
      </c>
      <c r="B27" s="14"/>
      <c r="C27" s="15" t="str">
        <f>$C12</f>
        <v>/</v>
      </c>
      <c r="D27" s="13">
        <f>SUMIFS($D$51:$D$86,$A$51:$A$86,A27,$C$51:$C$86,C27)</f>
        <v>10</v>
      </c>
      <c r="E27" s="14">
        <f t="array" ref="E27">IF(D27=0,"",AVERAGE(IF('F1 Analysis'!$A$2:$A$37=A27,IF('F1 Analysis'!$C$2:$C$37=C27,'F1 Analysis'!$D$2:$H$37,""))))</f>
        <v>0.70123899497494513</v>
      </c>
      <c r="F27" s="15">
        <f t="array" ref="F27">IF(D27&lt;2,"",VAR(IF('F1 Analysis'!$A$2:$A$37=A27,IF('F1 Analysis'!$C$2:$C$37=C27,'F1 Analysis'!$D$2:$H$37,""))))</f>
        <v>1.1683738436178735E-2</v>
      </c>
    </row>
    <row r="28" spans="1:6" x14ac:dyDescent="0.45">
      <c r="A28" s="16" t="str">
        <f t="shared" ref="A28:A29" si="3">$A$4</f>
        <v>kNN</v>
      </c>
      <c r="B28" s="3"/>
      <c r="C28" s="17" t="str">
        <f t="shared" ref="C28:C29" si="4">$C13</f>
        <v>Chi^2</v>
      </c>
      <c r="D28" s="16">
        <f t="shared" ref="D28:D44" si="5">SUMIFS($D$51:$D$86,$A$51:$A$86,A28,$C$51:$C$86,C28)</f>
        <v>10</v>
      </c>
      <c r="E28" s="3">
        <f t="array" ref="E28">IF(D28=0,"",AVERAGE(IF('F1 Analysis'!$A$2:$A$37=A28,IF('F1 Analysis'!$C$2:$C$37=C28,'F1 Analysis'!$D$2:$H$37,""))))</f>
        <v>0.69398218828719949</v>
      </c>
      <c r="F28" s="17">
        <f t="array" ref="F28">IF(D28&lt;2,"",VAR(IF('F1 Analysis'!$A$2:$A$37=A28,IF('F1 Analysis'!$C$2:$C$37=C28,'F1 Analysis'!$D$2:$H$37,""))))</f>
        <v>1.5396913328051029E-3</v>
      </c>
    </row>
    <row r="29" spans="1:6" x14ac:dyDescent="0.45">
      <c r="A29" s="16" t="str">
        <f t="shared" si="3"/>
        <v>kNN</v>
      </c>
      <c r="B29" s="3"/>
      <c r="C29" s="17" t="str">
        <f t="shared" si="4"/>
        <v>Chi^2 + PCA</v>
      </c>
      <c r="D29" s="16">
        <f t="shared" si="5"/>
        <v>10</v>
      </c>
      <c r="E29" s="3">
        <f t="array" ref="E29">IF(D29=0,"",AVERAGE(IF('F1 Analysis'!$A$2:$A$37=A29,IF('F1 Analysis'!$C$2:$C$37=C29,'F1 Analysis'!$D$2:$H$37,""))))</f>
        <v>0.68664939005471293</v>
      </c>
      <c r="F29" s="17">
        <f t="array" ref="F29">IF(D29&lt;2,"",VAR(IF('F1 Analysis'!$A$2:$A$37=A29,IF('F1 Analysis'!$C$2:$C$37=C29,'F1 Analysis'!$D$2:$H$37,""))))</f>
        <v>2.6673893991842178E-3</v>
      </c>
    </row>
    <row r="30" spans="1:6" x14ac:dyDescent="0.45">
      <c r="A30" s="16" t="str">
        <f>$A$5</f>
        <v>SVM</v>
      </c>
      <c r="B30" s="3"/>
      <c r="C30" s="17" t="str">
        <f>$C12</f>
        <v>/</v>
      </c>
      <c r="D30" s="16">
        <f t="shared" si="5"/>
        <v>10</v>
      </c>
      <c r="E30" s="3">
        <f t="array" ref="E30">IF(D30=0,"",AVERAGE(IF('F1 Analysis'!$A$2:$A$37=A30,IF('F1 Analysis'!$C$2:$C$37=C30,'F1 Analysis'!$D$2:$H$37,""))))</f>
        <v>0.81576526833465235</v>
      </c>
      <c r="F30" s="17">
        <f t="array" ref="F30">IF(D30&lt;2,"",VAR(IF('F1 Analysis'!$A$2:$A$37=A30,IF('F1 Analysis'!$C$2:$C$37=C30,'F1 Analysis'!$D$2:$H$37,""))))</f>
        <v>1.6299559756210659E-3</v>
      </c>
    </row>
    <row r="31" spans="1:6" x14ac:dyDescent="0.45">
      <c r="A31" s="16" t="str">
        <f t="shared" ref="A31:A32" si="6">$A$5</f>
        <v>SVM</v>
      </c>
      <c r="B31" s="3"/>
      <c r="C31" s="17" t="str">
        <f t="shared" ref="C31:C32" si="7">$C13</f>
        <v>Chi^2</v>
      </c>
      <c r="D31" s="16">
        <f t="shared" si="5"/>
        <v>10</v>
      </c>
      <c r="E31" s="3">
        <f t="array" ref="E31">IF(D31=0,"",AVERAGE(IF('F1 Analysis'!$A$2:$A$37=A31,IF('F1 Analysis'!$C$2:$C$37=C31,'F1 Analysis'!$D$2:$H$37,""))))</f>
        <v>0.82822237007454569</v>
      </c>
      <c r="F31" s="17">
        <f t="array" ref="F31">IF(D31&lt;2,"",VAR(IF('F1 Analysis'!$A$2:$A$37=A31,IF('F1 Analysis'!$C$2:$C$37=C31,'F1 Analysis'!$D$2:$H$37,""))))</f>
        <v>2.4198427014080455E-3</v>
      </c>
    </row>
    <row r="32" spans="1:6" x14ac:dyDescent="0.45">
      <c r="A32" s="16" t="str">
        <f t="shared" si="6"/>
        <v>SVM</v>
      </c>
      <c r="B32" s="3"/>
      <c r="C32" s="17" t="str">
        <f t="shared" si="7"/>
        <v>Chi^2 + PCA</v>
      </c>
      <c r="D32" s="16">
        <f t="shared" si="5"/>
        <v>10</v>
      </c>
      <c r="E32" s="3">
        <f t="array" ref="E32">IF(D32=0,"",AVERAGE(IF('F1 Analysis'!$A$2:$A$37=A32,IF('F1 Analysis'!$C$2:$C$37=C32,'F1 Analysis'!$D$2:$H$37,""))))</f>
        <v>0.82353535658641075</v>
      </c>
      <c r="F32" s="17">
        <f t="array" ref="F32">IF(D32&lt;2,"",VAR(IF('F1 Analysis'!$A$2:$A$37=A32,IF('F1 Analysis'!$C$2:$C$37=C32,'F1 Analysis'!$D$2:$H$37,""))))</f>
        <v>2.4360579988675695E-3</v>
      </c>
    </row>
    <row r="33" spans="1:6" x14ac:dyDescent="0.45">
      <c r="A33" s="16" t="str">
        <f>$A$6</f>
        <v>LR</v>
      </c>
      <c r="B33" s="3"/>
      <c r="C33" s="17" t="str">
        <f>$C12</f>
        <v>/</v>
      </c>
      <c r="D33" s="16">
        <f t="shared" si="5"/>
        <v>10</v>
      </c>
      <c r="E33" s="3">
        <f t="array" ref="E33">IF(D33=0,"",AVERAGE(IF('F1 Analysis'!$A$2:$A$37=A33,IF('F1 Analysis'!$C$2:$C$37=C33,'F1 Analysis'!$D$2:$H$37,""))))</f>
        <v>0.83521328982394716</v>
      </c>
      <c r="F33" s="17">
        <f t="array" ref="F33">IF(D33&lt;2,"",VAR(IF('F1 Analysis'!$A$2:$A$37=A33,IF('F1 Analysis'!$C$2:$C$37=C33,'F1 Analysis'!$D$2:$H$37,""))))</f>
        <v>2.1136781175524495E-3</v>
      </c>
    </row>
    <row r="34" spans="1:6" x14ac:dyDescent="0.45">
      <c r="A34" s="16" t="str">
        <f t="shared" ref="A34:A35" si="8">$A$6</f>
        <v>LR</v>
      </c>
      <c r="B34" s="3"/>
      <c r="C34" s="17" t="str">
        <f t="shared" ref="C34:C35" si="9">$C13</f>
        <v>Chi^2</v>
      </c>
      <c r="D34" s="16">
        <f t="shared" si="5"/>
        <v>10</v>
      </c>
      <c r="E34" s="3">
        <f t="array" ref="E34">IF(D34=0,"",AVERAGE(IF('F1 Analysis'!$A$2:$A$37=A34,IF('F1 Analysis'!$C$2:$C$37=C34,'F1 Analysis'!$D$2:$H$37,""))))</f>
        <v>0.84092057275507348</v>
      </c>
      <c r="F34" s="17">
        <f t="array" ref="F34">IF(D34&lt;2,"",VAR(IF('F1 Analysis'!$A$2:$A$37=A34,IF('F1 Analysis'!$C$2:$C$37=C34,'F1 Analysis'!$D$2:$H$37,""))))</f>
        <v>1.2658127960802621E-3</v>
      </c>
    </row>
    <row r="35" spans="1:6" x14ac:dyDescent="0.45">
      <c r="A35" s="16" t="str">
        <f t="shared" si="8"/>
        <v>LR</v>
      </c>
      <c r="B35" s="3"/>
      <c r="C35" s="17" t="str">
        <f t="shared" si="9"/>
        <v>Chi^2 + PCA</v>
      </c>
      <c r="D35" s="16">
        <f t="shared" si="5"/>
        <v>10</v>
      </c>
      <c r="E35" s="3">
        <f t="array" ref="E35">IF(D35=0,"",AVERAGE(IF('F1 Analysis'!$A$2:$A$37=A35,IF('F1 Analysis'!$C$2:$C$37=C35,'F1 Analysis'!$D$2:$H$37,""))))</f>
        <v>0.84015634081230017</v>
      </c>
      <c r="F35" s="17">
        <f t="array" ref="F35">IF(D35&lt;2,"",VAR(IF('F1 Analysis'!$A$2:$A$37=A35,IF('F1 Analysis'!$C$2:$C$37=C35,'F1 Analysis'!$D$2:$H$37,""))))</f>
        <v>2.0584998668039633E-3</v>
      </c>
    </row>
    <row r="36" spans="1:6" x14ac:dyDescent="0.45">
      <c r="A36" s="16" t="str">
        <f>$A$7</f>
        <v>NB</v>
      </c>
      <c r="B36" s="3"/>
      <c r="C36" s="17" t="str">
        <f>$C12</f>
        <v>/</v>
      </c>
      <c r="D36" s="16">
        <f t="shared" si="5"/>
        <v>10</v>
      </c>
      <c r="E36" s="3">
        <f t="array" ref="E36">IF(D36=0,"",AVERAGE(IF('F1 Analysis'!$A$2:$A$37=A36,IF('F1 Analysis'!$C$2:$C$37=C36,'F1 Analysis'!$D$2:$H$37,""))))</f>
        <v>0.82280871962023583</v>
      </c>
      <c r="F36" s="17">
        <f t="array" ref="F36">IF(D36&lt;2,"",VAR(IF('F1 Analysis'!$A$2:$A$37=A36,IF('F1 Analysis'!$C$2:$C$37=C36,'F1 Analysis'!$D$2:$H$37,""))))</f>
        <v>1.3059324553734673E-3</v>
      </c>
    </row>
    <row r="37" spans="1:6" x14ac:dyDescent="0.45">
      <c r="A37" s="16" t="str">
        <f t="shared" ref="A37:A38" si="10">$A$7</f>
        <v>NB</v>
      </c>
      <c r="B37" s="3"/>
      <c r="C37" s="17" t="str">
        <f t="shared" ref="C37:C38" si="11">$C13</f>
        <v>Chi^2</v>
      </c>
      <c r="D37" s="16">
        <f t="shared" si="5"/>
        <v>10</v>
      </c>
      <c r="E37" s="3">
        <f t="array" ref="E37">IF(D37=0,"",AVERAGE(IF('F1 Analysis'!$A$2:$A$37=A37,IF('F1 Analysis'!$C$2:$C$37=C37,'F1 Analysis'!$D$2:$H$37,""))))</f>
        <v>0.84548228376922341</v>
      </c>
      <c r="F37" s="17">
        <f t="array" ref="F37">IF(D37&lt;2,"",VAR(IF('F1 Analysis'!$A$2:$A$37=A37,IF('F1 Analysis'!$C$2:$C$37=C37,'F1 Analysis'!$D$2:$H$37,""))))</f>
        <v>1.217457216367709E-3</v>
      </c>
    </row>
    <row r="38" spans="1:6" x14ac:dyDescent="0.45">
      <c r="A38" s="16" t="str">
        <f t="shared" si="10"/>
        <v>NB</v>
      </c>
      <c r="B38" s="3"/>
      <c r="C38" s="17" t="str">
        <f t="shared" si="11"/>
        <v>Chi^2 + PCA</v>
      </c>
      <c r="D38" s="16">
        <f t="shared" si="5"/>
        <v>10</v>
      </c>
      <c r="E38" s="3">
        <f t="array" ref="E38">IF(D38=0,"",AVERAGE(IF('F1 Analysis'!$A$2:$A$37=A38,IF('F1 Analysis'!$C$2:$C$37=C38,'F1 Analysis'!$D$2:$H$37,""))))</f>
        <v>0</v>
      </c>
      <c r="F38" s="17">
        <f t="array" ref="F38">IF(D38&lt;2,"",VAR(IF('F1 Analysis'!$A$2:$A$37=A38,IF('F1 Analysis'!$C$2:$C$37=C38,'F1 Analysis'!$D$2:$H$37,""))))</f>
        <v>0</v>
      </c>
    </row>
    <row r="39" spans="1:6" x14ac:dyDescent="0.45">
      <c r="A39" s="16" t="str">
        <f>$A$8</f>
        <v>RF</v>
      </c>
      <c r="B39" s="3"/>
      <c r="C39" s="17" t="str">
        <f>$C12</f>
        <v>/</v>
      </c>
      <c r="D39" s="16">
        <f t="shared" si="5"/>
        <v>10</v>
      </c>
      <c r="E39" s="3">
        <f t="array" ref="E39">IF(D39=0,"",AVERAGE(IF('F1 Analysis'!$A$2:$A$37=A39,IF('F1 Analysis'!$C$2:$C$37=C39,'F1 Analysis'!$D$2:$H$37,""))))</f>
        <v>0.8058112044731558</v>
      </c>
      <c r="F39" s="17">
        <f t="array" ref="F39">IF(D39&lt;2,"",VAR(IF('F1 Analysis'!$A$2:$A$37=A39,IF('F1 Analysis'!$C$2:$C$37=C39,'F1 Analysis'!$D$2:$H$37,""))))</f>
        <v>7.5420347681447522E-4</v>
      </c>
    </row>
    <row r="40" spans="1:6" x14ac:dyDescent="0.45">
      <c r="A40" s="16" t="str">
        <f t="shared" ref="A40:A41" si="12">$A$8</f>
        <v>RF</v>
      </c>
      <c r="B40" s="3"/>
      <c r="C40" s="17" t="str">
        <f t="shared" ref="C40:C41" si="13">$C13</f>
        <v>Chi^2</v>
      </c>
      <c r="D40" s="16">
        <f t="shared" si="5"/>
        <v>10</v>
      </c>
      <c r="E40" s="3">
        <f t="array" ref="E40">IF(D40=0,"",AVERAGE(IF('F1 Analysis'!$A$2:$A$37=A40,IF('F1 Analysis'!$C$2:$C$37=C40,'F1 Analysis'!$D$2:$H$37,""))))</f>
        <v>0.81265774675982794</v>
      </c>
      <c r="F40" s="17">
        <f t="array" ref="F40">IF(D40&lt;2,"",VAR(IF('F1 Analysis'!$A$2:$A$37=A40,IF('F1 Analysis'!$C$2:$C$37=C40,'F1 Analysis'!$D$2:$H$37,""))))</f>
        <v>9.277286001977557E-4</v>
      </c>
    </row>
    <row r="41" spans="1:6" x14ac:dyDescent="0.45">
      <c r="A41" s="16" t="str">
        <f t="shared" si="12"/>
        <v>RF</v>
      </c>
      <c r="B41" s="3"/>
      <c r="C41" s="17" t="str">
        <f t="shared" si="13"/>
        <v>Chi^2 + PCA</v>
      </c>
      <c r="D41" s="16">
        <f t="shared" si="5"/>
        <v>10</v>
      </c>
      <c r="E41" s="3">
        <f t="array" ref="E41">IF(D41=0,"",AVERAGE(IF('F1 Analysis'!$A$2:$A$37=A41,IF('F1 Analysis'!$C$2:$C$37=C41,'F1 Analysis'!$D$2:$H$37,""))))</f>
        <v>0.77159772127779558</v>
      </c>
      <c r="F41" s="17">
        <f t="array" ref="F41">IF(D41&lt;2,"",VAR(IF('F1 Analysis'!$A$2:$A$37=A41,IF('F1 Analysis'!$C$2:$C$37=C41,'F1 Analysis'!$D$2:$H$37,""))))</f>
        <v>3.9057970836700348E-3</v>
      </c>
    </row>
    <row r="42" spans="1:6" x14ac:dyDescent="0.45">
      <c r="A42" s="16" t="str">
        <f>$A$9</f>
        <v>Ensemble</v>
      </c>
      <c r="B42" s="3"/>
      <c r="C42" s="17" t="str">
        <f>$C12</f>
        <v>/</v>
      </c>
      <c r="D42" s="16">
        <f t="shared" si="5"/>
        <v>10</v>
      </c>
      <c r="E42" s="3">
        <f t="array" ref="E42">IF(D42=0,"",AVERAGE(IF('F1 Analysis'!$A$2:$A$37=A42,IF('F1 Analysis'!$C$2:$C$37=C42,'F1 Analysis'!$D$2:$H$37,""))))</f>
        <v>0.84275335465490131</v>
      </c>
      <c r="F42" s="17">
        <f t="array" ref="F42">IF(D42&lt;2,"",VAR(IF('F1 Analysis'!$A$2:$A$37=A42,IF('F1 Analysis'!$C$2:$C$37=C42,'F1 Analysis'!$D$2:$H$37,""))))</f>
        <v>2.3379195472681019E-3</v>
      </c>
    </row>
    <row r="43" spans="1:6" x14ac:dyDescent="0.45">
      <c r="A43" s="16" t="str">
        <f t="shared" ref="A43:A44" si="14">$A$9</f>
        <v>Ensemble</v>
      </c>
      <c r="B43" s="3"/>
      <c r="C43" s="17" t="str">
        <f t="shared" ref="C43:C44" si="15">$C13</f>
        <v>Chi^2</v>
      </c>
      <c r="D43" s="16">
        <f t="shared" si="5"/>
        <v>10</v>
      </c>
      <c r="E43" s="3">
        <f t="array" ref="E43">IF(D43=0,"",AVERAGE(IF('F1 Analysis'!$A$2:$A$37=A43,IF('F1 Analysis'!$C$2:$C$37=C43,'F1 Analysis'!$D$2:$H$37,""))))</f>
        <v>0.86733924518016214</v>
      </c>
      <c r="F43" s="17">
        <f t="array" ref="F43">IF(D43&lt;2,"",VAR(IF('F1 Analysis'!$A$2:$A$37=A43,IF('F1 Analysis'!$C$2:$C$37=C43,'F1 Analysis'!$D$2:$H$37,""))))</f>
        <v>1.5686921907456684E-3</v>
      </c>
    </row>
    <row r="44" spans="1:6" x14ac:dyDescent="0.45">
      <c r="A44" s="18" t="str">
        <f t="shared" si="14"/>
        <v>Ensemble</v>
      </c>
      <c r="B44" s="19"/>
      <c r="C44" s="20" t="str">
        <f t="shared" si="15"/>
        <v>Chi^2 + PCA</v>
      </c>
      <c r="D44" s="18">
        <f t="shared" si="5"/>
        <v>10</v>
      </c>
      <c r="E44" s="19">
        <f t="array" ref="E44">IF(D44=0,"",AVERAGE(IF('F1 Analysis'!$A$2:$A$37=A44,IF('F1 Analysis'!$C$2:$C$37=C44,'F1 Analysis'!$D$2:$H$37,""))))</f>
        <v>0.83866649223269329</v>
      </c>
      <c r="F44" s="20">
        <f t="array" ref="F44">IF(D44&lt;2,"",VAR(IF('F1 Analysis'!$A$2:$A$37=A44,IF('F1 Analysis'!$C$2:$C$37=C44,'F1 Analysis'!$D$2:$H$37,""))))</f>
        <v>1.7478765150693654E-3</v>
      </c>
    </row>
    <row r="45" spans="1:6" x14ac:dyDescent="0.45">
      <c r="A45" s="13"/>
      <c r="B45" s="14" t="str">
        <f>$B$10</f>
        <v>BoW</v>
      </c>
      <c r="C45" s="15" t="str">
        <f>$C12</f>
        <v>/</v>
      </c>
      <c r="D45" s="13">
        <f>SUMIFS($D$51:$D$86,$B$51:$B$86,B45,$C$51:$C$86,C45)</f>
        <v>30</v>
      </c>
      <c r="E45" s="14">
        <f t="array" ref="E45">IF(D45=0,"",AVERAGE(IF('F1 Analysis'!$B$2:$B$37=B45,IF('F1 Analysis'!$C$2:$C$37=C45,'F1 Analysis'!$D$2:$H$37,""))))</f>
        <v>0.78445473142740019</v>
      </c>
      <c r="F45" s="15">
        <f t="array" ref="F45">IF(D45&lt;2,"",VAR(IF('F1 Analysis'!$B$2:$B$37=B45,IF('F1 Analysis'!$C$2:$C$37=C45,'F1 Analysis'!$D$2:$H$37,""))))</f>
        <v>8.3504352090948957E-3</v>
      </c>
    </row>
    <row r="46" spans="1:6" x14ac:dyDescent="0.45">
      <c r="A46" s="16"/>
      <c r="B46" s="3" t="str">
        <f t="shared" ref="B46:B47" si="16">$B$10</f>
        <v>BoW</v>
      </c>
      <c r="C46" s="17" t="str">
        <f t="shared" ref="C46:C47" si="17">$C13</f>
        <v>Chi^2</v>
      </c>
      <c r="D46" s="16">
        <f t="shared" ref="D46:D50" si="18">SUMIFS($D$51:$D$86,$B$51:$B$86,B46,$C$51:$C$86,C46)</f>
        <v>30</v>
      </c>
      <c r="E46" s="3">
        <f t="array" ref="E46">IF(D46=0,"",AVERAGE(IF('F1 Analysis'!$B$2:$B$37=B46,IF('F1 Analysis'!$C$2:$C$37=C46,'F1 Analysis'!$D$2:$H$37,""))))</f>
        <v>0.80890353782311297</v>
      </c>
      <c r="F46" s="17">
        <f t="array" ref="F46">IF(D46&lt;2,"",VAR(IF('F1 Analysis'!$B$2:$B$37=B46,IF('F1 Analysis'!$C$2:$C$37=C46,'F1 Analysis'!$D$2:$H$37,""))))</f>
        <v>5.0896621294139847E-3</v>
      </c>
    </row>
    <row r="47" spans="1:6" x14ac:dyDescent="0.45">
      <c r="A47" s="16"/>
      <c r="B47" s="3" t="str">
        <f t="shared" si="16"/>
        <v>BoW</v>
      </c>
      <c r="C47" s="17" t="str">
        <f t="shared" si="17"/>
        <v>Chi^2 + PCA</v>
      </c>
      <c r="D47" s="16">
        <f t="shared" si="18"/>
        <v>30</v>
      </c>
      <c r="E47" s="3">
        <f t="array" ref="E47">IF(D47=0,"",AVERAGE(IF('F1 Analysis'!$B$2:$B$37=B47,IF('F1 Analysis'!$C$2:$C$37=C47,'F1 Analysis'!$D$2:$H$37,""))))</f>
        <v>0.64574063180230723</v>
      </c>
      <c r="F47" s="17">
        <f t="array" ref="F47">IF(D47&lt;2,"",VAR(IF('F1 Analysis'!$B$2:$B$37=B47,IF('F1 Analysis'!$C$2:$C$37=C47,'F1 Analysis'!$D$2:$H$37,""))))</f>
        <v>9.1390292713529594E-2</v>
      </c>
    </row>
    <row r="48" spans="1:6" x14ac:dyDescent="0.45">
      <c r="A48" s="16"/>
      <c r="B48" s="3" t="str">
        <f>$B$11</f>
        <v>Tf-Idf</v>
      </c>
      <c r="C48" s="17" t="str">
        <f>$C12</f>
        <v>/</v>
      </c>
      <c r="D48" s="16">
        <f t="shared" si="18"/>
        <v>30</v>
      </c>
      <c r="E48" s="3">
        <f t="array" ref="E48">IF(D48=0,"",AVERAGE(IF('F1 Analysis'!$B$2:$B$37=B48,IF('F1 Analysis'!$C$2:$C$37=C48,'F1 Analysis'!$D$2:$H$37,""))))</f>
        <v>0.82340887919987937</v>
      </c>
      <c r="F48" s="17">
        <f t="array" ref="F48">IF(D48&lt;2,"",VAR(IF('F1 Analysis'!$B$2:$B$37=B48,IF('F1 Analysis'!$C$2:$C$37=C48,'F1 Analysis'!$D$2:$H$37,""))))</f>
        <v>1.683394069732383E-3</v>
      </c>
    </row>
    <row r="49" spans="1:6" x14ac:dyDescent="0.45">
      <c r="A49" s="16"/>
      <c r="B49" s="3" t="str">
        <f t="shared" ref="B49:B50" si="19">$B$11</f>
        <v>Tf-Idf</v>
      </c>
      <c r="C49" s="17" t="str">
        <f t="shared" ref="C49:C50" si="20">$C13</f>
        <v>Chi^2</v>
      </c>
      <c r="D49" s="16">
        <f t="shared" si="18"/>
        <v>30</v>
      </c>
      <c r="E49" s="3">
        <f t="array" ref="E49">IF(D49=0,"",AVERAGE(IF('F1 Analysis'!$B$2:$B$37=B49,IF('F1 Analysis'!$C$2:$C$37=C49,'F1 Analysis'!$D$2:$H$37,""))))</f>
        <v>0.82063126445223133</v>
      </c>
      <c r="F49" s="17">
        <f t="array" ref="F49">IF(D49&lt;2,"",VAR(IF('F1 Analysis'!$B$2:$B$37=B49,IF('F1 Analysis'!$C$2:$C$37=C49,'F1 Analysis'!$D$2:$H$37,""))))</f>
        <v>4.2223167177516631E-3</v>
      </c>
    </row>
    <row r="50" spans="1:6" x14ac:dyDescent="0.45">
      <c r="A50" s="18"/>
      <c r="B50" s="19" t="str">
        <f t="shared" si="19"/>
        <v>Tf-Idf</v>
      </c>
      <c r="C50" s="20" t="str">
        <f t="shared" si="20"/>
        <v>Chi^2 + PCA</v>
      </c>
      <c r="D50" s="18">
        <f t="shared" si="18"/>
        <v>30</v>
      </c>
      <c r="E50" s="19">
        <f t="array" ref="E50">IF(D50=0,"",AVERAGE(IF('F1 Analysis'!$B$2:$B$37=B50,IF('F1 Analysis'!$C$2:$C$37=C50,'F1 Analysis'!$D$2:$H$37,""))))</f>
        <v>0.67446113518566331</v>
      </c>
      <c r="F50" s="20">
        <f t="array" ref="F50">IF(D50&lt;2,"",VAR(IF('F1 Analysis'!$B$2:$B$37=B50,IF('F1 Analysis'!$C$2:$C$37=C50,'F1 Analysis'!$D$2:$H$37,""))))</f>
        <v>9.8327905065991997E-2</v>
      </c>
    </row>
    <row r="51" spans="1:6" x14ac:dyDescent="0.45">
      <c r="A51" s="13" t="str">
        <f>'F1 Analysis'!A2</f>
        <v>kNN</v>
      </c>
      <c r="B51" s="14" t="str">
        <f>'F1 Analysis'!B2</f>
        <v>BoW</v>
      </c>
      <c r="C51" s="15" t="str">
        <f>'F1 Analysis'!C2</f>
        <v>/</v>
      </c>
      <c r="D51" s="13">
        <f>COUNT('F1 Analysis'!D2:H2)</f>
        <v>5</v>
      </c>
      <c r="E51" s="14">
        <f>AVERAGE('F1 Analysis'!D2:H2)</f>
        <v>0.61091025018216327</v>
      </c>
      <c r="F51" s="15">
        <f>_xlfn.VAR.S('F1 Analysis'!D2:H2)</f>
        <v>4.1417284151600261E-3</v>
      </c>
    </row>
    <row r="52" spans="1:6" x14ac:dyDescent="0.45">
      <c r="A52" s="16" t="str">
        <f>'F1 Analysis'!A3</f>
        <v>kNN</v>
      </c>
      <c r="B52" s="3" t="str">
        <f>'F1 Analysis'!B3</f>
        <v>BoW</v>
      </c>
      <c r="C52" s="17" t="str">
        <f>'F1 Analysis'!C3</f>
        <v>Chi^2</v>
      </c>
      <c r="D52" s="16">
        <f>COUNT('F1 Analysis'!D3:H3)</f>
        <v>5</v>
      </c>
      <c r="E52" s="3">
        <f>AVERAGE('F1 Analysis'!D3:H3)</f>
        <v>0.67708654294252502</v>
      </c>
      <c r="F52" s="17">
        <f>_xlfn.VAR.S('F1 Analysis'!D3:H3)</f>
        <v>1.0323099514542888E-3</v>
      </c>
    </row>
    <row r="53" spans="1:6" x14ac:dyDescent="0.45">
      <c r="A53" s="16" t="str">
        <f>'F1 Analysis'!A4</f>
        <v>kNN</v>
      </c>
      <c r="B53" s="3" t="str">
        <f>'F1 Analysis'!B4</f>
        <v>BoW</v>
      </c>
      <c r="C53" s="17" t="str">
        <f>'F1 Analysis'!C4</f>
        <v>Chi^2 + PCA</v>
      </c>
      <c r="D53" s="16">
        <f>COUNT('F1 Analysis'!D4:H4)</f>
        <v>5</v>
      </c>
      <c r="E53" s="3">
        <f>AVERAGE('F1 Analysis'!D4:H4)</f>
        <v>0.67549918183695445</v>
      </c>
      <c r="F53" s="17">
        <f>_xlfn.VAR.S('F1 Analysis'!D4:H4)</f>
        <v>3.3251277986557442E-3</v>
      </c>
    </row>
    <row r="54" spans="1:6" x14ac:dyDescent="0.45">
      <c r="A54" s="16" t="str">
        <f>'F1 Analysis'!A5</f>
        <v>kNN</v>
      </c>
      <c r="B54" s="3" t="str">
        <f>'F1 Analysis'!B5</f>
        <v>Tf-Idf</v>
      </c>
      <c r="C54" s="17" t="str">
        <f>'F1 Analysis'!C5</f>
        <v>/</v>
      </c>
      <c r="D54" s="16">
        <f>COUNT('F1 Analysis'!D5:H5)</f>
        <v>5</v>
      </c>
      <c r="E54" s="3">
        <f>AVERAGE('F1 Analysis'!D5:H5)</f>
        <v>0.79156773976772699</v>
      </c>
      <c r="F54" s="17">
        <f>_xlfn.VAR.S('F1 Analysis'!D5:H5)</f>
        <v>1.7484777266432788E-3</v>
      </c>
    </row>
    <row r="55" spans="1:6" x14ac:dyDescent="0.45">
      <c r="A55" s="16" t="str">
        <f>'F1 Analysis'!A6</f>
        <v>kNN</v>
      </c>
      <c r="B55" s="3" t="str">
        <f>'F1 Analysis'!B6</f>
        <v>Tf-Idf</v>
      </c>
      <c r="C55" s="17" t="str">
        <f>'F1 Analysis'!C6</f>
        <v>Chi^2</v>
      </c>
      <c r="D55" s="16">
        <f>COUNT('F1 Analysis'!D6:H6)</f>
        <v>5</v>
      </c>
      <c r="E55" s="3">
        <f>AVERAGE('F1 Analysis'!D6:H6)</f>
        <v>0.71087783363187418</v>
      </c>
      <c r="F55" s="17">
        <f>_xlfn.VAR.S('F1 Analysis'!D6:H6)</f>
        <v>1.7183384683246363E-3</v>
      </c>
    </row>
    <row r="56" spans="1:6" x14ac:dyDescent="0.45">
      <c r="A56" s="16" t="str">
        <f>'F1 Analysis'!A7</f>
        <v>kNN</v>
      </c>
      <c r="B56" s="3" t="str">
        <f>'F1 Analysis'!B7</f>
        <v>Tf-Idf</v>
      </c>
      <c r="C56" s="17" t="str">
        <f>'F1 Analysis'!C7</f>
        <v>Chi^2 + PCA</v>
      </c>
      <c r="D56" s="16">
        <f>COUNT('F1 Analysis'!D7:H7)</f>
        <v>5</v>
      </c>
      <c r="E56" s="3">
        <f>AVERAGE('F1 Analysis'!D7:H7)</f>
        <v>0.69779959827247151</v>
      </c>
      <c r="F56" s="17">
        <f>_xlfn.VAR.S('F1 Analysis'!D7:H7)</f>
        <v>2.3656804912603243E-3</v>
      </c>
    </row>
    <row r="57" spans="1:6" x14ac:dyDescent="0.45">
      <c r="A57" s="16" t="str">
        <f>'F1 Analysis'!A8</f>
        <v>SVM</v>
      </c>
      <c r="B57" s="3" t="str">
        <f>'F1 Analysis'!B8</f>
        <v>BoW</v>
      </c>
      <c r="C57" s="17" t="str">
        <f>'F1 Analysis'!C8</f>
        <v>/</v>
      </c>
      <c r="D57" s="16">
        <f>COUNT('F1 Analysis'!D8:H8)</f>
        <v>5</v>
      </c>
      <c r="E57" s="3">
        <f>AVERAGE('F1 Analysis'!D8:H8)</f>
        <v>0.80081341541129736</v>
      </c>
      <c r="F57" s="17">
        <f>_xlfn.VAR.S('F1 Analysis'!D8:H8)</f>
        <v>9.8187106816168207E-4</v>
      </c>
    </row>
    <row r="58" spans="1:6" x14ac:dyDescent="0.45">
      <c r="A58" s="16" t="str">
        <f>'F1 Analysis'!A9</f>
        <v>SVM</v>
      </c>
      <c r="B58" s="3" t="str">
        <f>'F1 Analysis'!B9</f>
        <v>BoW</v>
      </c>
      <c r="C58" s="17" t="str">
        <f>'F1 Analysis'!C9</f>
        <v>Chi^2</v>
      </c>
      <c r="D58" s="16">
        <f>COUNT('F1 Analysis'!D9:H9)</f>
        <v>5</v>
      </c>
      <c r="E58" s="3">
        <f>AVERAGE('F1 Analysis'!D9:H9)</f>
        <v>0.80893053731024478</v>
      </c>
      <c r="F58" s="17">
        <f>_xlfn.VAR.S('F1 Analysis'!D9:H9)</f>
        <v>3.1154317236043523E-3</v>
      </c>
    </row>
    <row r="59" spans="1:6" x14ac:dyDescent="0.45">
      <c r="A59" s="16" t="str">
        <f>'F1 Analysis'!A10</f>
        <v>SVM</v>
      </c>
      <c r="B59" s="3" t="str">
        <f>'F1 Analysis'!B10</f>
        <v>BoW</v>
      </c>
      <c r="C59" s="17" t="str">
        <f>'F1 Analysis'!C10</f>
        <v>Chi^2 + PCA</v>
      </c>
      <c r="D59" s="16">
        <f>COUNT('F1 Analysis'!D10:H10)</f>
        <v>5</v>
      </c>
      <c r="E59" s="3">
        <f>AVERAGE('F1 Analysis'!D10:H10)</f>
        <v>0.79932436198669954</v>
      </c>
      <c r="F59" s="17">
        <f>_xlfn.VAR.S('F1 Analysis'!D10:H10)</f>
        <v>3.2592297211274939E-3</v>
      </c>
    </row>
    <row r="60" spans="1:6" x14ac:dyDescent="0.45">
      <c r="A60" s="16" t="str">
        <f>'F1 Analysis'!A11</f>
        <v>SVM</v>
      </c>
      <c r="B60" s="3" t="str">
        <f>'F1 Analysis'!B11</f>
        <v>Tf-Idf</v>
      </c>
      <c r="C60" s="17" t="str">
        <f>'F1 Analysis'!C11</f>
        <v>/</v>
      </c>
      <c r="D60" s="16">
        <f>COUNT('F1 Analysis'!D11:H11)</f>
        <v>5</v>
      </c>
      <c r="E60" s="3">
        <f>AVERAGE('F1 Analysis'!D11:H11)</f>
        <v>0.83071712125800745</v>
      </c>
      <c r="F60" s="17">
        <f>_xlfn.VAR.S('F1 Analysis'!D11:H11)</f>
        <v>2.1266351123816109E-3</v>
      </c>
    </row>
    <row r="61" spans="1:6" x14ac:dyDescent="0.45">
      <c r="A61" s="16" t="str">
        <f>'F1 Analysis'!A12</f>
        <v>SVM</v>
      </c>
      <c r="B61" s="3" t="str">
        <f>'F1 Analysis'!B12</f>
        <v>Tf-Idf</v>
      </c>
      <c r="C61" s="17" t="str">
        <f>'F1 Analysis'!C12</f>
        <v>Chi^2</v>
      </c>
      <c r="D61" s="16">
        <f>COUNT('F1 Analysis'!D12:H12)</f>
        <v>5</v>
      </c>
      <c r="E61" s="3">
        <f>AVERAGE('F1 Analysis'!D12:H12)</f>
        <v>0.84751420283884649</v>
      </c>
      <c r="F61" s="17">
        <f>_xlfn.VAR.S('F1 Analysis'!D12:H12)</f>
        <v>1.3987773260493675E-3</v>
      </c>
    </row>
    <row r="62" spans="1:6" x14ac:dyDescent="0.45">
      <c r="A62" s="16" t="str">
        <f>'F1 Analysis'!A13</f>
        <v>SVM</v>
      </c>
      <c r="B62" s="3" t="str">
        <f>'F1 Analysis'!B13</f>
        <v>Tf-Idf</v>
      </c>
      <c r="C62" s="17" t="str">
        <f>'F1 Analysis'!C13</f>
        <v>Chi^2 + PCA</v>
      </c>
      <c r="D62" s="16">
        <f>COUNT('F1 Analysis'!D13:H13)</f>
        <v>5</v>
      </c>
      <c r="E62" s="3">
        <f>AVERAGE('F1 Analysis'!D13:H13)</f>
        <v>0.84774635118612207</v>
      </c>
      <c r="F62" s="17">
        <f>_xlfn.VAR.S('F1 Analysis'!D13:H13)</f>
        <v>7.5647012755642611E-4</v>
      </c>
    </row>
    <row r="63" spans="1:6" x14ac:dyDescent="0.45">
      <c r="A63" s="16" t="str">
        <f>'F1 Analysis'!A14</f>
        <v>LR</v>
      </c>
      <c r="B63" s="3" t="str">
        <f>'F1 Analysis'!B14</f>
        <v>BoW</v>
      </c>
      <c r="C63" s="17" t="str">
        <f>'F1 Analysis'!C14</f>
        <v>/</v>
      </c>
      <c r="D63" s="16">
        <f>COUNT('F1 Analysis'!D14:H14)</f>
        <v>5</v>
      </c>
      <c r="E63" s="3">
        <f>AVERAGE('F1 Analysis'!D14:H14)</f>
        <v>0.84074442175686115</v>
      </c>
      <c r="F63" s="17">
        <f>_xlfn.VAR.S('F1 Analysis'!D14:H14)</f>
        <v>2.8150312034860422E-3</v>
      </c>
    </row>
    <row r="64" spans="1:6" x14ac:dyDescent="0.45">
      <c r="A64" s="16" t="str">
        <f>'F1 Analysis'!A15</f>
        <v>LR</v>
      </c>
      <c r="B64" s="3" t="str">
        <f>'F1 Analysis'!B15</f>
        <v>BoW</v>
      </c>
      <c r="C64" s="17" t="str">
        <f>'F1 Analysis'!C15</f>
        <v>Chi^2</v>
      </c>
      <c r="D64" s="16">
        <f>COUNT('F1 Analysis'!D15:H15)</f>
        <v>5</v>
      </c>
      <c r="E64" s="3">
        <f>AVERAGE('F1 Analysis'!D15:H15)</f>
        <v>0.84520300916564428</v>
      </c>
      <c r="F64" s="17">
        <f>_xlfn.VAR.S('F1 Analysis'!D15:H15)</f>
        <v>7.0242365081133471E-4</v>
      </c>
    </row>
    <row r="65" spans="1:6" x14ac:dyDescent="0.45">
      <c r="A65" s="16" t="str">
        <f>'F1 Analysis'!A16</f>
        <v>LR</v>
      </c>
      <c r="B65" s="3" t="str">
        <f>'F1 Analysis'!B16</f>
        <v>BoW</v>
      </c>
      <c r="C65" s="17" t="str">
        <f>'F1 Analysis'!C16</f>
        <v>Chi^2 + PCA</v>
      </c>
      <c r="D65" s="16">
        <f>COUNT('F1 Analysis'!D16:H16)</f>
        <v>5</v>
      </c>
      <c r="E65" s="3">
        <f>AVERAGE('F1 Analysis'!D16:H16)</f>
        <v>0.84134004010855024</v>
      </c>
      <c r="F65" s="17">
        <f>_xlfn.VAR.S('F1 Analysis'!D16:H16)</f>
        <v>1.613724159327127E-3</v>
      </c>
    </row>
    <row r="66" spans="1:6" x14ac:dyDescent="0.45">
      <c r="A66" s="16" t="str">
        <f>'F1 Analysis'!A17</f>
        <v>LR</v>
      </c>
      <c r="B66" s="3" t="str">
        <f>'F1 Analysis'!B17</f>
        <v>Tf-Idf</v>
      </c>
      <c r="C66" s="17" t="str">
        <f>'F1 Analysis'!C17</f>
        <v>/</v>
      </c>
      <c r="D66" s="16">
        <f>COUNT('F1 Analysis'!D17:H17)</f>
        <v>5</v>
      </c>
      <c r="E66" s="3">
        <f>AVERAGE('F1 Analysis'!D17:H17)</f>
        <v>0.82968215789103295</v>
      </c>
      <c r="F66" s="17">
        <f>_xlfn.VAR.S('F1 Analysis'!D17:H17)</f>
        <v>1.8642610098587127E-3</v>
      </c>
    </row>
    <row r="67" spans="1:6" x14ac:dyDescent="0.45">
      <c r="A67" s="16" t="str">
        <f>'F1 Analysis'!A18</f>
        <v>LR</v>
      </c>
      <c r="B67" s="3" t="str">
        <f>'F1 Analysis'!B18</f>
        <v>Tf-Idf</v>
      </c>
      <c r="C67" s="17" t="str">
        <f>'F1 Analysis'!C18</f>
        <v>Chi^2</v>
      </c>
      <c r="D67" s="16">
        <f>COUNT('F1 Analysis'!D18:H18)</f>
        <v>5</v>
      </c>
      <c r="E67" s="3">
        <f>AVERAGE('F1 Analysis'!D18:H18)</f>
        <v>0.8366381363445029</v>
      </c>
      <c r="F67" s="17">
        <f>_xlfn.VAR.S('F1 Analysis'!D18:H18)</f>
        <v>2.0998069863428009E-3</v>
      </c>
    </row>
    <row r="68" spans="1:6" x14ac:dyDescent="0.45">
      <c r="A68" s="16" t="str">
        <f>'F1 Analysis'!A19</f>
        <v>LR</v>
      </c>
      <c r="B68" s="3" t="str">
        <f>'F1 Analysis'!B19</f>
        <v>Tf-Idf</v>
      </c>
      <c r="C68" s="17" t="str">
        <f>'F1 Analysis'!C19</f>
        <v>Chi^2 + PCA</v>
      </c>
      <c r="D68" s="16">
        <f>COUNT('F1 Analysis'!D19:H19)</f>
        <v>5</v>
      </c>
      <c r="E68" s="3">
        <f>AVERAGE('F1 Analysis'!D19:H19)</f>
        <v>0.83897264151605033</v>
      </c>
      <c r="F68" s="17">
        <f>_xlfn.VAR.S('F1 Analysis'!D19:H19)</f>
        <v>3.0143976809219337E-3</v>
      </c>
    </row>
    <row r="69" spans="1:6" x14ac:dyDescent="0.45">
      <c r="A69" s="16" t="str">
        <f>'F1 Analysis'!A20</f>
        <v>NB</v>
      </c>
      <c r="B69" s="3" t="str">
        <f>'F1 Analysis'!B20</f>
        <v>BoW</v>
      </c>
      <c r="C69" s="17" t="str">
        <f>'F1 Analysis'!C20</f>
        <v>/</v>
      </c>
      <c r="D69" s="16">
        <f>COUNT('F1 Analysis'!D20:H20)</f>
        <v>5</v>
      </c>
      <c r="E69" s="3">
        <f>AVERAGE('F1 Analysis'!D20:H20)</f>
        <v>0.81302342332761257</v>
      </c>
      <c r="F69" s="17">
        <f>_xlfn.VAR.S('F1 Analysis'!D20:H20)</f>
        <v>1.1663218281103692E-3</v>
      </c>
    </row>
    <row r="70" spans="1:6" x14ac:dyDescent="0.45">
      <c r="A70" s="16" t="str">
        <f>'F1 Analysis'!A21</f>
        <v>NB</v>
      </c>
      <c r="B70" s="3" t="str">
        <f>'F1 Analysis'!B21</f>
        <v>BoW</v>
      </c>
      <c r="C70" s="17" t="str">
        <f>'F1 Analysis'!C21</f>
        <v>Chi^2</v>
      </c>
      <c r="D70" s="16">
        <f>COUNT('F1 Analysis'!D21:H21)</f>
        <v>5</v>
      </c>
      <c r="E70" s="3">
        <f>AVERAGE('F1 Analysis'!D21:H21)</f>
        <v>0.84593023281619217</v>
      </c>
      <c r="F70" s="17">
        <f>_xlfn.VAR.S('F1 Analysis'!D21:H21)</f>
        <v>1.6905684883796413E-3</v>
      </c>
    </row>
    <row r="71" spans="1:6" x14ac:dyDescent="0.45">
      <c r="A71" s="16" t="str">
        <f>'F1 Analysis'!A22</f>
        <v>NB</v>
      </c>
      <c r="B71" s="3" t="str">
        <f>'F1 Analysis'!B22</f>
        <v>BoW</v>
      </c>
      <c r="C71" s="17" t="str">
        <f>'F1 Analysis'!C22</f>
        <v>Chi^2 + PCA</v>
      </c>
      <c r="D71" s="16">
        <f>COUNT('F1 Analysis'!D22:H22)</f>
        <v>5</v>
      </c>
      <c r="E71" s="3">
        <f>AVERAGE('F1 Analysis'!D22:H22)</f>
        <v>0</v>
      </c>
      <c r="F71" s="17">
        <f>_xlfn.VAR.S('F1 Analysis'!D22:H22)</f>
        <v>0</v>
      </c>
    </row>
    <row r="72" spans="1:6" x14ac:dyDescent="0.45">
      <c r="A72" s="16" t="str">
        <f>'F1 Analysis'!A23</f>
        <v>NB</v>
      </c>
      <c r="B72" s="3" t="str">
        <f>'F1 Analysis'!B23</f>
        <v>Tf-Idf</v>
      </c>
      <c r="C72" s="17" t="str">
        <f>'F1 Analysis'!C23</f>
        <v>/</v>
      </c>
      <c r="D72" s="16">
        <f>COUNT('F1 Analysis'!D23:H23)</f>
        <v>5</v>
      </c>
      <c r="E72" s="3">
        <f>AVERAGE('F1 Analysis'!D23:H23)</f>
        <v>0.8325940159128592</v>
      </c>
      <c r="F72" s="17">
        <f>_xlfn.VAR.S('F1 Analysis'!D23:H23)</f>
        <v>1.5326461376438643E-3</v>
      </c>
    </row>
    <row r="73" spans="1:6" x14ac:dyDescent="0.45">
      <c r="A73" s="16" t="str">
        <f>'F1 Analysis'!A24</f>
        <v>NB</v>
      </c>
      <c r="B73" s="3" t="str">
        <f>'F1 Analysis'!B24</f>
        <v>Tf-Idf</v>
      </c>
      <c r="C73" s="17" t="str">
        <f>'F1 Analysis'!C24</f>
        <v>Chi^2</v>
      </c>
      <c r="D73" s="16">
        <f>COUNT('F1 Analysis'!D24:H24)</f>
        <v>5</v>
      </c>
      <c r="E73" s="3">
        <f>AVERAGE('F1 Analysis'!D24:H24)</f>
        <v>0.84503433472225464</v>
      </c>
      <c r="F73" s="17">
        <f>_xlfn.VAR.S('F1 Analysis'!D24:H24)</f>
        <v>1.0482086025760035E-3</v>
      </c>
    </row>
    <row r="74" spans="1:6" x14ac:dyDescent="0.45">
      <c r="A74" s="16" t="str">
        <f>'F1 Analysis'!A25</f>
        <v>NB</v>
      </c>
      <c r="B74" s="3" t="str">
        <f>'F1 Analysis'!B25</f>
        <v>Tf-Idf</v>
      </c>
      <c r="C74" s="17" t="str">
        <f>'F1 Analysis'!C25</f>
        <v>Chi^2 + PCA</v>
      </c>
      <c r="D74" s="16">
        <f>COUNT('F1 Analysis'!D25:H25)</f>
        <v>5</v>
      </c>
      <c r="E74" s="3">
        <f>AVERAGE('F1 Analysis'!D25:H25)</f>
        <v>0</v>
      </c>
      <c r="F74" s="17">
        <f>_xlfn.VAR.S('F1 Analysis'!D25:H25)</f>
        <v>0</v>
      </c>
    </row>
    <row r="75" spans="1:6" x14ac:dyDescent="0.45">
      <c r="A75" s="16" t="str">
        <f>'F1 Analysis'!A26</f>
        <v>RF</v>
      </c>
      <c r="B75" s="3" t="str">
        <f>'F1 Analysis'!B26</f>
        <v>BoW</v>
      </c>
      <c r="C75" s="17" t="str">
        <f>'F1 Analysis'!C26</f>
        <v>/</v>
      </c>
      <c r="D75" s="16">
        <f>COUNT('F1 Analysis'!D26:H26)</f>
        <v>5</v>
      </c>
      <c r="E75" s="3">
        <f>AVERAGE('F1 Analysis'!D26:H26)</f>
        <v>0.79929554214048315</v>
      </c>
      <c r="F75" s="17">
        <f>_xlfn.VAR.S('F1 Analysis'!D26:H26)</f>
        <v>7.5455537776009758E-4</v>
      </c>
    </row>
    <row r="76" spans="1:6" x14ac:dyDescent="0.45">
      <c r="A76" s="16" t="str">
        <f>'F1 Analysis'!A27</f>
        <v>RF</v>
      </c>
      <c r="B76" s="3" t="str">
        <f>'F1 Analysis'!B27</f>
        <v>BoW</v>
      </c>
      <c r="C76" s="17" t="str">
        <f>'F1 Analysis'!C27</f>
        <v>Chi^2</v>
      </c>
      <c r="D76" s="16">
        <f>COUNT('F1 Analysis'!D27:H27)</f>
        <v>5</v>
      </c>
      <c r="E76" s="3">
        <f>AVERAGE('F1 Analysis'!D27:H27)</f>
        <v>0.8166684721988402</v>
      </c>
      <c r="F76" s="17">
        <f>_xlfn.VAR.S('F1 Analysis'!D27:H27)</f>
        <v>7.1631808581442032E-4</v>
      </c>
    </row>
    <row r="77" spans="1:6" x14ac:dyDescent="0.45">
      <c r="A77" s="16" t="str">
        <f>'F1 Analysis'!A28</f>
        <v>RF</v>
      </c>
      <c r="B77" s="3" t="str">
        <f>'F1 Analysis'!B28</f>
        <v>BoW</v>
      </c>
      <c r="C77" s="17" t="str">
        <f>'F1 Analysis'!C28</f>
        <v>Chi^2 + PCA</v>
      </c>
      <c r="D77" s="16">
        <f>COUNT('F1 Analysis'!D28:H28)</f>
        <v>5</v>
      </c>
      <c r="E77" s="3">
        <f>AVERAGE('F1 Analysis'!D28:H28)</f>
        <v>0.7266662225643733</v>
      </c>
      <c r="F77" s="17">
        <f>_xlfn.VAR.S('F1 Analysis'!D28:H28)</f>
        <v>7.5909475684878013E-4</v>
      </c>
    </row>
    <row r="78" spans="1:6" x14ac:dyDescent="0.45">
      <c r="A78" s="16" t="str">
        <f>'F1 Analysis'!A29</f>
        <v>RF</v>
      </c>
      <c r="B78" s="3" t="str">
        <f>'F1 Analysis'!B29</f>
        <v>Tf-Idf</v>
      </c>
      <c r="C78" s="17" t="str">
        <f>'F1 Analysis'!C29</f>
        <v>/</v>
      </c>
      <c r="D78" s="16">
        <f>COUNT('F1 Analysis'!D29:H29)</f>
        <v>5</v>
      </c>
      <c r="E78" s="3">
        <f>AVERAGE('F1 Analysis'!D29:H29)</f>
        <v>0.81232686680582877</v>
      </c>
      <c r="F78" s="17">
        <f>_xlfn.VAR.S('F1 Analysis'!D29:H29)</f>
        <v>8.362678059889426E-4</v>
      </c>
    </row>
    <row r="79" spans="1:6" x14ac:dyDescent="0.45">
      <c r="A79" s="16" t="str">
        <f>'F1 Analysis'!A30</f>
        <v>RF</v>
      </c>
      <c r="B79" s="3" t="str">
        <f>'F1 Analysis'!B30</f>
        <v>Tf-Idf</v>
      </c>
      <c r="C79" s="17" t="str">
        <f>'F1 Analysis'!C30</f>
        <v>Chi^2</v>
      </c>
      <c r="D79" s="16">
        <f>COUNT('F1 Analysis'!D30:H30)</f>
        <v>5</v>
      </c>
      <c r="E79" s="3">
        <f>AVERAGE('F1 Analysis'!D30:H30)</f>
        <v>0.80864702132081556</v>
      </c>
      <c r="F79" s="17">
        <f>_xlfn.VAR.S('F1 Analysis'!D30:H30)</f>
        <v>1.3308564682626791E-3</v>
      </c>
    </row>
    <row r="80" spans="1:6" x14ac:dyDescent="0.45">
      <c r="A80" s="16" t="str">
        <f>'F1 Analysis'!A31</f>
        <v>RF</v>
      </c>
      <c r="B80" s="3" t="str">
        <f>'F1 Analysis'!B31</f>
        <v>Tf-Idf</v>
      </c>
      <c r="C80" s="17" t="str">
        <f>'F1 Analysis'!C31</f>
        <v>Chi^2 + PCA</v>
      </c>
      <c r="D80" s="16">
        <f>COUNT('F1 Analysis'!D31:H31)</f>
        <v>5</v>
      </c>
      <c r="E80" s="3">
        <f>AVERAGE('F1 Analysis'!D31:H31)</f>
        <v>0.81652921999121764</v>
      </c>
      <c r="F80" s="17">
        <f>_xlfn.VAR.S('F1 Analysis'!D31:H31)</f>
        <v>2.9818497398231441E-3</v>
      </c>
    </row>
    <row r="81" spans="1:6" x14ac:dyDescent="0.45">
      <c r="A81" s="16" t="str">
        <f>'F1 Analysis'!A32</f>
        <v>Ensemble</v>
      </c>
      <c r="B81" s="3" t="str">
        <f>'F1 Analysis'!B32</f>
        <v>BoW</v>
      </c>
      <c r="C81" s="17" t="str">
        <f>'F1 Analysis'!C32</f>
        <v>/</v>
      </c>
      <c r="D81" s="16">
        <f>COUNT('F1 Analysis'!D32:H32)</f>
        <v>5</v>
      </c>
      <c r="E81" s="3">
        <f>AVERAGE('F1 Analysis'!D32:H32)</f>
        <v>0.84194133574598207</v>
      </c>
      <c r="F81" s="17">
        <f>_xlfn.VAR.S('F1 Analysis'!D32:H32)</f>
        <v>3.3124570665843283E-3</v>
      </c>
    </row>
    <row r="82" spans="1:6" x14ac:dyDescent="0.45">
      <c r="A82" s="16" t="str">
        <f>'F1 Analysis'!A33</f>
        <v>Ensemble</v>
      </c>
      <c r="B82" s="3" t="str">
        <f>'F1 Analysis'!B33</f>
        <v>BoW</v>
      </c>
      <c r="C82" s="17" t="str">
        <f>'F1 Analysis'!C33</f>
        <v>Chi^2</v>
      </c>
      <c r="D82" s="16">
        <f>COUNT('F1 Analysis'!D33:H33)</f>
        <v>5</v>
      </c>
      <c r="E82" s="3">
        <f>AVERAGE('F1 Analysis'!D33:H33)</f>
        <v>0.85960243250523105</v>
      </c>
      <c r="F82" s="17">
        <f>_xlfn.VAR.S('F1 Analysis'!D33:H33)</f>
        <v>1.2742225906537557E-3</v>
      </c>
    </row>
    <row r="83" spans="1:6" x14ac:dyDescent="0.45">
      <c r="A83" s="16" t="str">
        <f>'F1 Analysis'!A34</f>
        <v>Ensemble</v>
      </c>
      <c r="B83" s="3" t="str">
        <f>'F1 Analysis'!B34</f>
        <v>BoW</v>
      </c>
      <c r="C83" s="17" t="str">
        <f>'F1 Analysis'!C34</f>
        <v>Chi^2 + PCA</v>
      </c>
      <c r="D83" s="16">
        <f>COUNT('F1 Analysis'!D34:H34)</f>
        <v>5</v>
      </c>
      <c r="E83" s="3">
        <f>AVERAGE('F1 Analysis'!D34:H34)</f>
        <v>0.83161398431726785</v>
      </c>
      <c r="F83" s="17">
        <f>_xlfn.VAR.S('F1 Analysis'!D34:H34)</f>
        <v>2.6080957583126492E-3</v>
      </c>
    </row>
    <row r="84" spans="1:6" x14ac:dyDescent="0.45">
      <c r="A84" s="16" t="str">
        <f>'F1 Analysis'!A35</f>
        <v>Ensemble</v>
      </c>
      <c r="B84" s="3" t="str">
        <f>'F1 Analysis'!B35</f>
        <v>Tf-Idf</v>
      </c>
      <c r="C84" s="17" t="str">
        <f>'F1 Analysis'!C35</f>
        <v>/</v>
      </c>
      <c r="D84" s="16">
        <f>COUNT('F1 Analysis'!D35:H35)</f>
        <v>5</v>
      </c>
      <c r="E84" s="3">
        <f>AVERAGE('F1 Analysis'!D35:H35)</f>
        <v>0.84356537356382066</v>
      </c>
      <c r="F84" s="17">
        <f>_xlfn.VAR.S('F1 Analysis'!D35:H35)</f>
        <v>1.9462134779977946E-3</v>
      </c>
    </row>
    <row r="85" spans="1:6" x14ac:dyDescent="0.45">
      <c r="A85" s="16" t="str">
        <f>'F1 Analysis'!A36</f>
        <v>Ensemble</v>
      </c>
      <c r="B85" s="3" t="str">
        <f>'F1 Analysis'!B36</f>
        <v>Tf-Idf</v>
      </c>
      <c r="C85" s="17" t="str">
        <f>'F1 Analysis'!C36</f>
        <v>Chi^2</v>
      </c>
      <c r="D85" s="16">
        <f>COUNT('F1 Analysis'!D36:H36)</f>
        <v>5</v>
      </c>
      <c r="E85" s="3">
        <f>AVERAGE('F1 Analysis'!D36:H36)</f>
        <v>0.87507605785509368</v>
      </c>
      <c r="F85" s="17">
        <f>_xlfn.VAR.S('F1 Analysis'!D36:H36)</f>
        <v>2.1056891626065545E-3</v>
      </c>
    </row>
    <row r="86" spans="1:6" x14ac:dyDescent="0.45">
      <c r="A86" s="18" t="str">
        <f>'F1 Analysis'!A37</f>
        <v>Ensemble</v>
      </c>
      <c r="B86" s="19" t="str">
        <f>'F1 Analysis'!B37</f>
        <v>Tf-Idf</v>
      </c>
      <c r="C86" s="20" t="str">
        <f>'F1 Analysis'!C37</f>
        <v>Chi^2 + PCA</v>
      </c>
      <c r="D86" s="18">
        <f>COUNT('F1 Analysis'!D37:H37)</f>
        <v>5</v>
      </c>
      <c r="E86" s="19">
        <f>AVERAGE('F1 Analysis'!D37:H37)</f>
        <v>0.84571900014811874</v>
      </c>
      <c r="F86" s="20">
        <f>_xlfn.VAR.S('F1 Analysis'!D37:H37)</f>
        <v>1.2002817308505759E-3</v>
      </c>
    </row>
    <row r="87" spans="1:6" x14ac:dyDescent="0.45">
      <c r="D87">
        <f>SUM(D51:D86)</f>
        <v>180</v>
      </c>
      <c r="E87">
        <f>AVERAGE('F1 Analysis'!D2:H37)</f>
        <v>0.75960002998176557</v>
      </c>
      <c r="F87">
        <f>_xlfn.VAR.S('F1 Analysis'!D2:H37)</f>
        <v>3.9075883669021955E-2</v>
      </c>
    </row>
  </sheetData>
  <conditionalFormatting sqref="M5:M11">
    <cfRule type="cellIs" dxfId="0" priority="1" operator="lessThan">
      <formula>0.05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F1</vt:lpstr>
      <vt:lpstr>F1 Analysis</vt:lpstr>
      <vt:lpstr>F1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Großer</dc:creator>
  <cp:lastModifiedBy>Katharina Großer</cp:lastModifiedBy>
  <dcterms:created xsi:type="dcterms:W3CDTF">2024-10-08T06:46:36Z</dcterms:created>
  <dcterms:modified xsi:type="dcterms:W3CDTF">2024-10-08T11:35:43Z</dcterms:modified>
</cp:coreProperties>
</file>