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context_integration\"/>
    </mc:Choice>
  </mc:AlternateContent>
  <xr:revisionPtr revIDLastSave="0" documentId="13_ncr:1_{A792DA8A-5C82-49BF-B41F-A9CD4D7F063E}" xr6:coauthVersionLast="47" xr6:coauthVersionMax="47" xr10:uidLastSave="{00000000-0000-0000-0000-000000000000}"/>
  <bookViews>
    <workbookView xWindow="-120" yWindow="-120" windowWidth="38640" windowHeight="21120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Comparison2Plain" sheetId="15" r:id="rId5"/>
    <sheet name="Recall" sheetId="7" r:id="rId6"/>
    <sheet name="Recall Analysis" sheetId="8" r:id="rId7"/>
    <sheet name="Recall ANOVA" sheetId="9" r:id="rId8"/>
    <sheet name="Recall Comparison2Plain" sheetId="16" r:id="rId9"/>
    <sheet name="Recall Tuckey" sheetId="10" r:id="rId10"/>
    <sheet name="Precision" sheetId="11" r:id="rId11"/>
    <sheet name="Precision Analysis" sheetId="12" r:id="rId12"/>
    <sheet name="Precision ANOVA" sheetId="13" r:id="rId13"/>
    <sheet name="Precision Tuckey" sheetId="14" r:id="rId14"/>
    <sheet name="Precision Comparison2Plain" sheetId="17" r:id="rId15"/>
  </sheets>
  <externalReferences>
    <externalReference r:id="rId16"/>
    <externalReference r:id="rId17"/>
    <externalReference r:id="rId18"/>
    <externalReference r:id="rId19"/>
    <externalReference r:id="rId20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7" l="1"/>
  <c r="U14" i="17"/>
  <c r="T14" i="17"/>
  <c r="S14" i="17"/>
  <c r="R14" i="17"/>
  <c r="Q14" i="17"/>
  <c r="P14" i="17"/>
  <c r="M14" i="17"/>
  <c r="V13" i="17"/>
  <c r="U13" i="17"/>
  <c r="T13" i="17"/>
  <c r="S13" i="17"/>
  <c r="R13" i="17"/>
  <c r="Q13" i="17"/>
  <c r="P13" i="17"/>
  <c r="M13" i="17"/>
  <c r="L13" i="17"/>
  <c r="V12" i="17"/>
  <c r="U12" i="17"/>
  <c r="T12" i="17"/>
  <c r="S12" i="17"/>
  <c r="R12" i="17"/>
  <c r="Q12" i="17"/>
  <c r="P12" i="17"/>
  <c r="M12" i="17"/>
  <c r="V11" i="17"/>
  <c r="U11" i="17"/>
  <c r="T11" i="17"/>
  <c r="S11" i="17"/>
  <c r="R11" i="17"/>
  <c r="Q11" i="17"/>
  <c r="P11" i="17"/>
  <c r="M11" i="17"/>
  <c r="L11" i="17"/>
  <c r="V10" i="17"/>
  <c r="U10" i="17"/>
  <c r="T10" i="17"/>
  <c r="S10" i="17"/>
  <c r="R10" i="17"/>
  <c r="Q10" i="17"/>
  <c r="P10" i="17"/>
  <c r="M10" i="17"/>
  <c r="V9" i="17"/>
  <c r="U9" i="17"/>
  <c r="T9" i="17"/>
  <c r="S9" i="17"/>
  <c r="R9" i="17"/>
  <c r="Q9" i="17"/>
  <c r="P9" i="17"/>
  <c r="M9" i="17"/>
  <c r="L9" i="17"/>
  <c r="V8" i="17"/>
  <c r="U8" i="17"/>
  <c r="T8" i="17"/>
  <c r="S8" i="17"/>
  <c r="R8" i="17"/>
  <c r="Q8" i="17"/>
  <c r="P8" i="17"/>
  <c r="M8" i="17"/>
  <c r="J8" i="17"/>
  <c r="I8" i="17"/>
  <c r="H8" i="17"/>
  <c r="G8" i="17"/>
  <c r="F8" i="17"/>
  <c r="E8" i="17"/>
  <c r="D8" i="17"/>
  <c r="A8" i="17"/>
  <c r="V7" i="17"/>
  <c r="U7" i="17"/>
  <c r="T7" i="17"/>
  <c r="S7" i="17"/>
  <c r="R7" i="17"/>
  <c r="Q7" i="17"/>
  <c r="P7" i="17"/>
  <c r="M7" i="17"/>
  <c r="L7" i="17"/>
  <c r="J7" i="17"/>
  <c r="I7" i="17"/>
  <c r="H7" i="17"/>
  <c r="G7" i="17"/>
  <c r="F7" i="17"/>
  <c r="E7" i="17"/>
  <c r="D7" i="17"/>
  <c r="A7" i="17"/>
  <c r="V6" i="17"/>
  <c r="U6" i="17"/>
  <c r="T6" i="17"/>
  <c r="S6" i="17"/>
  <c r="R6" i="17"/>
  <c r="Q6" i="17"/>
  <c r="P6" i="17"/>
  <c r="M6" i="17"/>
  <c r="J6" i="17"/>
  <c r="I6" i="17"/>
  <c r="H6" i="17"/>
  <c r="G6" i="17"/>
  <c r="F6" i="17"/>
  <c r="E6" i="17"/>
  <c r="D6" i="17"/>
  <c r="A6" i="17"/>
  <c r="V5" i="17"/>
  <c r="U5" i="17"/>
  <c r="T5" i="17"/>
  <c r="S5" i="17"/>
  <c r="R5" i="17"/>
  <c r="Q5" i="17"/>
  <c r="P5" i="17"/>
  <c r="M5" i="17"/>
  <c r="L5" i="17"/>
  <c r="J5" i="17"/>
  <c r="I5" i="17"/>
  <c r="H5" i="17"/>
  <c r="G5" i="17"/>
  <c r="F5" i="17"/>
  <c r="E5" i="17"/>
  <c r="D5" i="17"/>
  <c r="A5" i="17"/>
  <c r="V4" i="17"/>
  <c r="U4" i="17"/>
  <c r="T4" i="17"/>
  <c r="S4" i="17"/>
  <c r="R4" i="17"/>
  <c r="Q4" i="17"/>
  <c r="P4" i="17"/>
  <c r="M4" i="17"/>
  <c r="J4" i="17"/>
  <c r="I4" i="17"/>
  <c r="H4" i="17"/>
  <c r="G4" i="17"/>
  <c r="F4" i="17"/>
  <c r="E4" i="17"/>
  <c r="D4" i="17"/>
  <c r="A4" i="17"/>
  <c r="V3" i="17"/>
  <c r="U3" i="17"/>
  <c r="T3" i="17"/>
  <c r="S3" i="17"/>
  <c r="R3" i="17"/>
  <c r="Q3" i="17"/>
  <c r="P3" i="17"/>
  <c r="M3" i="17"/>
  <c r="L3" i="17"/>
  <c r="J3" i="17"/>
  <c r="I3" i="17"/>
  <c r="H3" i="17"/>
  <c r="G3" i="17"/>
  <c r="F3" i="17"/>
  <c r="E3" i="17"/>
  <c r="D3" i="17"/>
  <c r="A3" i="17"/>
  <c r="O14" i="17"/>
  <c r="N14" i="17"/>
  <c r="O13" i="17"/>
  <c r="N13" i="17"/>
  <c r="O12" i="17"/>
  <c r="N12" i="17"/>
  <c r="O11" i="17"/>
  <c r="N11" i="17"/>
  <c r="O10" i="17"/>
  <c r="N10" i="17"/>
  <c r="O9" i="17"/>
  <c r="N9" i="17"/>
  <c r="O8" i="17"/>
  <c r="N8" i="17"/>
  <c r="C8" i="17"/>
  <c r="B8" i="17"/>
  <c r="O7" i="17"/>
  <c r="N7" i="17"/>
  <c r="C7" i="17"/>
  <c r="B7" i="17"/>
  <c r="O6" i="17"/>
  <c r="N6" i="17"/>
  <c r="C6" i="17"/>
  <c r="B6" i="17"/>
  <c r="O5" i="17"/>
  <c r="N5" i="17"/>
  <c r="C5" i="17"/>
  <c r="B5" i="17"/>
  <c r="O4" i="17"/>
  <c r="N4" i="17"/>
  <c r="C4" i="17"/>
  <c r="B4" i="17"/>
  <c r="O3" i="17"/>
  <c r="N3" i="17"/>
  <c r="C3" i="17"/>
  <c r="B3" i="17"/>
  <c r="V14" i="16"/>
  <c r="U14" i="16"/>
  <c r="T14" i="16"/>
  <c r="S14" i="16"/>
  <c r="R14" i="16"/>
  <c r="Q14" i="16"/>
  <c r="P14" i="16"/>
  <c r="M14" i="16"/>
  <c r="V13" i="16"/>
  <c r="U13" i="16"/>
  <c r="T13" i="16"/>
  <c r="S13" i="16"/>
  <c r="R13" i="16"/>
  <c r="Q13" i="16"/>
  <c r="P13" i="16"/>
  <c r="M13" i="16"/>
  <c r="L13" i="16"/>
  <c r="V12" i="16"/>
  <c r="U12" i="16"/>
  <c r="T12" i="16"/>
  <c r="S12" i="16"/>
  <c r="R12" i="16"/>
  <c r="Q12" i="16"/>
  <c r="P12" i="16"/>
  <c r="M12" i="16"/>
  <c r="V11" i="16"/>
  <c r="U11" i="16"/>
  <c r="T11" i="16"/>
  <c r="S11" i="16"/>
  <c r="R11" i="16"/>
  <c r="Q11" i="16"/>
  <c r="P11" i="16"/>
  <c r="M11" i="16"/>
  <c r="L11" i="16"/>
  <c r="V10" i="16"/>
  <c r="U10" i="16"/>
  <c r="T10" i="16"/>
  <c r="S10" i="16"/>
  <c r="R10" i="16"/>
  <c r="Q10" i="16"/>
  <c r="P10" i="16"/>
  <c r="M10" i="16"/>
  <c r="V9" i="16"/>
  <c r="U9" i="16"/>
  <c r="T9" i="16"/>
  <c r="S9" i="16"/>
  <c r="R9" i="16"/>
  <c r="Q9" i="16"/>
  <c r="P9" i="16"/>
  <c r="M9" i="16"/>
  <c r="L9" i="16"/>
  <c r="V8" i="16"/>
  <c r="U8" i="16"/>
  <c r="T8" i="16"/>
  <c r="S8" i="16"/>
  <c r="R8" i="16"/>
  <c r="Q8" i="16"/>
  <c r="P8" i="16"/>
  <c r="M8" i="16"/>
  <c r="J8" i="16"/>
  <c r="I8" i="16"/>
  <c r="H8" i="16"/>
  <c r="G8" i="16"/>
  <c r="F8" i="16"/>
  <c r="E8" i="16"/>
  <c r="D8" i="16"/>
  <c r="A8" i="16"/>
  <c r="V7" i="16"/>
  <c r="U7" i="16"/>
  <c r="T7" i="16"/>
  <c r="S7" i="16"/>
  <c r="R7" i="16"/>
  <c r="Q7" i="16"/>
  <c r="P7" i="16"/>
  <c r="M7" i="16"/>
  <c r="L7" i="16"/>
  <c r="J7" i="16"/>
  <c r="I7" i="16"/>
  <c r="H7" i="16"/>
  <c r="G7" i="16"/>
  <c r="F7" i="16"/>
  <c r="E7" i="16"/>
  <c r="D7" i="16"/>
  <c r="A7" i="16"/>
  <c r="V6" i="16"/>
  <c r="U6" i="16"/>
  <c r="T6" i="16"/>
  <c r="S6" i="16"/>
  <c r="R6" i="16"/>
  <c r="Q6" i="16"/>
  <c r="P6" i="16"/>
  <c r="M6" i="16"/>
  <c r="J6" i="16"/>
  <c r="I6" i="16"/>
  <c r="H6" i="16"/>
  <c r="G6" i="16"/>
  <c r="F6" i="16"/>
  <c r="E6" i="16"/>
  <c r="D6" i="16"/>
  <c r="A6" i="16"/>
  <c r="V5" i="16"/>
  <c r="U5" i="16"/>
  <c r="T5" i="16"/>
  <c r="S5" i="16"/>
  <c r="R5" i="16"/>
  <c r="Q5" i="16"/>
  <c r="P5" i="16"/>
  <c r="M5" i="16"/>
  <c r="L5" i="16"/>
  <c r="J5" i="16"/>
  <c r="I5" i="16"/>
  <c r="H5" i="16"/>
  <c r="G5" i="16"/>
  <c r="F5" i="16"/>
  <c r="E5" i="16"/>
  <c r="D5" i="16"/>
  <c r="A5" i="16"/>
  <c r="V4" i="16"/>
  <c r="U4" i="16"/>
  <c r="T4" i="16"/>
  <c r="S4" i="16"/>
  <c r="R4" i="16"/>
  <c r="Q4" i="16"/>
  <c r="P4" i="16"/>
  <c r="M4" i="16"/>
  <c r="J4" i="16"/>
  <c r="I4" i="16"/>
  <c r="H4" i="16"/>
  <c r="G4" i="16"/>
  <c r="F4" i="16"/>
  <c r="E4" i="16"/>
  <c r="D4" i="16"/>
  <c r="A4" i="16"/>
  <c r="V3" i="16"/>
  <c r="U3" i="16"/>
  <c r="T3" i="16"/>
  <c r="S3" i="16"/>
  <c r="R3" i="16"/>
  <c r="Q3" i="16"/>
  <c r="P3" i="16"/>
  <c r="M3" i="16"/>
  <c r="L3" i="16"/>
  <c r="J3" i="16"/>
  <c r="I3" i="16"/>
  <c r="H3" i="16"/>
  <c r="G3" i="16"/>
  <c r="F3" i="16"/>
  <c r="E3" i="16"/>
  <c r="D3" i="16"/>
  <c r="A3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C8" i="16"/>
  <c r="B8" i="16"/>
  <c r="O7" i="16"/>
  <c r="N7" i="16"/>
  <c r="C7" i="16"/>
  <c r="B7" i="16"/>
  <c r="O6" i="16"/>
  <c r="N6" i="16"/>
  <c r="C6" i="16"/>
  <c r="B6" i="16"/>
  <c r="O5" i="16"/>
  <c r="N5" i="16"/>
  <c r="C5" i="16"/>
  <c r="B5" i="16"/>
  <c r="O4" i="16"/>
  <c r="N4" i="16"/>
  <c r="C4" i="16"/>
  <c r="B4" i="16"/>
  <c r="O3" i="16"/>
  <c r="N3" i="16"/>
  <c r="C3" i="16"/>
  <c r="B3" i="16"/>
  <c r="O4" i="15"/>
  <c r="O5" i="15"/>
  <c r="O6" i="15"/>
  <c r="O7" i="15"/>
  <c r="O8" i="15"/>
  <c r="O9" i="15"/>
  <c r="O10" i="15"/>
  <c r="O11" i="15"/>
  <c r="O12" i="15"/>
  <c r="O13" i="15"/>
  <c r="O14" i="15"/>
  <c r="O3" i="15"/>
  <c r="P14" i="15"/>
  <c r="P13" i="15"/>
  <c r="P12" i="15"/>
  <c r="P11" i="15"/>
  <c r="P10" i="15"/>
  <c r="P9" i="15"/>
  <c r="P8" i="15"/>
  <c r="P7" i="15"/>
  <c r="P6" i="15"/>
  <c r="P5" i="15"/>
  <c r="P4" i="15"/>
  <c r="P3" i="15"/>
  <c r="U11" i="15"/>
  <c r="U13" i="15"/>
  <c r="C4" i="15"/>
  <c r="C5" i="15"/>
  <c r="C6" i="15"/>
  <c r="C7" i="15"/>
  <c r="C8" i="15"/>
  <c r="C3" i="15"/>
  <c r="X42" i="4"/>
  <c r="D8" i="15"/>
  <c r="D7" i="15"/>
  <c r="D6" i="15"/>
  <c r="D5" i="15"/>
  <c r="D4" i="15"/>
  <c r="D3" i="15"/>
  <c r="H3" i="15"/>
  <c r="C42" i="4"/>
  <c r="V14" i="15"/>
  <c r="V13" i="15"/>
  <c r="V12" i="15"/>
  <c r="V11" i="15"/>
  <c r="V10" i="15"/>
  <c r="V9" i="15"/>
  <c r="V8" i="15"/>
  <c r="V7" i="15"/>
  <c r="V6" i="15"/>
  <c r="V5" i="15"/>
  <c r="V4" i="15"/>
  <c r="V3" i="15"/>
  <c r="S14" i="15"/>
  <c r="S13" i="15"/>
  <c r="S12" i="15"/>
  <c r="S11" i="15"/>
  <c r="S10" i="15"/>
  <c r="S9" i="15"/>
  <c r="S8" i="15"/>
  <c r="S7" i="15"/>
  <c r="S6" i="15"/>
  <c r="S5" i="15"/>
  <c r="S4" i="15"/>
  <c r="S3" i="15"/>
  <c r="J8" i="15"/>
  <c r="J7" i="15"/>
  <c r="J6" i="15"/>
  <c r="J5" i="15"/>
  <c r="J4" i="15"/>
  <c r="J3" i="15"/>
  <c r="G8" i="15"/>
  <c r="G7" i="15"/>
  <c r="G6" i="15"/>
  <c r="G5" i="15"/>
  <c r="G4" i="15"/>
  <c r="G3" i="15"/>
  <c r="Q4" i="15"/>
  <c r="T4" i="15"/>
  <c r="N4" i="15"/>
  <c r="Q5" i="15"/>
  <c r="T5" i="15"/>
  <c r="N5" i="15"/>
  <c r="Q6" i="15"/>
  <c r="T6" i="15"/>
  <c r="N6" i="15"/>
  <c r="Q7" i="15"/>
  <c r="T7" i="15"/>
  <c r="N7" i="15"/>
  <c r="Q8" i="15"/>
  <c r="T8" i="15"/>
  <c r="N8" i="15"/>
  <c r="Q9" i="15"/>
  <c r="T9" i="15"/>
  <c r="N9" i="15"/>
  <c r="Q10" i="15"/>
  <c r="T10" i="15"/>
  <c r="N10" i="15"/>
  <c r="Q11" i="15"/>
  <c r="T11" i="15"/>
  <c r="N11" i="15"/>
  <c r="Q12" i="15"/>
  <c r="T12" i="15"/>
  <c r="N12" i="15"/>
  <c r="Q13" i="15"/>
  <c r="T13" i="15"/>
  <c r="N13" i="15"/>
  <c r="Q14" i="15"/>
  <c r="T14" i="15"/>
  <c r="N14" i="15"/>
  <c r="Q3" i="15"/>
  <c r="T3" i="15"/>
  <c r="N3" i="15"/>
  <c r="E4" i="15"/>
  <c r="H4" i="15"/>
  <c r="B4" i="15"/>
  <c r="E5" i="15"/>
  <c r="H5" i="15"/>
  <c r="B5" i="15"/>
  <c r="E6" i="15"/>
  <c r="H6" i="15"/>
  <c r="B6" i="15"/>
  <c r="E7" i="15"/>
  <c r="H7" i="15"/>
  <c r="B7" i="15"/>
  <c r="E8" i="15"/>
  <c r="H8" i="15"/>
  <c r="B8" i="15"/>
  <c r="E3" i="15"/>
  <c r="B3" i="15"/>
  <c r="U14" i="15"/>
  <c r="U12" i="15"/>
  <c r="U10" i="15"/>
  <c r="U9" i="15"/>
  <c r="U8" i="15"/>
  <c r="U7" i="15"/>
  <c r="U6" i="15"/>
  <c r="U5" i="15"/>
  <c r="U4" i="15"/>
  <c r="U3" i="15"/>
  <c r="R4" i="15"/>
  <c r="R3" i="15"/>
  <c r="I4" i="15"/>
  <c r="I5" i="15"/>
  <c r="I6" i="15"/>
  <c r="I7" i="15"/>
  <c r="I8" i="15"/>
  <c r="I3" i="15"/>
  <c r="B4" i="3"/>
  <c r="F4" i="15"/>
  <c r="F5" i="15"/>
  <c r="F6" i="15"/>
  <c r="F7" i="15"/>
  <c r="F8" i="15"/>
  <c r="D2" i="4"/>
  <c r="U2" i="4"/>
  <c r="AG2" i="4"/>
  <c r="F3" i="15"/>
  <c r="T2" i="4"/>
  <c r="AF2" i="4"/>
  <c r="R14" i="15"/>
  <c r="R13" i="15"/>
  <c r="R12" i="15"/>
  <c r="R11" i="15"/>
  <c r="R10" i="15"/>
  <c r="R9" i="15"/>
  <c r="R8" i="15"/>
  <c r="R7" i="15"/>
  <c r="R6" i="15"/>
  <c r="R5" i="15"/>
  <c r="Q2" i="4"/>
  <c r="AN3" i="4"/>
  <c r="P2" i="4"/>
  <c r="AK3" i="4"/>
  <c r="L13" i="15"/>
  <c r="M14" i="15"/>
  <c r="M13" i="15"/>
  <c r="L11" i="15"/>
  <c r="L9" i="15"/>
  <c r="L7" i="15"/>
  <c r="L5" i="15"/>
  <c r="M12" i="15"/>
  <c r="M11" i="15"/>
  <c r="M10" i="15"/>
  <c r="M9" i="15"/>
  <c r="M8" i="15"/>
  <c r="M7" i="15"/>
  <c r="M6" i="15"/>
  <c r="M5" i="15"/>
  <c r="M4" i="15"/>
  <c r="M3" i="15"/>
  <c r="L3" i="15"/>
  <c r="A4" i="15"/>
  <c r="A5" i="15"/>
  <c r="A6" i="15"/>
  <c r="A7" i="15"/>
  <c r="A8" i="15"/>
  <c r="A3" i="15"/>
  <c r="E29" i="11"/>
  <c r="D35" i="12"/>
  <c r="E30" i="11"/>
  <c r="E35" i="12"/>
  <c r="E31" i="11"/>
  <c r="F35" i="12"/>
  <c r="E32" i="11"/>
  <c r="G35" i="12"/>
  <c r="E33" i="11"/>
  <c r="H35" i="12"/>
  <c r="F29" i="11"/>
  <c r="D36" i="12"/>
  <c r="F30" i="11"/>
  <c r="E36" i="12"/>
  <c r="F31" i="11"/>
  <c r="F36" i="12"/>
  <c r="F32" i="11"/>
  <c r="G36" i="12"/>
  <c r="F33" i="11"/>
  <c r="H36" i="12"/>
  <c r="G29" i="11"/>
  <c r="D37" i="12"/>
  <c r="G30" i="11"/>
  <c r="E37" i="12"/>
  <c r="G31" i="11"/>
  <c r="F37" i="12"/>
  <c r="G32" i="11"/>
  <c r="G37" i="12"/>
  <c r="G33" i="11"/>
  <c r="H37" i="12"/>
  <c r="Q35" i="12"/>
  <c r="AO8" i="12"/>
  <c r="B29" i="11"/>
  <c r="D32" i="12"/>
  <c r="B30" i="11"/>
  <c r="E32" i="12"/>
  <c r="B31" i="11"/>
  <c r="F32" i="12"/>
  <c r="B32" i="11"/>
  <c r="G32" i="12"/>
  <c r="B33" i="11"/>
  <c r="H32" i="12"/>
  <c r="C29" i="11"/>
  <c r="D33" i="12"/>
  <c r="C30" i="11"/>
  <c r="E33" i="12"/>
  <c r="C31" i="11"/>
  <c r="F33" i="12"/>
  <c r="C32" i="11"/>
  <c r="G33" i="12"/>
  <c r="C33" i="11"/>
  <c r="H33" i="12"/>
  <c r="D29" i="11"/>
  <c r="D34" i="12"/>
  <c r="D30" i="11"/>
  <c r="E34" i="12"/>
  <c r="D31" i="11"/>
  <c r="F34" i="12"/>
  <c r="D32" i="11"/>
  <c r="G34" i="12"/>
  <c r="D33" i="11"/>
  <c r="H34" i="12"/>
  <c r="Q32" i="12"/>
  <c r="AN8" i="12"/>
  <c r="P35" i="12"/>
  <c r="AL8" i="12"/>
  <c r="P32" i="12"/>
  <c r="AK8" i="12"/>
  <c r="AJ8" i="12"/>
  <c r="E14" i="11"/>
  <c r="D17" i="12"/>
  <c r="E15" i="11"/>
  <c r="E17" i="12"/>
  <c r="E16" i="11"/>
  <c r="F17" i="12"/>
  <c r="E17" i="11"/>
  <c r="G17" i="12"/>
  <c r="E18" i="11"/>
  <c r="H17" i="12"/>
  <c r="F14" i="11"/>
  <c r="D18" i="12"/>
  <c r="F15" i="11"/>
  <c r="E18" i="12"/>
  <c r="F16" i="11"/>
  <c r="F18" i="12"/>
  <c r="F17" i="11"/>
  <c r="G18" i="12"/>
  <c r="F18" i="11"/>
  <c r="H18" i="12"/>
  <c r="G14" i="11"/>
  <c r="D19" i="12"/>
  <c r="G15" i="11"/>
  <c r="E19" i="12"/>
  <c r="G16" i="11"/>
  <c r="F19" i="12"/>
  <c r="G17" i="11"/>
  <c r="G19" i="12"/>
  <c r="G18" i="11"/>
  <c r="H19" i="12"/>
  <c r="Q17" i="12"/>
  <c r="AO7" i="12"/>
  <c r="B14" i="11"/>
  <c r="D14" i="12"/>
  <c r="B15" i="11"/>
  <c r="E14" i="12"/>
  <c r="B16" i="11"/>
  <c r="F14" i="12"/>
  <c r="B17" i="11"/>
  <c r="G14" i="12"/>
  <c r="B18" i="11"/>
  <c r="H14" i="12"/>
  <c r="C14" i="11"/>
  <c r="D15" i="12"/>
  <c r="C15" i="11"/>
  <c r="E15" i="12"/>
  <c r="C16" i="11"/>
  <c r="F15" i="12"/>
  <c r="C17" i="11"/>
  <c r="G15" i="12"/>
  <c r="C18" i="11"/>
  <c r="H15" i="12"/>
  <c r="D14" i="11"/>
  <c r="D16" i="12"/>
  <c r="D15" i="11"/>
  <c r="E16" i="12"/>
  <c r="D16" i="11"/>
  <c r="F16" i="12"/>
  <c r="D17" i="11"/>
  <c r="G16" i="12"/>
  <c r="D18" i="11"/>
  <c r="H16" i="12"/>
  <c r="Q14" i="12"/>
  <c r="AN7" i="12"/>
  <c r="P17" i="12"/>
  <c r="AL7" i="12"/>
  <c r="P14" i="12"/>
  <c r="AK7" i="12"/>
  <c r="AJ7" i="12"/>
  <c r="E19" i="11"/>
  <c r="D23" i="12"/>
  <c r="E20" i="11"/>
  <c r="E23" i="12"/>
  <c r="E21" i="11"/>
  <c r="F23" i="12"/>
  <c r="E22" i="11"/>
  <c r="G23" i="12"/>
  <c r="E23" i="11"/>
  <c r="H23" i="12"/>
  <c r="F19" i="11"/>
  <c r="D24" i="12"/>
  <c r="F20" i="11"/>
  <c r="E24" i="12"/>
  <c r="F21" i="11"/>
  <c r="F24" i="12"/>
  <c r="F22" i="11"/>
  <c r="G24" i="12"/>
  <c r="F23" i="11"/>
  <c r="H24" i="12"/>
  <c r="Q23" i="12"/>
  <c r="AO6" i="12"/>
  <c r="B19" i="11"/>
  <c r="D20" i="12"/>
  <c r="B20" i="11"/>
  <c r="E20" i="12"/>
  <c r="B21" i="11"/>
  <c r="F20" i="12"/>
  <c r="B22" i="11"/>
  <c r="G20" i="12"/>
  <c r="B23" i="11"/>
  <c r="H20" i="12"/>
  <c r="C19" i="11"/>
  <c r="D21" i="12"/>
  <c r="C20" i="11"/>
  <c r="E21" i="12"/>
  <c r="C21" i="11"/>
  <c r="F21" i="12"/>
  <c r="C22" i="11"/>
  <c r="G21" i="12"/>
  <c r="C23" i="11"/>
  <c r="H21" i="12"/>
  <c r="Q20" i="12"/>
  <c r="AN6" i="12"/>
  <c r="P23" i="12"/>
  <c r="AL6" i="12"/>
  <c r="P20" i="12"/>
  <c r="AK6" i="12"/>
  <c r="AJ6" i="12"/>
  <c r="E9" i="11"/>
  <c r="D11" i="12"/>
  <c r="E10" i="11"/>
  <c r="E11" i="12"/>
  <c r="E11" i="11"/>
  <c r="F11" i="12"/>
  <c r="E12" i="11"/>
  <c r="G11" i="12"/>
  <c r="E13" i="11"/>
  <c r="H11" i="12"/>
  <c r="F9" i="11"/>
  <c r="D12" i="12"/>
  <c r="F10" i="11"/>
  <c r="E12" i="12"/>
  <c r="F11" i="11"/>
  <c r="F12" i="12"/>
  <c r="F12" i="11"/>
  <c r="G12" i="12"/>
  <c r="F13" i="11"/>
  <c r="H12" i="12"/>
  <c r="G9" i="11"/>
  <c r="D13" i="12"/>
  <c r="G10" i="11"/>
  <c r="E13" i="12"/>
  <c r="G11" i="11"/>
  <c r="F13" i="12"/>
  <c r="G12" i="11"/>
  <c r="G13" i="12"/>
  <c r="G13" i="11"/>
  <c r="H13" i="12"/>
  <c r="Q11" i="12"/>
  <c r="AO5" i="12"/>
  <c r="B9" i="11"/>
  <c r="D8" i="12"/>
  <c r="B10" i="11"/>
  <c r="E8" i="12"/>
  <c r="B11" i="11"/>
  <c r="F8" i="12"/>
  <c r="B12" i="11"/>
  <c r="G8" i="12"/>
  <c r="B13" i="11"/>
  <c r="H8" i="12"/>
  <c r="C9" i="11"/>
  <c r="D9" i="12"/>
  <c r="C10" i="11"/>
  <c r="E9" i="12"/>
  <c r="C11" i="11"/>
  <c r="F9" i="12"/>
  <c r="C12" i="11"/>
  <c r="G9" i="12"/>
  <c r="C13" i="11"/>
  <c r="H9" i="12"/>
  <c r="D9" i="11"/>
  <c r="D10" i="12"/>
  <c r="D10" i="11"/>
  <c r="E10" i="12"/>
  <c r="D11" i="11"/>
  <c r="F10" i="12"/>
  <c r="D12" i="11"/>
  <c r="G10" i="12"/>
  <c r="D13" i="11"/>
  <c r="H10" i="12"/>
  <c r="Q8" i="12"/>
  <c r="AN5" i="12"/>
  <c r="P11" i="12"/>
  <c r="AL5" i="12"/>
  <c r="P8" i="12"/>
  <c r="AK5" i="12"/>
  <c r="AJ5" i="12"/>
  <c r="E24" i="11"/>
  <c r="D29" i="12"/>
  <c r="E25" i="11"/>
  <c r="E29" i="12"/>
  <c r="E26" i="11"/>
  <c r="F29" i="12"/>
  <c r="E27" i="11"/>
  <c r="G29" i="12"/>
  <c r="E28" i="11"/>
  <c r="H29" i="12"/>
  <c r="F24" i="11"/>
  <c r="D30" i="12"/>
  <c r="F25" i="11"/>
  <c r="E30" i="12"/>
  <c r="F26" i="11"/>
  <c r="F30" i="12"/>
  <c r="F27" i="11"/>
  <c r="G30" i="12"/>
  <c r="F28" i="11"/>
  <c r="H30" i="12"/>
  <c r="G24" i="11"/>
  <c r="D31" i="12"/>
  <c r="G25" i="11"/>
  <c r="E31" i="12"/>
  <c r="G26" i="11"/>
  <c r="F31" i="12"/>
  <c r="G27" i="11"/>
  <c r="G31" i="12"/>
  <c r="G28" i="11"/>
  <c r="H31" i="12"/>
  <c r="Q29" i="12"/>
  <c r="AO4" i="12"/>
  <c r="B24" i="11"/>
  <c r="D26" i="12"/>
  <c r="B25" i="11"/>
  <c r="E26" i="12"/>
  <c r="B26" i="11"/>
  <c r="F26" i="12"/>
  <c r="B27" i="11"/>
  <c r="G26" i="12"/>
  <c r="B28" i="11"/>
  <c r="H26" i="12"/>
  <c r="C24" i="11"/>
  <c r="D27" i="12"/>
  <c r="C25" i="11"/>
  <c r="E27" i="12"/>
  <c r="C26" i="11"/>
  <c r="F27" i="12"/>
  <c r="C27" i="11"/>
  <c r="G27" i="12"/>
  <c r="C28" i="11"/>
  <c r="H27" i="12"/>
  <c r="D24" i="11"/>
  <c r="D28" i="12"/>
  <c r="D25" i="11"/>
  <c r="E28" i="12"/>
  <c r="D26" i="11"/>
  <c r="F28" i="12"/>
  <c r="D27" i="11"/>
  <c r="G28" i="12"/>
  <c r="D28" i="11"/>
  <c r="H28" i="12"/>
  <c r="Q26" i="12"/>
  <c r="AN4" i="12"/>
  <c r="P29" i="12"/>
  <c r="AL4" i="12"/>
  <c r="P26" i="12"/>
  <c r="AK4" i="12"/>
  <c r="AJ4" i="12"/>
  <c r="E4" i="11"/>
  <c r="D5" i="12"/>
  <c r="E5" i="11"/>
  <c r="E5" i="12"/>
  <c r="E6" i="11"/>
  <c r="F5" i="12"/>
  <c r="E7" i="11"/>
  <c r="G5" i="12"/>
  <c r="E8" i="11"/>
  <c r="H5" i="12"/>
  <c r="F4" i="11"/>
  <c r="D6" i="12"/>
  <c r="F5" i="11"/>
  <c r="E6" i="12"/>
  <c r="F6" i="11"/>
  <c r="F6" i="12"/>
  <c r="F7" i="11"/>
  <c r="G6" i="12"/>
  <c r="F8" i="11"/>
  <c r="H6" i="12"/>
  <c r="G4" i="11"/>
  <c r="D7" i="12"/>
  <c r="G5" i="11"/>
  <c r="E7" i="12"/>
  <c r="G6" i="11"/>
  <c r="F7" i="12"/>
  <c r="G7" i="11"/>
  <c r="G7" i="12"/>
  <c r="G8" i="11"/>
  <c r="H7" i="12"/>
  <c r="Q5" i="12"/>
  <c r="AO3" i="12"/>
  <c r="B4" i="11"/>
  <c r="D2" i="12"/>
  <c r="B5" i="11"/>
  <c r="E2" i="12"/>
  <c r="B6" i="11"/>
  <c r="F2" i="12"/>
  <c r="B7" i="11"/>
  <c r="G2" i="12"/>
  <c r="B8" i="11"/>
  <c r="H2" i="12"/>
  <c r="C4" i="11"/>
  <c r="D3" i="12"/>
  <c r="C5" i="11"/>
  <c r="E3" i="12"/>
  <c r="C6" i="11"/>
  <c r="F3" i="12"/>
  <c r="C7" i="11"/>
  <c r="G3" i="12"/>
  <c r="C8" i="11"/>
  <c r="H3" i="12"/>
  <c r="D4" i="11"/>
  <c r="D4" i="12"/>
  <c r="D5" i="11"/>
  <c r="E4" i="12"/>
  <c r="D6" i="11"/>
  <c r="F4" i="12"/>
  <c r="D7" i="11"/>
  <c r="G4" i="12"/>
  <c r="D8" i="11"/>
  <c r="H4" i="12"/>
  <c r="Q2" i="12"/>
  <c r="AN3" i="12"/>
  <c r="P5" i="12"/>
  <c r="AL3" i="12"/>
  <c r="P2" i="12"/>
  <c r="AK3" i="12"/>
  <c r="AJ3" i="12"/>
  <c r="AO2" i="12"/>
  <c r="AN2" i="12"/>
  <c r="AL2" i="12"/>
  <c r="AK2" i="12"/>
  <c r="AN1" i="12"/>
  <c r="AK1" i="12"/>
  <c r="E29" i="7"/>
  <c r="D35" i="8"/>
  <c r="E30" i="7"/>
  <c r="E35" i="8"/>
  <c r="E31" i="7"/>
  <c r="F35" i="8"/>
  <c r="E32" i="7"/>
  <c r="G35" i="8"/>
  <c r="E33" i="7"/>
  <c r="H35" i="8"/>
  <c r="F29" i="7"/>
  <c r="D36" i="8"/>
  <c r="F30" i="7"/>
  <c r="E36" i="8"/>
  <c r="F31" i="7"/>
  <c r="F36" i="8"/>
  <c r="F32" i="7"/>
  <c r="G36" i="8"/>
  <c r="F33" i="7"/>
  <c r="H36" i="8"/>
  <c r="G29" i="7"/>
  <c r="D37" i="8"/>
  <c r="G30" i="7"/>
  <c r="E37" i="8"/>
  <c r="G31" i="7"/>
  <c r="F37" i="8"/>
  <c r="G32" i="7"/>
  <c r="G37" i="8"/>
  <c r="G33" i="7"/>
  <c r="H37" i="8"/>
  <c r="Q35" i="8"/>
  <c r="AO8" i="8"/>
  <c r="B29" i="7"/>
  <c r="D32" i="8"/>
  <c r="B30" i="7"/>
  <c r="E32" i="8"/>
  <c r="B31" i="7"/>
  <c r="F32" i="8"/>
  <c r="B32" i="7"/>
  <c r="G32" i="8"/>
  <c r="B33" i="7"/>
  <c r="H32" i="8"/>
  <c r="C29" i="7"/>
  <c r="D33" i="8"/>
  <c r="C30" i="7"/>
  <c r="E33" i="8"/>
  <c r="C31" i="7"/>
  <c r="F33" i="8"/>
  <c r="C32" i="7"/>
  <c r="G33" i="8"/>
  <c r="C33" i="7"/>
  <c r="H33" i="8"/>
  <c r="D29" i="7"/>
  <c r="D34" i="8"/>
  <c r="D30" i="7"/>
  <c r="E34" i="8"/>
  <c r="D31" i="7"/>
  <c r="F34" i="8"/>
  <c r="D32" i="7"/>
  <c r="G34" i="8"/>
  <c r="D33" i="7"/>
  <c r="H34" i="8"/>
  <c r="Q32" i="8"/>
  <c r="AN8" i="8"/>
  <c r="P35" i="8"/>
  <c r="AL8" i="8"/>
  <c r="P32" i="8"/>
  <c r="AK8" i="8"/>
  <c r="AJ8" i="8"/>
  <c r="E14" i="7"/>
  <c r="D17" i="8"/>
  <c r="E15" i="7"/>
  <c r="E17" i="8"/>
  <c r="E16" i="7"/>
  <c r="F17" i="8"/>
  <c r="E17" i="7"/>
  <c r="G17" i="8"/>
  <c r="E18" i="7"/>
  <c r="H17" i="8"/>
  <c r="F14" i="7"/>
  <c r="D18" i="8"/>
  <c r="F15" i="7"/>
  <c r="E18" i="8"/>
  <c r="F16" i="7"/>
  <c r="F18" i="8"/>
  <c r="F17" i="7"/>
  <c r="G18" i="8"/>
  <c r="F18" i="7"/>
  <c r="H18" i="8"/>
  <c r="G14" i="7"/>
  <c r="D19" i="8"/>
  <c r="G15" i="7"/>
  <c r="E19" i="8"/>
  <c r="G16" i="7"/>
  <c r="F19" i="8"/>
  <c r="G17" i="7"/>
  <c r="G19" i="8"/>
  <c r="G18" i="7"/>
  <c r="H19" i="8"/>
  <c r="Q17" i="8"/>
  <c r="AO7" i="8"/>
  <c r="B14" i="7"/>
  <c r="D14" i="8"/>
  <c r="B15" i="7"/>
  <c r="E14" i="8"/>
  <c r="B16" i="7"/>
  <c r="F14" i="8"/>
  <c r="B17" i="7"/>
  <c r="G14" i="8"/>
  <c r="B18" i="7"/>
  <c r="H14" i="8"/>
  <c r="C14" i="7"/>
  <c r="D15" i="8"/>
  <c r="C15" i="7"/>
  <c r="E15" i="8"/>
  <c r="C16" i="7"/>
  <c r="F15" i="8"/>
  <c r="C17" i="7"/>
  <c r="G15" i="8"/>
  <c r="C18" i="7"/>
  <c r="H15" i="8"/>
  <c r="D14" i="7"/>
  <c r="D16" i="8"/>
  <c r="D15" i="7"/>
  <c r="E16" i="8"/>
  <c r="D16" i="7"/>
  <c r="F16" i="8"/>
  <c r="D17" i="7"/>
  <c r="G16" i="8"/>
  <c r="D18" i="7"/>
  <c r="H16" i="8"/>
  <c r="Q14" i="8"/>
  <c r="AN7" i="8"/>
  <c r="P17" i="8"/>
  <c r="AL7" i="8"/>
  <c r="P14" i="8"/>
  <c r="AK7" i="8"/>
  <c r="AJ7" i="8"/>
  <c r="E19" i="7"/>
  <c r="D23" i="8"/>
  <c r="E20" i="7"/>
  <c r="E23" i="8"/>
  <c r="E21" i="7"/>
  <c r="F23" i="8"/>
  <c r="E22" i="7"/>
  <c r="G23" i="8"/>
  <c r="E23" i="7"/>
  <c r="H23" i="8"/>
  <c r="F19" i="7"/>
  <c r="D24" i="8"/>
  <c r="F20" i="7"/>
  <c r="E24" i="8"/>
  <c r="F21" i="7"/>
  <c r="F24" i="8"/>
  <c r="F22" i="7"/>
  <c r="G24" i="8"/>
  <c r="F23" i="7"/>
  <c r="H24" i="8"/>
  <c r="Q23" i="8"/>
  <c r="AO6" i="8"/>
  <c r="B19" i="7"/>
  <c r="D20" i="8"/>
  <c r="B20" i="7"/>
  <c r="E20" i="8"/>
  <c r="B21" i="7"/>
  <c r="F20" i="8"/>
  <c r="B22" i="7"/>
  <c r="G20" i="8"/>
  <c r="B23" i="7"/>
  <c r="H20" i="8"/>
  <c r="C19" i="7"/>
  <c r="D21" i="8"/>
  <c r="C20" i="7"/>
  <c r="E21" i="8"/>
  <c r="C21" i="7"/>
  <c r="F21" i="8"/>
  <c r="C22" i="7"/>
  <c r="G21" i="8"/>
  <c r="C23" i="7"/>
  <c r="H21" i="8"/>
  <c r="Q20" i="8"/>
  <c r="AN6" i="8"/>
  <c r="P23" i="8"/>
  <c r="AL6" i="8"/>
  <c r="P20" i="8"/>
  <c r="AK6" i="8"/>
  <c r="AJ6" i="8"/>
  <c r="E9" i="7"/>
  <c r="D11" i="8"/>
  <c r="E10" i="7"/>
  <c r="E11" i="8"/>
  <c r="E11" i="7"/>
  <c r="F11" i="8"/>
  <c r="E12" i="7"/>
  <c r="G11" i="8"/>
  <c r="E13" i="7"/>
  <c r="H11" i="8"/>
  <c r="F9" i="7"/>
  <c r="D12" i="8"/>
  <c r="F10" i="7"/>
  <c r="E12" i="8"/>
  <c r="F11" i="7"/>
  <c r="F12" i="8"/>
  <c r="F12" i="7"/>
  <c r="G12" i="8"/>
  <c r="F13" i="7"/>
  <c r="H12" i="8"/>
  <c r="G9" i="7"/>
  <c r="D13" i="8"/>
  <c r="G10" i="7"/>
  <c r="E13" i="8"/>
  <c r="G11" i="7"/>
  <c r="F13" i="8"/>
  <c r="G12" i="7"/>
  <c r="G13" i="8"/>
  <c r="G13" i="7"/>
  <c r="H13" i="8"/>
  <c r="Q11" i="8"/>
  <c r="AO5" i="8"/>
  <c r="B9" i="7"/>
  <c r="D8" i="8"/>
  <c r="B10" i="7"/>
  <c r="E8" i="8"/>
  <c r="B11" i="7"/>
  <c r="F8" i="8"/>
  <c r="B12" i="7"/>
  <c r="G8" i="8"/>
  <c r="B13" i="7"/>
  <c r="H8" i="8"/>
  <c r="C9" i="7"/>
  <c r="D9" i="8"/>
  <c r="C10" i="7"/>
  <c r="E9" i="8"/>
  <c r="C11" i="7"/>
  <c r="F9" i="8"/>
  <c r="C12" i="7"/>
  <c r="G9" i="8"/>
  <c r="C13" i="7"/>
  <c r="H9" i="8"/>
  <c r="D9" i="7"/>
  <c r="D10" i="8"/>
  <c r="D10" i="7"/>
  <c r="E10" i="8"/>
  <c r="D11" i="7"/>
  <c r="F10" i="8"/>
  <c r="D12" i="7"/>
  <c r="G10" i="8"/>
  <c r="D13" i="7"/>
  <c r="H10" i="8"/>
  <c r="Q8" i="8"/>
  <c r="AN5" i="8"/>
  <c r="P11" i="8"/>
  <c r="AL5" i="8"/>
  <c r="P8" i="8"/>
  <c r="AK5" i="8"/>
  <c r="AJ5" i="8"/>
  <c r="E24" i="7"/>
  <c r="D29" i="8"/>
  <c r="E25" i="7"/>
  <c r="E29" i="8"/>
  <c r="E26" i="7"/>
  <c r="F29" i="8"/>
  <c r="E27" i="7"/>
  <c r="G29" i="8"/>
  <c r="E28" i="7"/>
  <c r="H29" i="8"/>
  <c r="F24" i="7"/>
  <c r="D30" i="8"/>
  <c r="F25" i="7"/>
  <c r="E30" i="8"/>
  <c r="F26" i="7"/>
  <c r="F30" i="8"/>
  <c r="F27" i="7"/>
  <c r="G30" i="8"/>
  <c r="F28" i="7"/>
  <c r="H30" i="8"/>
  <c r="G24" i="7"/>
  <c r="D31" i="8"/>
  <c r="G25" i="7"/>
  <c r="E31" i="8"/>
  <c r="G26" i="7"/>
  <c r="F31" i="8"/>
  <c r="G27" i="7"/>
  <c r="G31" i="8"/>
  <c r="G28" i="7"/>
  <c r="H31" i="8"/>
  <c r="Q29" i="8"/>
  <c r="AO4" i="8"/>
  <c r="B24" i="7"/>
  <c r="D26" i="8"/>
  <c r="B25" i="7"/>
  <c r="E26" i="8"/>
  <c r="B26" i="7"/>
  <c r="F26" i="8"/>
  <c r="B27" i="7"/>
  <c r="G26" i="8"/>
  <c r="B28" i="7"/>
  <c r="H26" i="8"/>
  <c r="C24" i="7"/>
  <c r="D27" i="8"/>
  <c r="C25" i="7"/>
  <c r="E27" i="8"/>
  <c r="C26" i="7"/>
  <c r="F27" i="8"/>
  <c r="C27" i="7"/>
  <c r="G27" i="8"/>
  <c r="C28" i="7"/>
  <c r="H27" i="8"/>
  <c r="D24" i="7"/>
  <c r="D28" i="8"/>
  <c r="D25" i="7"/>
  <c r="E28" i="8"/>
  <c r="D26" i="7"/>
  <c r="F28" i="8"/>
  <c r="D27" i="7"/>
  <c r="G28" i="8"/>
  <c r="D28" i="7"/>
  <c r="H28" i="8"/>
  <c r="Q26" i="8"/>
  <c r="AN4" i="8"/>
  <c r="P29" i="8"/>
  <c r="AL4" i="8"/>
  <c r="P26" i="8"/>
  <c r="AK4" i="8"/>
  <c r="AJ4" i="8"/>
  <c r="E4" i="7"/>
  <c r="D5" i="8"/>
  <c r="E5" i="7"/>
  <c r="E5" i="8"/>
  <c r="E6" i="7"/>
  <c r="F5" i="8"/>
  <c r="E7" i="7"/>
  <c r="G5" i="8"/>
  <c r="E8" i="7"/>
  <c r="H5" i="8"/>
  <c r="F4" i="7"/>
  <c r="D6" i="8"/>
  <c r="F5" i="7"/>
  <c r="E6" i="8"/>
  <c r="F6" i="7"/>
  <c r="F6" i="8"/>
  <c r="F7" i="7"/>
  <c r="G6" i="8"/>
  <c r="F8" i="7"/>
  <c r="H6" i="8"/>
  <c r="G4" i="7"/>
  <c r="D7" i="8"/>
  <c r="G5" i="7"/>
  <c r="E7" i="8"/>
  <c r="G6" i="7"/>
  <c r="F7" i="8"/>
  <c r="G7" i="7"/>
  <c r="G7" i="8"/>
  <c r="G8" i="7"/>
  <c r="H7" i="8"/>
  <c r="Q5" i="8"/>
  <c r="AO3" i="8"/>
  <c r="B4" i="7"/>
  <c r="D2" i="8"/>
  <c r="B5" i="7"/>
  <c r="E2" i="8"/>
  <c r="B6" i="7"/>
  <c r="F2" i="8"/>
  <c r="B7" i="7"/>
  <c r="G2" i="8"/>
  <c r="B8" i="7"/>
  <c r="H2" i="8"/>
  <c r="C4" i="7"/>
  <c r="D3" i="8"/>
  <c r="C5" i="7"/>
  <c r="E3" i="8"/>
  <c r="C6" i="7"/>
  <c r="F3" i="8"/>
  <c r="C7" i="7"/>
  <c r="G3" i="8"/>
  <c r="C8" i="7"/>
  <c r="H3" i="8"/>
  <c r="D4" i="7"/>
  <c r="D4" i="8"/>
  <c r="D5" i="7"/>
  <c r="E4" i="8"/>
  <c r="D6" i="7"/>
  <c r="F4" i="8"/>
  <c r="D7" i="7"/>
  <c r="G4" i="8"/>
  <c r="D8" i="7"/>
  <c r="H4" i="8"/>
  <c r="Q2" i="8"/>
  <c r="AN3" i="8"/>
  <c r="P5" i="8"/>
  <c r="AL3" i="8"/>
  <c r="P2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B9" i="3"/>
  <c r="D8" i="4"/>
  <c r="B10" i="3"/>
  <c r="E8" i="4"/>
  <c r="B11" i="3"/>
  <c r="F8" i="4"/>
  <c r="B12" i="3"/>
  <c r="G8" i="4"/>
  <c r="B13" i="3"/>
  <c r="H8" i="4"/>
  <c r="C9" i="3"/>
  <c r="D9" i="4"/>
  <c r="C10" i="3"/>
  <c r="E9" i="4"/>
  <c r="C11" i="3"/>
  <c r="F9" i="4"/>
  <c r="C12" i="3"/>
  <c r="G9" i="4"/>
  <c r="C13" i="3"/>
  <c r="H9" i="4"/>
  <c r="D9" i="3"/>
  <c r="D10" i="4"/>
  <c r="D10" i="3"/>
  <c r="E10" i="4"/>
  <c r="D11" i="3"/>
  <c r="F10" i="4"/>
  <c r="D12" i="3"/>
  <c r="G10" i="4"/>
  <c r="D13" i="3"/>
  <c r="H10" i="4"/>
  <c r="Q8" i="4"/>
  <c r="AN5" i="4"/>
  <c r="B5" i="3"/>
  <c r="E2" i="4"/>
  <c r="B6" i="3"/>
  <c r="F2" i="4"/>
  <c r="B7" i="3"/>
  <c r="G2" i="4"/>
  <c r="B8" i="3"/>
  <c r="H2" i="4"/>
  <c r="C4" i="3"/>
  <c r="D3" i="4"/>
  <c r="C5" i="3"/>
  <c r="E3" i="4"/>
  <c r="C6" i="3"/>
  <c r="F3" i="4"/>
  <c r="C7" i="3"/>
  <c r="G3" i="4"/>
  <c r="C8" i="3"/>
  <c r="H3" i="4"/>
  <c r="D4" i="3"/>
  <c r="D4" i="4"/>
  <c r="D5" i="3"/>
  <c r="E4" i="4"/>
  <c r="D6" i="3"/>
  <c r="F4" i="4"/>
  <c r="D7" i="3"/>
  <c r="G4" i="4"/>
  <c r="D8" i="3"/>
  <c r="H4" i="4"/>
  <c r="AN2" i="4"/>
  <c r="E29" i="3"/>
  <c r="D35" i="4"/>
  <c r="E30" i="3"/>
  <c r="E35" i="4"/>
  <c r="E31" i="3"/>
  <c r="F35" i="4"/>
  <c r="E32" i="3"/>
  <c r="G35" i="4"/>
  <c r="E33" i="3"/>
  <c r="H35" i="4"/>
  <c r="F29" i="3"/>
  <c r="D36" i="4"/>
  <c r="F30" i="3"/>
  <c r="E36" i="4"/>
  <c r="F31" i="3"/>
  <c r="F36" i="4"/>
  <c r="F32" i="3"/>
  <c r="G36" i="4"/>
  <c r="F33" i="3"/>
  <c r="H36" i="4"/>
  <c r="G29" i="3"/>
  <c r="D37" i="4"/>
  <c r="G30" i="3"/>
  <c r="E37" i="4"/>
  <c r="G31" i="3"/>
  <c r="F37" i="4"/>
  <c r="G32" i="3"/>
  <c r="G37" i="4"/>
  <c r="G33" i="3"/>
  <c r="H37" i="4"/>
  <c r="Q35" i="4"/>
  <c r="AO8" i="4"/>
  <c r="E24" i="3"/>
  <c r="D29" i="4"/>
  <c r="E25" i="3"/>
  <c r="E29" i="4"/>
  <c r="E26" i="3"/>
  <c r="F29" i="4"/>
  <c r="E27" i="3"/>
  <c r="G29" i="4"/>
  <c r="E28" i="3"/>
  <c r="H29" i="4"/>
  <c r="F24" i="3"/>
  <c r="D30" i="4"/>
  <c r="F25" i="3"/>
  <c r="E30" i="4"/>
  <c r="F26" i="3"/>
  <c r="F30" i="4"/>
  <c r="F27" i="3"/>
  <c r="G30" i="4"/>
  <c r="F28" i="3"/>
  <c r="H30" i="4"/>
  <c r="G24" i="3"/>
  <c r="D31" i="4"/>
  <c r="G25" i="3"/>
  <c r="E31" i="4"/>
  <c r="G26" i="3"/>
  <c r="F31" i="4"/>
  <c r="G27" i="3"/>
  <c r="G31" i="4"/>
  <c r="G28" i="3"/>
  <c r="H31" i="4"/>
  <c r="Q29" i="4"/>
  <c r="AO4" i="4"/>
  <c r="E19" i="3"/>
  <c r="D23" i="4"/>
  <c r="E20" i="3"/>
  <c r="E23" i="4"/>
  <c r="E21" i="3"/>
  <c r="F23" i="4"/>
  <c r="E22" i="3"/>
  <c r="G23" i="4"/>
  <c r="E23" i="3"/>
  <c r="H23" i="4"/>
  <c r="F19" i="3"/>
  <c r="D24" i="4"/>
  <c r="F20" i="3"/>
  <c r="E24" i="4"/>
  <c r="F21" i="3"/>
  <c r="F24" i="4"/>
  <c r="F22" i="3"/>
  <c r="G24" i="4"/>
  <c r="F23" i="3"/>
  <c r="H24" i="4"/>
  <c r="Q23" i="4"/>
  <c r="AO6" i="4"/>
  <c r="E14" i="3"/>
  <c r="D17" i="4"/>
  <c r="E15" i="3"/>
  <c r="E17" i="4"/>
  <c r="E16" i="3"/>
  <c r="F17" i="4"/>
  <c r="E17" i="3"/>
  <c r="G17" i="4"/>
  <c r="E18" i="3"/>
  <c r="H17" i="4"/>
  <c r="F14" i="3"/>
  <c r="D18" i="4"/>
  <c r="F15" i="3"/>
  <c r="E18" i="4"/>
  <c r="F16" i="3"/>
  <c r="F18" i="4"/>
  <c r="F17" i="3"/>
  <c r="G18" i="4"/>
  <c r="F18" i="3"/>
  <c r="H18" i="4"/>
  <c r="G14" i="3"/>
  <c r="D19" i="4"/>
  <c r="G15" i="3"/>
  <c r="E19" i="4"/>
  <c r="G16" i="3"/>
  <c r="F19" i="4"/>
  <c r="G17" i="3"/>
  <c r="G19" i="4"/>
  <c r="G18" i="3"/>
  <c r="H19" i="4"/>
  <c r="Q17" i="4"/>
  <c r="AO7" i="4"/>
  <c r="E9" i="3"/>
  <c r="D11" i="4"/>
  <c r="E10" i="3"/>
  <c r="E11" i="4"/>
  <c r="E11" i="3"/>
  <c r="F11" i="4"/>
  <c r="E12" i="3"/>
  <c r="G11" i="4"/>
  <c r="E13" i="3"/>
  <c r="H11" i="4"/>
  <c r="F9" i="3"/>
  <c r="D12" i="4"/>
  <c r="F10" i="3"/>
  <c r="E12" i="4"/>
  <c r="F11" i="3"/>
  <c r="F12" i="4"/>
  <c r="F12" i="3"/>
  <c r="G12" i="4"/>
  <c r="F13" i="3"/>
  <c r="H12" i="4"/>
  <c r="G9" i="3"/>
  <c r="D13" i="4"/>
  <c r="G10" i="3"/>
  <c r="E13" i="4"/>
  <c r="G11" i="3"/>
  <c r="F13" i="4"/>
  <c r="G12" i="3"/>
  <c r="G13" i="4"/>
  <c r="G13" i="3"/>
  <c r="H13" i="4"/>
  <c r="Q11" i="4"/>
  <c r="AO5" i="4"/>
  <c r="E4" i="3"/>
  <c r="D5" i="4"/>
  <c r="E5" i="3"/>
  <c r="E5" i="4"/>
  <c r="E6" i="3"/>
  <c r="F5" i="4"/>
  <c r="E7" i="3"/>
  <c r="G5" i="4"/>
  <c r="E8" i="3"/>
  <c r="H5" i="4"/>
  <c r="F4" i="3"/>
  <c r="D6" i="4"/>
  <c r="F5" i="3"/>
  <c r="E6" i="4"/>
  <c r="F6" i="3"/>
  <c r="F6" i="4"/>
  <c r="F7" i="3"/>
  <c r="G6" i="4"/>
  <c r="F8" i="3"/>
  <c r="H6" i="4"/>
  <c r="G4" i="3"/>
  <c r="D7" i="4"/>
  <c r="G5" i="3"/>
  <c r="E7" i="4"/>
  <c r="G6" i="3"/>
  <c r="F7" i="4"/>
  <c r="G7" i="3"/>
  <c r="G7" i="4"/>
  <c r="G8" i="3"/>
  <c r="H7" i="4"/>
  <c r="Q5" i="4"/>
  <c r="AO3" i="4"/>
  <c r="AO2" i="4"/>
  <c r="B29" i="3"/>
  <c r="D32" i="4"/>
  <c r="B30" i="3"/>
  <c r="E32" i="4"/>
  <c r="B31" i="3"/>
  <c r="F32" i="4"/>
  <c r="B32" i="3"/>
  <c r="G32" i="4"/>
  <c r="B33" i="3"/>
  <c r="H32" i="4"/>
  <c r="C29" i="3"/>
  <c r="D33" i="4"/>
  <c r="C30" i="3"/>
  <c r="E33" i="4"/>
  <c r="C31" i="3"/>
  <c r="F33" i="4"/>
  <c r="C32" i="3"/>
  <c r="G33" i="4"/>
  <c r="C33" i="3"/>
  <c r="H33" i="4"/>
  <c r="D29" i="3"/>
  <c r="D34" i="4"/>
  <c r="D30" i="3"/>
  <c r="E34" i="4"/>
  <c r="D31" i="3"/>
  <c r="F34" i="4"/>
  <c r="D32" i="3"/>
  <c r="G34" i="4"/>
  <c r="D33" i="3"/>
  <c r="H34" i="4"/>
  <c r="Q32" i="4"/>
  <c r="AN8" i="4"/>
  <c r="B24" i="3"/>
  <c r="D26" i="4"/>
  <c r="B25" i="3"/>
  <c r="E26" i="4"/>
  <c r="B26" i="3"/>
  <c r="F26" i="4"/>
  <c r="B27" i="3"/>
  <c r="G26" i="4"/>
  <c r="B28" i="3"/>
  <c r="H26" i="4"/>
  <c r="C24" i="3"/>
  <c r="D27" i="4"/>
  <c r="C25" i="3"/>
  <c r="E27" i="4"/>
  <c r="C26" i="3"/>
  <c r="F27" i="4"/>
  <c r="C27" i="3"/>
  <c r="G27" i="4"/>
  <c r="C28" i="3"/>
  <c r="H27" i="4"/>
  <c r="D24" i="3"/>
  <c r="D28" i="4"/>
  <c r="D25" i="3"/>
  <c r="E28" i="4"/>
  <c r="D26" i="3"/>
  <c r="F28" i="4"/>
  <c r="D27" i="3"/>
  <c r="G28" i="4"/>
  <c r="D28" i="3"/>
  <c r="H28" i="4"/>
  <c r="Q26" i="4"/>
  <c r="AN4" i="4"/>
  <c r="B19" i="3"/>
  <c r="D20" i="4"/>
  <c r="B20" i="3"/>
  <c r="E20" i="4"/>
  <c r="B21" i="3"/>
  <c r="F20" i="4"/>
  <c r="B22" i="3"/>
  <c r="G20" i="4"/>
  <c r="B23" i="3"/>
  <c r="H20" i="4"/>
  <c r="C19" i="3"/>
  <c r="D21" i="4"/>
  <c r="C20" i="3"/>
  <c r="E21" i="4"/>
  <c r="C21" i="3"/>
  <c r="F21" i="4"/>
  <c r="C22" i="3"/>
  <c r="G21" i="4"/>
  <c r="C23" i="3"/>
  <c r="H21" i="4"/>
  <c r="Q20" i="4"/>
  <c r="AN6" i="4"/>
  <c r="B14" i="3"/>
  <c r="D14" i="4"/>
  <c r="B15" i="3"/>
  <c r="E14" i="4"/>
  <c r="B16" i="3"/>
  <c r="F14" i="4"/>
  <c r="B17" i="3"/>
  <c r="G14" i="4"/>
  <c r="B18" i="3"/>
  <c r="H14" i="4"/>
  <c r="C14" i="3"/>
  <c r="D15" i="4"/>
  <c r="C15" i="3"/>
  <c r="E15" i="4"/>
  <c r="C16" i="3"/>
  <c r="F15" i="4"/>
  <c r="C17" i="3"/>
  <c r="G15" i="4"/>
  <c r="C18" i="3"/>
  <c r="H15" i="4"/>
  <c r="D14" i="3"/>
  <c r="D16" i="4"/>
  <c r="D15" i="3"/>
  <c r="E16" i="4"/>
  <c r="D16" i="3"/>
  <c r="F16" i="4"/>
  <c r="D17" i="3"/>
  <c r="G16" i="4"/>
  <c r="D18" i="3"/>
  <c r="H16" i="4"/>
  <c r="Q14" i="4"/>
  <c r="AN7" i="4"/>
  <c r="P35" i="4"/>
  <c r="AL8" i="4"/>
  <c r="P29" i="4"/>
  <c r="AL4" i="4"/>
  <c r="P23" i="4"/>
  <c r="AL6" i="4"/>
  <c r="P17" i="4"/>
  <c r="AL7" i="4"/>
  <c r="P11" i="4"/>
  <c r="AL5" i="4"/>
  <c r="P5" i="4"/>
  <c r="AL3" i="4"/>
  <c r="AL2" i="4"/>
  <c r="P32" i="4"/>
  <c r="AK8" i="4"/>
  <c r="P26" i="4"/>
  <c r="AK4" i="4"/>
  <c r="P20" i="4"/>
  <c r="AK6" i="4"/>
  <c r="P14" i="4"/>
  <c r="AK7" i="4"/>
  <c r="P8" i="4"/>
  <c r="AK5" i="4"/>
  <c r="AK2" i="4"/>
  <c r="AJ8" i="4"/>
  <c r="AJ4" i="4"/>
  <c r="AJ6" i="4"/>
  <c r="AJ7" i="4"/>
  <c r="AJ5" i="4"/>
  <c r="AJ3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26" i="4"/>
  <c r="U32" i="4"/>
  <c r="V26" i="4"/>
  <c r="V32" i="4"/>
  <c r="G46" i="4"/>
  <c r="V2" i="4"/>
  <c r="B42" i="4"/>
  <c r="U8" i="4"/>
  <c r="V8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32" i="4"/>
  <c r="T14" i="4"/>
  <c r="T20" i="4"/>
  <c r="T8" i="4"/>
  <c r="E86" i="13"/>
  <c r="P7" i="14"/>
  <c r="E85" i="13"/>
  <c r="O7" i="14"/>
  <c r="E84" i="13"/>
  <c r="N7" i="14"/>
  <c r="E83" i="13"/>
  <c r="M7" i="14"/>
  <c r="E82" i="13"/>
  <c r="L7" i="14"/>
  <c r="E81" i="13"/>
  <c r="K7" i="14"/>
  <c r="A4" i="13" a="1"/>
  <c r="A9" i="13"/>
  <c r="A44" i="13"/>
  <c r="C12" i="13" a="1"/>
  <c r="C14" i="13"/>
  <c r="C44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19" i="11"/>
  <c r="D22" i="12"/>
  <c r="D20" i="11"/>
  <c r="E22" i="12"/>
  <c r="D21" i="11"/>
  <c r="F22" i="12"/>
  <c r="D22" i="11"/>
  <c r="G22" i="12"/>
  <c r="D23" i="11"/>
  <c r="H22" i="12"/>
  <c r="D71" i="13"/>
  <c r="D72" i="13"/>
  <c r="D73" i="13"/>
  <c r="G19" i="11"/>
  <c r="D25" i="12"/>
  <c r="G20" i="11"/>
  <c r="E25" i="12"/>
  <c r="G21" i="11"/>
  <c r="F25" i="12"/>
  <c r="G22" i="11"/>
  <c r="G25" i="12"/>
  <c r="G23" i="11"/>
  <c r="H25" i="12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D44" i="13"/>
  <c r="E44" i="13" a="1"/>
  <c r="E44" i="13"/>
  <c r="H7" i="14"/>
  <c r="A43" i="13"/>
  <c r="C13" i="13"/>
  <c r="C43" i="13"/>
  <c r="D43" i="13"/>
  <c r="E43" i="13" a="1"/>
  <c r="E43" i="13"/>
  <c r="G7" i="14"/>
  <c r="A42" i="13"/>
  <c r="C12" i="13"/>
  <c r="C42" i="13"/>
  <c r="D42" i="13"/>
  <c r="E42" i="13" a="1"/>
  <c r="E42" i="13"/>
  <c r="F7" i="14"/>
  <c r="A26" i="13"/>
  <c r="B10" i="13" a="1"/>
  <c r="B11" i="13"/>
  <c r="B2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D26" i="13"/>
  <c r="E26" i="13" a="1"/>
  <c r="E26" i="13"/>
  <c r="C7" i="14"/>
  <c r="A25" i="13"/>
  <c r="B10" i="13"/>
  <c r="B25" i="13"/>
  <c r="D25" i="13"/>
  <c r="E25" i="13" a="1"/>
  <c r="E25" i="13"/>
  <c r="B7" i="14"/>
  <c r="E80" i="13"/>
  <c r="P6" i="14"/>
  <c r="E79" i="13"/>
  <c r="O6" i="14"/>
  <c r="E78" i="13"/>
  <c r="N6" i="14"/>
  <c r="E77" i="13"/>
  <c r="M6" i="14"/>
  <c r="E76" i="13"/>
  <c r="L6" i="14"/>
  <c r="E75" i="13"/>
  <c r="K6" i="14"/>
  <c r="A8" i="13"/>
  <c r="A41" i="13"/>
  <c r="C41" i="13"/>
  <c r="D41" i="13"/>
  <c r="E41" i="13" a="1"/>
  <c r="E41" i="13"/>
  <c r="H6" i="14"/>
  <c r="A40" i="13"/>
  <c r="C40" i="13"/>
  <c r="D40" i="13"/>
  <c r="E40" i="13" a="1"/>
  <c r="E40" i="13"/>
  <c r="G6" i="14"/>
  <c r="A39" i="13"/>
  <c r="C39" i="13"/>
  <c r="D39" i="13"/>
  <c r="E39" i="13" a="1"/>
  <c r="E39" i="13"/>
  <c r="F6" i="14"/>
  <c r="A24" i="13"/>
  <c r="B24" i="13"/>
  <c r="D24" i="13"/>
  <c r="E24" i="13" a="1"/>
  <c r="E24" i="13"/>
  <c r="C6" i="14"/>
  <c r="A23" i="13"/>
  <c r="B23" i="13"/>
  <c r="D23" i="13"/>
  <c r="E23" i="13" a="1"/>
  <c r="E23" i="13"/>
  <c r="B6" i="14"/>
  <c r="E74" i="13"/>
  <c r="P5" i="14"/>
  <c r="E73" i="13"/>
  <c r="O5" i="14"/>
  <c r="E72" i="13"/>
  <c r="N5" i="14"/>
  <c r="E71" i="13"/>
  <c r="M5" i="14"/>
  <c r="E70" i="13"/>
  <c r="L5" i="14"/>
  <c r="E69" i="13"/>
  <c r="K5" i="14"/>
  <c r="A7" i="13"/>
  <c r="A38" i="13"/>
  <c r="C38" i="13"/>
  <c r="D38" i="13"/>
  <c r="E38" i="13" a="1"/>
  <c r="E38" i="13"/>
  <c r="H5" i="14"/>
  <c r="A37" i="13"/>
  <c r="C37" i="13"/>
  <c r="D37" i="13"/>
  <c r="E37" i="13" a="1"/>
  <c r="E37" i="13"/>
  <c r="G5" i="14"/>
  <c r="A36" i="13"/>
  <c r="C36" i="13"/>
  <c r="D36" i="13"/>
  <c r="E36" i="13" a="1"/>
  <c r="E36" i="13"/>
  <c r="F5" i="14"/>
  <c r="A22" i="13"/>
  <c r="B22" i="13"/>
  <c r="D22" i="13"/>
  <c r="E22" i="13" a="1"/>
  <c r="E22" i="13"/>
  <c r="C5" i="14"/>
  <c r="A21" i="13"/>
  <c r="B21" i="13"/>
  <c r="D21" i="13"/>
  <c r="E21" i="13" a="1"/>
  <c r="E21" i="13"/>
  <c r="B5" i="14"/>
  <c r="E68" i="13"/>
  <c r="P4" i="14"/>
  <c r="E67" i="13"/>
  <c r="O4" i="14"/>
  <c r="E66" i="13"/>
  <c r="N4" i="14"/>
  <c r="E65" i="13"/>
  <c r="M4" i="14"/>
  <c r="E64" i="13"/>
  <c r="L4" i="14"/>
  <c r="E63" i="13"/>
  <c r="K4" i="14"/>
  <c r="A6" i="13"/>
  <c r="A35" i="13"/>
  <c r="C35" i="13"/>
  <c r="D35" i="13"/>
  <c r="E35" i="13" a="1"/>
  <c r="E35" i="13"/>
  <c r="H4" i="14"/>
  <c r="A34" i="13"/>
  <c r="C34" i="13"/>
  <c r="D34" i="13"/>
  <c r="E34" i="13" a="1"/>
  <c r="E34" i="13"/>
  <c r="G4" i="14"/>
  <c r="A33" i="13"/>
  <c r="C33" i="13"/>
  <c r="D33" i="13"/>
  <c r="E33" i="13" a="1"/>
  <c r="E33" i="13"/>
  <c r="F4" i="14"/>
  <c r="A20" i="13"/>
  <c r="B20" i="13"/>
  <c r="D20" i="13"/>
  <c r="E20" i="13" a="1"/>
  <c r="E20" i="13"/>
  <c r="C4" i="14"/>
  <c r="A19" i="13"/>
  <c r="B19" i="13"/>
  <c r="D19" i="13"/>
  <c r="E19" i="13" a="1"/>
  <c r="E19" i="13"/>
  <c r="B4" i="14"/>
  <c r="E62" i="13"/>
  <c r="P3" i="14"/>
  <c r="E61" i="13"/>
  <c r="O3" i="14"/>
  <c r="E60" i="13"/>
  <c r="N3" i="14"/>
  <c r="E59" i="13"/>
  <c r="M3" i="14"/>
  <c r="E58" i="13"/>
  <c r="L3" i="14"/>
  <c r="E57" i="13"/>
  <c r="K3" i="14"/>
  <c r="A5" i="13"/>
  <c r="A32" i="13"/>
  <c r="C32" i="13"/>
  <c r="D32" i="13"/>
  <c r="E32" i="13" a="1"/>
  <c r="E32" i="13"/>
  <c r="H3" i="14"/>
  <c r="A31" i="13"/>
  <c r="C31" i="13"/>
  <c r="D31" i="13"/>
  <c r="E31" i="13" a="1"/>
  <c r="E31" i="13"/>
  <c r="G3" i="14"/>
  <c r="A30" i="13"/>
  <c r="C30" i="13"/>
  <c r="D30" i="13"/>
  <c r="E30" i="13" a="1"/>
  <c r="E30" i="13"/>
  <c r="F3" i="14"/>
  <c r="A18" i="13"/>
  <c r="B18" i="13"/>
  <c r="D18" i="13"/>
  <c r="E18" i="13" a="1"/>
  <c r="E18" i="13"/>
  <c r="C3" i="14"/>
  <c r="A17" i="13"/>
  <c r="B17" i="13"/>
  <c r="D17" i="13"/>
  <c r="E17" i="13" a="1"/>
  <c r="E17" i="13"/>
  <c r="B3" i="14"/>
  <c r="E56" i="13"/>
  <c r="P2" i="14"/>
  <c r="E55" i="13"/>
  <c r="O2" i="14"/>
  <c r="E54" i="13"/>
  <c r="N2" i="14"/>
  <c r="E53" i="13"/>
  <c r="M2" i="14"/>
  <c r="E52" i="13"/>
  <c r="L2" i="14"/>
  <c r="E51" i="13"/>
  <c r="K2" i="14"/>
  <c r="A4" i="13"/>
  <c r="A29" i="13"/>
  <c r="C29" i="13"/>
  <c r="D29" i="13"/>
  <c r="E29" i="13" a="1"/>
  <c r="E29" i="13"/>
  <c r="H2" i="14"/>
  <c r="A28" i="13"/>
  <c r="C28" i="13"/>
  <c r="D28" i="13"/>
  <c r="E28" i="13" a="1"/>
  <c r="E28" i="13"/>
  <c r="G2" i="14"/>
  <c r="A27" i="13"/>
  <c r="C27" i="13"/>
  <c r="D27" i="13"/>
  <c r="E27" i="13" a="1"/>
  <c r="E27" i="13"/>
  <c r="F2" i="14"/>
  <c r="A16" i="13"/>
  <c r="B16" i="13"/>
  <c r="D16" i="13"/>
  <c r="E16" i="13" a="1"/>
  <c r="E16" i="13"/>
  <c r="C2" i="14"/>
  <c r="A15" i="13"/>
  <c r="B15" i="13"/>
  <c r="D15" i="13"/>
  <c r="E15" i="13" a="1"/>
  <c r="E15" i="13"/>
  <c r="B2" i="14"/>
  <c r="A66" i="14" a="1"/>
  <c r="F67" i="14"/>
  <c r="F68" i="14"/>
  <c r="F69" i="14"/>
  <c r="F70" i="14"/>
  <c r="F71" i="14"/>
  <c r="F72" i="14"/>
  <c r="J72" i="14"/>
  <c r="G67" i="14"/>
  <c r="G68" i="14"/>
  <c r="G69" i="14"/>
  <c r="G70" i="14"/>
  <c r="G71" i="14"/>
  <c r="G72" i="14"/>
  <c r="J73" i="14"/>
  <c r="K91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70" i="14"/>
  <c r="C70" i="14"/>
  <c r="D70" i="14"/>
  <c r="E70" i="14"/>
  <c r="B71" i="14"/>
  <c r="C71" i="14"/>
  <c r="D71" i="14"/>
  <c r="E71" i="14"/>
  <c r="B72" i="14"/>
  <c r="C72" i="14"/>
  <c r="D72" i="14"/>
  <c r="E72" i="14"/>
  <c r="K74" i="14"/>
  <c r="L91" i="14"/>
  <c r="P91" i="14"/>
  <c r="J68" i="14"/>
  <c r="J69" i="14"/>
  <c r="J70" i="14"/>
  <c r="J71" i="14"/>
  <c r="L74" i="14"/>
  <c r="O91" i="14"/>
  <c r="M74" i="14"/>
  <c r="N74" i="14"/>
  <c r="N91" i="14"/>
  <c r="M91" i="14"/>
  <c r="K90" i="14"/>
  <c r="L90" i="14"/>
  <c r="P90" i="14"/>
  <c r="O90" i="14"/>
  <c r="N90" i="14"/>
  <c r="M90" i="14"/>
  <c r="K89" i="14"/>
  <c r="L89" i="14"/>
  <c r="P89" i="14"/>
  <c r="O89" i="14"/>
  <c r="N89" i="14"/>
  <c r="M89" i="14"/>
  <c r="K88" i="14"/>
  <c r="L88" i="14"/>
  <c r="P88" i="14"/>
  <c r="O88" i="14"/>
  <c r="N88" i="14"/>
  <c r="M88" i="14"/>
  <c r="K87" i="14"/>
  <c r="L87" i="14"/>
  <c r="P87" i="14"/>
  <c r="O87" i="14"/>
  <c r="N87" i="14"/>
  <c r="M87" i="14"/>
  <c r="K86" i="14"/>
  <c r="L86" i="14"/>
  <c r="P86" i="14"/>
  <c r="O86" i="14"/>
  <c r="N86" i="14"/>
  <c r="M86" i="14"/>
  <c r="K85" i="14"/>
  <c r="L85" i="14"/>
  <c r="P85" i="14"/>
  <c r="O85" i="14"/>
  <c r="N85" i="14"/>
  <c r="M85" i="14"/>
  <c r="K84" i="14"/>
  <c r="L84" i="14"/>
  <c r="P84" i="14"/>
  <c r="O84" i="14"/>
  <c r="N84" i="14"/>
  <c r="M84" i="14"/>
  <c r="K83" i="14"/>
  <c r="L83" i="14"/>
  <c r="P83" i="14"/>
  <c r="O83" i="14"/>
  <c r="N83" i="14"/>
  <c r="M83" i="14"/>
  <c r="K82" i="14"/>
  <c r="L82" i="14"/>
  <c r="P82" i="14"/>
  <c r="O82" i="14"/>
  <c r="N82" i="14"/>
  <c r="M82" i="14"/>
  <c r="K81" i="14"/>
  <c r="L81" i="14"/>
  <c r="P81" i="14"/>
  <c r="O81" i="14"/>
  <c r="N81" i="14"/>
  <c r="M81" i="14"/>
  <c r="K80" i="14"/>
  <c r="L80" i="14"/>
  <c r="P80" i="14"/>
  <c r="O80" i="14"/>
  <c r="N80" i="14"/>
  <c r="M80" i="14"/>
  <c r="K79" i="14"/>
  <c r="L79" i="14"/>
  <c r="P79" i="14"/>
  <c r="O79" i="14"/>
  <c r="N79" i="14"/>
  <c r="M79" i="14"/>
  <c r="K78" i="14"/>
  <c r="L78" i="14"/>
  <c r="P78" i="14"/>
  <c r="O78" i="14"/>
  <c r="N78" i="14"/>
  <c r="M78" i="14"/>
  <c r="K77" i="14"/>
  <c r="L77" i="14"/>
  <c r="P77" i="14"/>
  <c r="O77" i="14"/>
  <c r="N77" i="14"/>
  <c r="M77" i="14"/>
  <c r="A72" i="14"/>
  <c r="A71" i="14"/>
  <c r="A70" i="14"/>
  <c r="A69" i="14"/>
  <c r="A68" i="14"/>
  <c r="A67" i="14"/>
  <c r="G66" i="14"/>
  <c r="F66" i="14"/>
  <c r="E66" i="14"/>
  <c r="D66" i="14"/>
  <c r="C66" i="14"/>
  <c r="B66" i="14"/>
  <c r="A66" i="14"/>
  <c r="A38" i="14" a="1"/>
  <c r="F39" i="14"/>
  <c r="F40" i="14"/>
  <c r="F41" i="14"/>
  <c r="J44" i="14"/>
  <c r="G39" i="14"/>
  <c r="G40" i="14"/>
  <c r="G41" i="14"/>
  <c r="J45" i="14"/>
  <c r="K63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K46" i="14"/>
  <c r="L63" i="14"/>
  <c r="P63" i="14"/>
  <c r="J40" i="14"/>
  <c r="J41" i="14"/>
  <c r="J42" i="14"/>
  <c r="J43" i="14"/>
  <c r="L46" i="14"/>
  <c r="O63" i="14"/>
  <c r="M46" i="14"/>
  <c r="N46" i="14"/>
  <c r="N63" i="14"/>
  <c r="M63" i="14"/>
  <c r="K62" i="14"/>
  <c r="L62" i="14"/>
  <c r="P62" i="14"/>
  <c r="O62" i="14"/>
  <c r="N62" i="14"/>
  <c r="M62" i="14"/>
  <c r="K61" i="14"/>
  <c r="L61" i="14"/>
  <c r="P61" i="14"/>
  <c r="O61" i="14"/>
  <c r="N61" i="14"/>
  <c r="M61" i="14"/>
  <c r="K60" i="14"/>
  <c r="L60" i="14"/>
  <c r="P60" i="14"/>
  <c r="O60" i="14"/>
  <c r="N60" i="14"/>
  <c r="M60" i="14"/>
  <c r="K59" i="14"/>
  <c r="L59" i="14"/>
  <c r="P59" i="14"/>
  <c r="O59" i="14"/>
  <c r="N59" i="14"/>
  <c r="M59" i="14"/>
  <c r="K58" i="14"/>
  <c r="L58" i="14"/>
  <c r="P58" i="14"/>
  <c r="O58" i="14"/>
  <c r="N58" i="14"/>
  <c r="M58" i="14"/>
  <c r="K57" i="14"/>
  <c r="L57" i="14"/>
  <c r="P57" i="14"/>
  <c r="O57" i="14"/>
  <c r="N57" i="14"/>
  <c r="M57" i="14"/>
  <c r="K56" i="14"/>
  <c r="L56" i="14"/>
  <c r="P56" i="14"/>
  <c r="O56" i="14"/>
  <c r="N56" i="14"/>
  <c r="M56" i="14"/>
  <c r="K55" i="14"/>
  <c r="L55" i="14"/>
  <c r="P55" i="14"/>
  <c r="O55" i="14"/>
  <c r="N55" i="14"/>
  <c r="M55" i="14"/>
  <c r="K54" i="14"/>
  <c r="L54" i="14"/>
  <c r="P54" i="14"/>
  <c r="O54" i="14"/>
  <c r="N54" i="14"/>
  <c r="M54" i="14"/>
  <c r="K53" i="14"/>
  <c r="L53" i="14"/>
  <c r="P53" i="14"/>
  <c r="O53" i="14"/>
  <c r="N53" i="14"/>
  <c r="M53" i="14"/>
  <c r="K52" i="14"/>
  <c r="L52" i="14"/>
  <c r="P52" i="14"/>
  <c r="O52" i="14"/>
  <c r="N52" i="14"/>
  <c r="M52" i="14"/>
  <c r="K51" i="14"/>
  <c r="L51" i="14"/>
  <c r="P51" i="14"/>
  <c r="O51" i="14"/>
  <c r="N51" i="14"/>
  <c r="M51" i="14"/>
  <c r="K50" i="14"/>
  <c r="L50" i="14"/>
  <c r="P50" i="14"/>
  <c r="O50" i="14"/>
  <c r="N50" i="14"/>
  <c r="M50" i="14"/>
  <c r="K49" i="14"/>
  <c r="L49" i="14"/>
  <c r="P49" i="14"/>
  <c r="O49" i="14"/>
  <c r="N49" i="14"/>
  <c r="M49" i="14"/>
  <c r="A41" i="14"/>
  <c r="A40" i="14"/>
  <c r="A39" i="14"/>
  <c r="G38" i="14"/>
  <c r="F38" i="14"/>
  <c r="E38" i="14"/>
  <c r="D38" i="14"/>
  <c r="C38" i="14"/>
  <c r="B38" i="14"/>
  <c r="A38" i="14"/>
  <c r="A10" i="14" a="1"/>
  <c r="F11" i="14"/>
  <c r="F12" i="14"/>
  <c r="J16" i="14"/>
  <c r="G11" i="14"/>
  <c r="G12" i="14"/>
  <c r="J17" i="14"/>
  <c r="K35" i="14"/>
  <c r="B11" i="14"/>
  <c r="C11" i="14"/>
  <c r="D11" i="14"/>
  <c r="E11" i="14"/>
  <c r="B12" i="14"/>
  <c r="C12" i="14"/>
  <c r="D12" i="14"/>
  <c r="E12" i="14"/>
  <c r="K18" i="14"/>
  <c r="L35" i="14"/>
  <c r="P35" i="14"/>
  <c r="J12" i="14"/>
  <c r="J13" i="14"/>
  <c r="J14" i="14"/>
  <c r="J15" i="14"/>
  <c r="L18" i="14"/>
  <c r="O35" i="14"/>
  <c r="M18" i="14"/>
  <c r="N18" i="14"/>
  <c r="N35" i="14"/>
  <c r="M35" i="14"/>
  <c r="K34" i="14"/>
  <c r="L34" i="14"/>
  <c r="P34" i="14"/>
  <c r="O34" i="14"/>
  <c r="N34" i="14"/>
  <c r="M34" i="14"/>
  <c r="K33" i="14"/>
  <c r="L33" i="14"/>
  <c r="P33" i="14"/>
  <c r="O33" i="14"/>
  <c r="N33" i="14"/>
  <c r="M33" i="14"/>
  <c r="K32" i="14"/>
  <c r="L32" i="14"/>
  <c r="P32" i="14"/>
  <c r="O32" i="14"/>
  <c r="N32" i="14"/>
  <c r="M32" i="14"/>
  <c r="K31" i="14"/>
  <c r="L31" i="14"/>
  <c r="P31" i="14"/>
  <c r="O31" i="14"/>
  <c r="N31" i="14"/>
  <c r="M31" i="14"/>
  <c r="K30" i="14"/>
  <c r="L30" i="14"/>
  <c r="P30" i="14"/>
  <c r="O30" i="14"/>
  <c r="N30" i="14"/>
  <c r="M30" i="14"/>
  <c r="K29" i="14"/>
  <c r="L29" i="14"/>
  <c r="P29" i="14"/>
  <c r="O29" i="14"/>
  <c r="N29" i="14"/>
  <c r="M29" i="14"/>
  <c r="K28" i="14"/>
  <c r="L28" i="14"/>
  <c r="P28" i="14"/>
  <c r="O28" i="14"/>
  <c r="N28" i="14"/>
  <c r="M28" i="14"/>
  <c r="K27" i="14"/>
  <c r="L27" i="14"/>
  <c r="P27" i="14"/>
  <c r="O27" i="14"/>
  <c r="N27" i="14"/>
  <c r="M27" i="14"/>
  <c r="K26" i="14"/>
  <c r="L26" i="14"/>
  <c r="P26" i="14"/>
  <c r="O26" i="14"/>
  <c r="N26" i="14"/>
  <c r="M26" i="14"/>
  <c r="K25" i="14"/>
  <c r="L25" i="14"/>
  <c r="P25" i="14"/>
  <c r="O25" i="14"/>
  <c r="N25" i="14"/>
  <c r="M25" i="14"/>
  <c r="K24" i="14"/>
  <c r="L24" i="14"/>
  <c r="P24" i="14"/>
  <c r="O24" i="14"/>
  <c r="N24" i="14"/>
  <c r="M24" i="14"/>
  <c r="K23" i="14"/>
  <c r="L23" i="14"/>
  <c r="P23" i="14"/>
  <c r="O23" i="14"/>
  <c r="N23" i="14"/>
  <c r="M23" i="14"/>
  <c r="K22" i="14"/>
  <c r="L22" i="14"/>
  <c r="P22" i="14"/>
  <c r="O22" i="14"/>
  <c r="N22" i="14"/>
  <c r="M22" i="14"/>
  <c r="K21" i="14"/>
  <c r="L21" i="14"/>
  <c r="P21" i="14"/>
  <c r="O21" i="14"/>
  <c r="N21" i="14"/>
  <c r="M21" i="14"/>
  <c r="A12" i="14"/>
  <c r="A11" i="14"/>
  <c r="G10" i="14"/>
  <c r="F10" i="14"/>
  <c r="E10" i="14"/>
  <c r="D10" i="14"/>
  <c r="C10" i="14"/>
  <c r="B10" i="14"/>
  <c r="A10" i="14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B50" i="13"/>
  <c r="C50" i="13"/>
  <c r="D50" i="13"/>
  <c r="F50" i="13" a="1"/>
  <c r="F50" i="13"/>
  <c r="E50" i="13" a="1"/>
  <c r="E50" i="13"/>
  <c r="B49" i="13"/>
  <c r="C49" i="13"/>
  <c r="D49" i="13"/>
  <c r="F49" i="13" a="1"/>
  <c r="F49" i="13"/>
  <c r="E49" i="13" a="1"/>
  <c r="E49" i="13"/>
  <c r="B48" i="13"/>
  <c r="C48" i="13"/>
  <c r="D48" i="13"/>
  <c r="F48" i="13" a="1"/>
  <c r="F48" i="13"/>
  <c r="E48" i="13" a="1"/>
  <c r="E48" i="13"/>
  <c r="B47" i="13"/>
  <c r="C47" i="13"/>
  <c r="D47" i="13"/>
  <c r="F47" i="13" a="1"/>
  <c r="F47" i="13"/>
  <c r="E47" i="13" a="1"/>
  <c r="E47" i="13"/>
  <c r="B46" i="13"/>
  <c r="C46" i="13"/>
  <c r="D46" i="13"/>
  <c r="F46" i="13" a="1"/>
  <c r="F46" i="13"/>
  <c r="E46" i="13" a="1"/>
  <c r="E46" i="13"/>
  <c r="B45" i="13"/>
  <c r="C45" i="13"/>
  <c r="D45" i="13"/>
  <c r="F45" i="13" a="1"/>
  <c r="F45" i="13"/>
  <c r="E45" i="13" a="1"/>
  <c r="E45" i="13"/>
  <c r="F44" i="13" a="1"/>
  <c r="F44" i="13"/>
  <c r="F43" i="13" a="1"/>
  <c r="F43" i="13"/>
  <c r="F42" i="13" a="1"/>
  <c r="F42" i="13"/>
  <c r="F41" i="13" a="1"/>
  <c r="F41" i="13"/>
  <c r="F40" i="13" a="1"/>
  <c r="F40" i="13"/>
  <c r="F39" i="13" a="1"/>
  <c r="F39" i="13"/>
  <c r="F38" i="13" a="1"/>
  <c r="F38" i="13"/>
  <c r="F37" i="13" a="1"/>
  <c r="F37" i="13"/>
  <c r="F36" i="13" a="1"/>
  <c r="F36" i="13"/>
  <c r="F35" i="13" a="1"/>
  <c r="F35" i="13"/>
  <c r="F34" i="13" a="1"/>
  <c r="F34" i="13"/>
  <c r="F33" i="13" a="1"/>
  <c r="F33" i="13"/>
  <c r="F32" i="13" a="1"/>
  <c r="F32" i="13"/>
  <c r="F31" i="13" a="1"/>
  <c r="F31" i="13"/>
  <c r="F30" i="13" a="1"/>
  <c r="F30" i="13"/>
  <c r="F29" i="13" a="1"/>
  <c r="F29" i="13"/>
  <c r="F28" i="13" a="1"/>
  <c r="F28" i="13"/>
  <c r="F27" i="13" a="1"/>
  <c r="F27" i="13"/>
  <c r="F26" i="13" a="1"/>
  <c r="F26" i="13"/>
  <c r="F25" i="13" a="1"/>
  <c r="F25" i="13"/>
  <c r="F24" i="13" a="1"/>
  <c r="F24" i="13"/>
  <c r="F23" i="13" a="1"/>
  <c r="F23" i="13"/>
  <c r="F22" i="13" a="1"/>
  <c r="F22" i="13"/>
  <c r="F21" i="13" a="1"/>
  <c r="F21" i="13"/>
  <c r="F20" i="13" a="1"/>
  <c r="F20" i="13"/>
  <c r="F19" i="13" a="1"/>
  <c r="F19" i="13"/>
  <c r="F18" i="13" a="1"/>
  <c r="F18" i="13"/>
  <c r="F17" i="13" a="1"/>
  <c r="F17" i="13"/>
  <c r="F16" i="13" a="1"/>
  <c r="F16" i="13"/>
  <c r="F15" i="13" a="1"/>
  <c r="F15" i="13"/>
  <c r="D14" i="13"/>
  <c r="F14" i="13" a="1"/>
  <c r="F14" i="13"/>
  <c r="E14" i="13" a="1"/>
  <c r="E14" i="13"/>
  <c r="D13" i="13"/>
  <c r="F13" i="13" a="1"/>
  <c r="F13" i="13"/>
  <c r="E13" i="13" a="1"/>
  <c r="E13" i="13"/>
  <c r="D12" i="13"/>
  <c r="F12" i="13" a="1"/>
  <c r="F12" i="13"/>
  <c r="E12" i="13" a="1"/>
  <c r="E12" i="13"/>
  <c r="D11" i="13"/>
  <c r="F11" i="13" a="1"/>
  <c r="F11" i="13"/>
  <c r="E11" i="13" a="1"/>
  <c r="E11" i="13"/>
  <c r="D10" i="13"/>
  <c r="F10" i="13" a="1"/>
  <c r="F10" i="13"/>
  <c r="E10" i="13" a="1"/>
  <c r="E10" i="13"/>
  <c r="D9" i="13"/>
  <c r="F9" i="13" a="1"/>
  <c r="F9" i="13"/>
  <c r="E9" i="13" a="1"/>
  <c r="E9" i="13"/>
  <c r="D8" i="13"/>
  <c r="F8" i="13" a="1"/>
  <c r="F8" i="13"/>
  <c r="E8" i="13" a="1"/>
  <c r="E8" i="13"/>
  <c r="D7" i="13"/>
  <c r="F7" i="13" a="1"/>
  <c r="F7" i="13"/>
  <c r="E7" i="13" a="1"/>
  <c r="E7" i="13"/>
  <c r="D6" i="13"/>
  <c r="F6" i="13" a="1"/>
  <c r="F6" i="13"/>
  <c r="E6" i="13" a="1"/>
  <c r="E6" i="13"/>
  <c r="D5" i="13"/>
  <c r="F5" i="13" a="1"/>
  <c r="F5" i="13"/>
  <c r="E5" i="13" a="1"/>
  <c r="E5" i="13"/>
  <c r="D4" i="13"/>
  <c r="F4" i="13" a="1"/>
  <c r="F4" i="13"/>
  <c r="E4" i="13" a="1"/>
  <c r="E4" i="13"/>
  <c r="D87" i="13"/>
  <c r="J13" i="13"/>
  <c r="I13" i="13"/>
  <c r="K13" i="13"/>
  <c r="I6" i="13"/>
  <c r="I7" i="13"/>
  <c r="I10" i="13"/>
  <c r="I5" i="13"/>
  <c r="I9" i="13"/>
  <c r="I8" i="13"/>
  <c r="I11" i="13"/>
  <c r="I12" i="13"/>
  <c r="J5" i="13"/>
  <c r="J6" i="13"/>
  <c r="J7" i="13"/>
  <c r="J12" i="13"/>
  <c r="K12" i="13"/>
  <c r="N11" i="13"/>
  <c r="J11" i="13"/>
  <c r="K11" i="13"/>
  <c r="L11" i="13"/>
  <c r="M11" i="13"/>
  <c r="N10" i="13"/>
  <c r="J10" i="13"/>
  <c r="K10" i="13"/>
  <c r="L10" i="13"/>
  <c r="M10" i="13"/>
  <c r="N9" i="13"/>
  <c r="J9" i="13"/>
  <c r="K9" i="13"/>
  <c r="L9" i="13"/>
  <c r="M9" i="13"/>
  <c r="N8" i="13"/>
  <c r="J8" i="13"/>
  <c r="K8" i="13"/>
  <c r="L8" i="13"/>
  <c r="M8" i="13"/>
  <c r="N7" i="13"/>
  <c r="K7" i="13"/>
  <c r="L7" i="13"/>
  <c r="M7" i="13"/>
  <c r="N6" i="13"/>
  <c r="K6" i="13"/>
  <c r="L6" i="13"/>
  <c r="M6" i="13"/>
  <c r="N5" i="13"/>
  <c r="K5" i="13"/>
  <c r="L5" i="13"/>
  <c r="M5" i="13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M2" i="12"/>
  <c r="L2" i="12"/>
  <c r="K2" i="12"/>
  <c r="J2" i="12"/>
  <c r="AG1" i="12"/>
  <c r="AF1" i="12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P7" i="10"/>
  <c r="E85" i="9"/>
  <c r="O7" i="10"/>
  <c r="E84" i="9"/>
  <c r="N7" i="10"/>
  <c r="E83" i="9"/>
  <c r="M7" i="10"/>
  <c r="E82" i="9"/>
  <c r="L7" i="10"/>
  <c r="E81" i="9"/>
  <c r="K7" i="10"/>
  <c r="A4" i="9" a="1"/>
  <c r="A9" i="9"/>
  <c r="A44" i="9"/>
  <c r="C12" i="9" a="1"/>
  <c r="C14" i="9"/>
  <c r="C44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19" i="7"/>
  <c r="D22" i="8"/>
  <c r="D20" i="7"/>
  <c r="E22" i="8"/>
  <c r="D21" i="7"/>
  <c r="F22" i="8"/>
  <c r="D22" i="7"/>
  <c r="G22" i="8"/>
  <c r="D23" i="7"/>
  <c r="H22" i="8"/>
  <c r="D71" i="9"/>
  <c r="D72" i="9"/>
  <c r="D73" i="9"/>
  <c r="G19" i="7"/>
  <c r="D25" i="8"/>
  <c r="G20" i="7"/>
  <c r="E25" i="8"/>
  <c r="G21" i="7"/>
  <c r="F25" i="8"/>
  <c r="G22" i="7"/>
  <c r="G25" i="8"/>
  <c r="G23" i="7"/>
  <c r="H25" i="8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D44" i="9"/>
  <c r="E44" i="9" a="1"/>
  <c r="E44" i="9"/>
  <c r="H7" i="10"/>
  <c r="A43" i="9"/>
  <c r="C13" i="9"/>
  <c r="C43" i="9"/>
  <c r="D43" i="9"/>
  <c r="E43" i="9" a="1"/>
  <c r="E43" i="9"/>
  <c r="G7" i="10"/>
  <c r="A42" i="9"/>
  <c r="C12" i="9"/>
  <c r="C42" i="9"/>
  <c r="D42" i="9"/>
  <c r="E42" i="9" a="1"/>
  <c r="E42" i="9"/>
  <c r="F7" i="10"/>
  <c r="A26" i="9"/>
  <c r="B10" i="9" a="1"/>
  <c r="B11" i="9"/>
  <c r="B2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D26" i="9"/>
  <c r="E26" i="9" a="1"/>
  <c r="E26" i="9"/>
  <c r="C7" i="10"/>
  <c r="A25" i="9"/>
  <c r="B10" i="9"/>
  <c r="B25" i="9"/>
  <c r="D25" i="9"/>
  <c r="E25" i="9" a="1"/>
  <c r="E25" i="9"/>
  <c r="B7" i="10"/>
  <c r="E80" i="9"/>
  <c r="P6" i="10"/>
  <c r="E79" i="9"/>
  <c r="O6" i="10"/>
  <c r="E78" i="9"/>
  <c r="N6" i="10"/>
  <c r="E77" i="9"/>
  <c r="M6" i="10"/>
  <c r="E76" i="9"/>
  <c r="L6" i="10"/>
  <c r="E75" i="9"/>
  <c r="K6" i="10"/>
  <c r="A8" i="9"/>
  <c r="A41" i="9"/>
  <c r="C41" i="9"/>
  <c r="D41" i="9"/>
  <c r="E41" i="9" a="1"/>
  <c r="E41" i="9"/>
  <c r="H6" i="10"/>
  <c r="A40" i="9"/>
  <c r="C40" i="9"/>
  <c r="D40" i="9"/>
  <c r="E40" i="9" a="1"/>
  <c r="E40" i="9"/>
  <c r="G6" i="10"/>
  <c r="A39" i="9"/>
  <c r="C39" i="9"/>
  <c r="D39" i="9"/>
  <c r="E39" i="9" a="1"/>
  <c r="E39" i="9"/>
  <c r="F6" i="10"/>
  <c r="A24" i="9"/>
  <c r="B24" i="9"/>
  <c r="D24" i="9"/>
  <c r="E24" i="9" a="1"/>
  <c r="E24" i="9"/>
  <c r="C6" i="10"/>
  <c r="A23" i="9"/>
  <c r="B23" i="9"/>
  <c r="D23" i="9"/>
  <c r="E23" i="9" a="1"/>
  <c r="E23" i="9"/>
  <c r="B6" i="10"/>
  <c r="E74" i="9"/>
  <c r="P5" i="10"/>
  <c r="E73" i="9"/>
  <c r="O5" i="10"/>
  <c r="E72" i="9"/>
  <c r="N5" i="10"/>
  <c r="E71" i="9"/>
  <c r="M5" i="10"/>
  <c r="E70" i="9"/>
  <c r="L5" i="10"/>
  <c r="E69" i="9"/>
  <c r="K5" i="10"/>
  <c r="A7" i="9"/>
  <c r="A38" i="9"/>
  <c r="C38" i="9"/>
  <c r="D38" i="9"/>
  <c r="E38" i="9" a="1"/>
  <c r="E38" i="9"/>
  <c r="H5" i="10"/>
  <c r="A37" i="9"/>
  <c r="C37" i="9"/>
  <c r="D37" i="9"/>
  <c r="E37" i="9" a="1"/>
  <c r="E37" i="9"/>
  <c r="G5" i="10"/>
  <c r="A36" i="9"/>
  <c r="C36" i="9"/>
  <c r="D36" i="9"/>
  <c r="E36" i="9" a="1"/>
  <c r="E36" i="9"/>
  <c r="F5" i="10"/>
  <c r="A22" i="9"/>
  <c r="B22" i="9"/>
  <c r="D22" i="9"/>
  <c r="E22" i="9" a="1"/>
  <c r="E22" i="9"/>
  <c r="C5" i="10"/>
  <c r="A21" i="9"/>
  <c r="B21" i="9"/>
  <c r="D21" i="9"/>
  <c r="E21" i="9" a="1"/>
  <c r="E21" i="9"/>
  <c r="B5" i="10"/>
  <c r="E68" i="9"/>
  <c r="P4" i="10"/>
  <c r="E67" i="9"/>
  <c r="O4" i="10"/>
  <c r="E66" i="9"/>
  <c r="N4" i="10"/>
  <c r="E65" i="9"/>
  <c r="M4" i="10"/>
  <c r="E64" i="9"/>
  <c r="L4" i="10"/>
  <c r="E63" i="9"/>
  <c r="K4" i="10"/>
  <c r="A6" i="9"/>
  <c r="A35" i="9"/>
  <c r="C35" i="9"/>
  <c r="D35" i="9"/>
  <c r="E35" i="9" a="1"/>
  <c r="E35" i="9"/>
  <c r="H4" i="10"/>
  <c r="A34" i="9"/>
  <c r="C34" i="9"/>
  <c r="D34" i="9"/>
  <c r="E34" i="9" a="1"/>
  <c r="E34" i="9"/>
  <c r="G4" i="10"/>
  <c r="A33" i="9"/>
  <c r="C33" i="9"/>
  <c r="D33" i="9"/>
  <c r="E33" i="9" a="1"/>
  <c r="E33" i="9"/>
  <c r="F4" i="10"/>
  <c r="A20" i="9"/>
  <c r="B20" i="9"/>
  <c r="D20" i="9"/>
  <c r="E20" i="9" a="1"/>
  <c r="E20" i="9"/>
  <c r="C4" i="10"/>
  <c r="A19" i="9"/>
  <c r="B19" i="9"/>
  <c r="D19" i="9"/>
  <c r="E19" i="9" a="1"/>
  <c r="E19" i="9"/>
  <c r="B4" i="10"/>
  <c r="E62" i="9"/>
  <c r="P3" i="10"/>
  <c r="E61" i="9"/>
  <c r="O3" i="10"/>
  <c r="E60" i="9"/>
  <c r="N3" i="10"/>
  <c r="E59" i="9"/>
  <c r="M3" i="10"/>
  <c r="E58" i="9"/>
  <c r="L3" i="10"/>
  <c r="E57" i="9"/>
  <c r="K3" i="10"/>
  <c r="A5" i="9"/>
  <c r="A32" i="9"/>
  <c r="C32" i="9"/>
  <c r="D32" i="9"/>
  <c r="E32" i="9" a="1"/>
  <c r="E32" i="9"/>
  <c r="H3" i="10"/>
  <c r="A31" i="9"/>
  <c r="C31" i="9"/>
  <c r="D31" i="9"/>
  <c r="E31" i="9" a="1"/>
  <c r="E31" i="9"/>
  <c r="G3" i="10"/>
  <c r="A30" i="9"/>
  <c r="C30" i="9"/>
  <c r="D30" i="9"/>
  <c r="E30" i="9" a="1"/>
  <c r="E30" i="9"/>
  <c r="F3" i="10"/>
  <c r="A18" i="9"/>
  <c r="B18" i="9"/>
  <c r="D18" i="9"/>
  <c r="E18" i="9" a="1"/>
  <c r="E18" i="9"/>
  <c r="C3" i="10"/>
  <c r="A17" i="9"/>
  <c r="B17" i="9"/>
  <c r="D17" i="9"/>
  <c r="E17" i="9" a="1"/>
  <c r="E17" i="9"/>
  <c r="B3" i="10"/>
  <c r="E56" i="9"/>
  <c r="P2" i="10"/>
  <c r="E55" i="9"/>
  <c r="O2" i="10"/>
  <c r="E54" i="9"/>
  <c r="N2" i="10"/>
  <c r="E53" i="9"/>
  <c r="M2" i="10"/>
  <c r="E52" i="9"/>
  <c r="L2" i="10"/>
  <c r="E51" i="9"/>
  <c r="K2" i="10"/>
  <c r="A4" i="9"/>
  <c r="A29" i="9"/>
  <c r="C29" i="9"/>
  <c r="D29" i="9"/>
  <c r="E29" i="9" a="1"/>
  <c r="E29" i="9"/>
  <c r="H2" i="10"/>
  <c r="A28" i="9"/>
  <c r="C28" i="9"/>
  <c r="D28" i="9"/>
  <c r="E28" i="9" a="1"/>
  <c r="E28" i="9"/>
  <c r="G2" i="10"/>
  <c r="A27" i="9"/>
  <c r="C27" i="9"/>
  <c r="D27" i="9"/>
  <c r="E27" i="9" a="1"/>
  <c r="E27" i="9"/>
  <c r="F2" i="10"/>
  <c r="A16" i="9"/>
  <c r="B16" i="9"/>
  <c r="D16" i="9"/>
  <c r="E16" i="9" a="1"/>
  <c r="E16" i="9"/>
  <c r="C2" i="10"/>
  <c r="A15" i="9"/>
  <c r="B15" i="9"/>
  <c r="D15" i="9"/>
  <c r="E15" i="9" a="1"/>
  <c r="E15" i="9"/>
  <c r="B2" i="10"/>
  <c r="A66" i="10" a="1"/>
  <c r="F67" i="10"/>
  <c r="F68" i="10"/>
  <c r="F69" i="10"/>
  <c r="F70" i="10"/>
  <c r="F71" i="10"/>
  <c r="F72" i="10"/>
  <c r="J72" i="10"/>
  <c r="G67" i="10"/>
  <c r="G68" i="10"/>
  <c r="G69" i="10"/>
  <c r="G70" i="10"/>
  <c r="G71" i="10"/>
  <c r="G72" i="10"/>
  <c r="J73" i="10"/>
  <c r="K91" i="10"/>
  <c r="B67" i="10"/>
  <c r="C67" i="10"/>
  <c r="D67" i="10"/>
  <c r="E67" i="10"/>
  <c r="B68" i="10"/>
  <c r="C68" i="10"/>
  <c r="D68" i="10"/>
  <c r="E68" i="10"/>
  <c r="B69" i="10"/>
  <c r="C69" i="10"/>
  <c r="D69" i="10"/>
  <c r="E69" i="10"/>
  <c r="B70" i="10"/>
  <c r="C70" i="10"/>
  <c r="D70" i="10"/>
  <c r="E70" i="10"/>
  <c r="B71" i="10"/>
  <c r="C71" i="10"/>
  <c r="D71" i="10"/>
  <c r="E71" i="10"/>
  <c r="B72" i="10"/>
  <c r="C72" i="10"/>
  <c r="D72" i="10"/>
  <c r="E72" i="10"/>
  <c r="K74" i="10"/>
  <c r="L91" i="10"/>
  <c r="P91" i="10"/>
  <c r="J68" i="10"/>
  <c r="J69" i="10"/>
  <c r="J70" i="10"/>
  <c r="J71" i="10"/>
  <c r="L74" i="10"/>
  <c r="O91" i="10"/>
  <c r="M74" i="10"/>
  <c r="N74" i="10"/>
  <c r="N91" i="10"/>
  <c r="M91" i="10"/>
  <c r="K90" i="10"/>
  <c r="L90" i="10"/>
  <c r="P90" i="10"/>
  <c r="O90" i="10"/>
  <c r="N90" i="10"/>
  <c r="M90" i="10"/>
  <c r="K89" i="10"/>
  <c r="L89" i="10"/>
  <c r="P89" i="10"/>
  <c r="O89" i="10"/>
  <c r="N89" i="10"/>
  <c r="M89" i="10"/>
  <c r="K88" i="10"/>
  <c r="L88" i="10"/>
  <c r="P88" i="10"/>
  <c r="O88" i="10"/>
  <c r="N88" i="10"/>
  <c r="M88" i="10"/>
  <c r="K87" i="10"/>
  <c r="L87" i="10"/>
  <c r="P87" i="10"/>
  <c r="O87" i="10"/>
  <c r="N87" i="10"/>
  <c r="M87" i="10"/>
  <c r="K86" i="10"/>
  <c r="L86" i="10"/>
  <c r="P86" i="10"/>
  <c r="O86" i="10"/>
  <c r="N86" i="10"/>
  <c r="M86" i="10"/>
  <c r="K85" i="10"/>
  <c r="L85" i="10"/>
  <c r="P85" i="10"/>
  <c r="O85" i="10"/>
  <c r="N85" i="10"/>
  <c r="M85" i="10"/>
  <c r="K84" i="10"/>
  <c r="L84" i="10"/>
  <c r="P84" i="10"/>
  <c r="O84" i="10"/>
  <c r="N84" i="10"/>
  <c r="M84" i="10"/>
  <c r="K83" i="10"/>
  <c r="L83" i="10"/>
  <c r="P83" i="10"/>
  <c r="O83" i="10"/>
  <c r="N83" i="10"/>
  <c r="M83" i="10"/>
  <c r="K82" i="10"/>
  <c r="L82" i="10"/>
  <c r="P82" i="10"/>
  <c r="O82" i="10"/>
  <c r="N82" i="10"/>
  <c r="M82" i="10"/>
  <c r="K81" i="10"/>
  <c r="L81" i="10"/>
  <c r="P81" i="10"/>
  <c r="O81" i="10"/>
  <c r="N81" i="10"/>
  <c r="M81" i="10"/>
  <c r="K80" i="10"/>
  <c r="L80" i="10"/>
  <c r="P80" i="10"/>
  <c r="O80" i="10"/>
  <c r="N80" i="10"/>
  <c r="M80" i="10"/>
  <c r="K79" i="10"/>
  <c r="L79" i="10"/>
  <c r="P79" i="10"/>
  <c r="O79" i="10"/>
  <c r="N79" i="10"/>
  <c r="M79" i="10"/>
  <c r="K78" i="10"/>
  <c r="L78" i="10"/>
  <c r="P78" i="10"/>
  <c r="O78" i="10"/>
  <c r="N78" i="10"/>
  <c r="M78" i="10"/>
  <c r="K77" i="10"/>
  <c r="L77" i="10"/>
  <c r="P77" i="10"/>
  <c r="O77" i="10"/>
  <c r="N77" i="10"/>
  <c r="M77" i="10"/>
  <c r="A72" i="10"/>
  <c r="A71" i="10"/>
  <c r="A70" i="10"/>
  <c r="A69" i="10"/>
  <c r="A68" i="10"/>
  <c r="A67" i="10"/>
  <c r="G66" i="10"/>
  <c r="F66" i="10"/>
  <c r="E66" i="10"/>
  <c r="D66" i="10"/>
  <c r="C66" i="10"/>
  <c r="B66" i="10"/>
  <c r="A66" i="10"/>
  <c r="A38" i="10" a="1"/>
  <c r="F39" i="10"/>
  <c r="F40" i="10"/>
  <c r="F41" i="10"/>
  <c r="J44" i="10"/>
  <c r="G39" i="10"/>
  <c r="G40" i="10"/>
  <c r="G41" i="10"/>
  <c r="J45" i="10"/>
  <c r="K63" i="10"/>
  <c r="B39" i="10"/>
  <c r="C39" i="10"/>
  <c r="D39" i="10"/>
  <c r="E39" i="10"/>
  <c r="B40" i="10"/>
  <c r="C40" i="10"/>
  <c r="D40" i="10"/>
  <c r="E40" i="10"/>
  <c r="B41" i="10"/>
  <c r="C41" i="10"/>
  <c r="D41" i="10"/>
  <c r="E41" i="10"/>
  <c r="K46" i="10"/>
  <c r="L63" i="10"/>
  <c r="P63" i="10"/>
  <c r="J40" i="10"/>
  <c r="J41" i="10"/>
  <c r="J42" i="10"/>
  <c r="J43" i="10"/>
  <c r="L46" i="10"/>
  <c r="O63" i="10"/>
  <c r="M46" i="10"/>
  <c r="N46" i="10"/>
  <c r="N63" i="10"/>
  <c r="M63" i="10"/>
  <c r="K62" i="10"/>
  <c r="L62" i="10"/>
  <c r="P62" i="10"/>
  <c r="O62" i="10"/>
  <c r="N62" i="10"/>
  <c r="M62" i="10"/>
  <c r="K61" i="10"/>
  <c r="L61" i="10"/>
  <c r="P61" i="10"/>
  <c r="O61" i="10"/>
  <c r="N61" i="10"/>
  <c r="M61" i="10"/>
  <c r="K60" i="10"/>
  <c r="L60" i="10"/>
  <c r="P60" i="10"/>
  <c r="O60" i="10"/>
  <c r="N60" i="10"/>
  <c r="M60" i="10"/>
  <c r="K59" i="10"/>
  <c r="L59" i="10"/>
  <c r="P59" i="10"/>
  <c r="O59" i="10"/>
  <c r="N59" i="10"/>
  <c r="M59" i="10"/>
  <c r="K58" i="10"/>
  <c r="L58" i="10"/>
  <c r="P58" i="10"/>
  <c r="O58" i="10"/>
  <c r="N58" i="10"/>
  <c r="M58" i="10"/>
  <c r="K57" i="10"/>
  <c r="L57" i="10"/>
  <c r="P57" i="10"/>
  <c r="O57" i="10"/>
  <c r="N57" i="10"/>
  <c r="M57" i="10"/>
  <c r="K56" i="10"/>
  <c r="L56" i="10"/>
  <c r="P56" i="10"/>
  <c r="O56" i="10"/>
  <c r="N56" i="10"/>
  <c r="M56" i="10"/>
  <c r="K55" i="10"/>
  <c r="L55" i="10"/>
  <c r="P55" i="10"/>
  <c r="O55" i="10"/>
  <c r="N55" i="10"/>
  <c r="M55" i="10"/>
  <c r="K54" i="10"/>
  <c r="L54" i="10"/>
  <c r="P54" i="10"/>
  <c r="O54" i="10"/>
  <c r="N54" i="10"/>
  <c r="M54" i="10"/>
  <c r="K53" i="10"/>
  <c r="L53" i="10"/>
  <c r="P53" i="10"/>
  <c r="O53" i="10"/>
  <c r="N53" i="10"/>
  <c r="M53" i="10"/>
  <c r="K52" i="10"/>
  <c r="L52" i="10"/>
  <c r="P52" i="10"/>
  <c r="O52" i="10"/>
  <c r="N52" i="10"/>
  <c r="M52" i="10"/>
  <c r="K51" i="10"/>
  <c r="L51" i="10"/>
  <c r="P51" i="10"/>
  <c r="O51" i="10"/>
  <c r="N51" i="10"/>
  <c r="M51" i="10"/>
  <c r="K50" i="10"/>
  <c r="L50" i="10"/>
  <c r="P50" i="10"/>
  <c r="O50" i="10"/>
  <c r="N50" i="10"/>
  <c r="M50" i="10"/>
  <c r="K49" i="10"/>
  <c r="L49" i="10"/>
  <c r="P49" i="10"/>
  <c r="O49" i="10"/>
  <c r="N49" i="10"/>
  <c r="M49" i="10"/>
  <c r="A41" i="10"/>
  <c r="A40" i="10"/>
  <c r="A39" i="10"/>
  <c r="G38" i="10"/>
  <c r="F38" i="10"/>
  <c r="E38" i="10"/>
  <c r="D38" i="10"/>
  <c r="C38" i="10"/>
  <c r="B38" i="10"/>
  <c r="A38" i="10"/>
  <c r="A10" i="10" a="1"/>
  <c r="F11" i="10"/>
  <c r="F12" i="10"/>
  <c r="J16" i="10"/>
  <c r="G11" i="10"/>
  <c r="G12" i="10"/>
  <c r="J17" i="10"/>
  <c r="K35" i="10"/>
  <c r="B11" i="10"/>
  <c r="C11" i="10"/>
  <c r="D11" i="10"/>
  <c r="E11" i="10"/>
  <c r="B12" i="10"/>
  <c r="C12" i="10"/>
  <c r="D12" i="10"/>
  <c r="E12" i="10"/>
  <c r="K18" i="10"/>
  <c r="L35" i="10"/>
  <c r="P35" i="10"/>
  <c r="J12" i="10"/>
  <c r="J13" i="10"/>
  <c r="J14" i="10"/>
  <c r="J15" i="10"/>
  <c r="L18" i="10"/>
  <c r="O35" i="10"/>
  <c r="M18" i="10"/>
  <c r="N18" i="10"/>
  <c r="N35" i="10"/>
  <c r="M35" i="10"/>
  <c r="K34" i="10"/>
  <c r="L34" i="10"/>
  <c r="P34" i="10"/>
  <c r="O34" i="10"/>
  <c r="N34" i="10"/>
  <c r="M34" i="10"/>
  <c r="K33" i="10"/>
  <c r="L33" i="10"/>
  <c r="P33" i="10"/>
  <c r="O33" i="10"/>
  <c r="N33" i="10"/>
  <c r="M33" i="10"/>
  <c r="K32" i="10"/>
  <c r="L32" i="10"/>
  <c r="P32" i="10"/>
  <c r="O32" i="10"/>
  <c r="N32" i="10"/>
  <c r="M32" i="10"/>
  <c r="K31" i="10"/>
  <c r="L31" i="10"/>
  <c r="P31" i="10"/>
  <c r="O31" i="10"/>
  <c r="N31" i="10"/>
  <c r="M31" i="10"/>
  <c r="K30" i="10"/>
  <c r="L30" i="10"/>
  <c r="P30" i="10"/>
  <c r="O30" i="10"/>
  <c r="N30" i="10"/>
  <c r="M30" i="10"/>
  <c r="K29" i="10"/>
  <c r="L29" i="10"/>
  <c r="P29" i="10"/>
  <c r="O29" i="10"/>
  <c r="N29" i="10"/>
  <c r="M29" i="10"/>
  <c r="K28" i="10"/>
  <c r="L28" i="10"/>
  <c r="P28" i="10"/>
  <c r="O28" i="10"/>
  <c r="N28" i="10"/>
  <c r="M28" i="10"/>
  <c r="K27" i="10"/>
  <c r="L27" i="10"/>
  <c r="P27" i="10"/>
  <c r="O27" i="10"/>
  <c r="N27" i="10"/>
  <c r="M27" i="10"/>
  <c r="K26" i="10"/>
  <c r="L26" i="10"/>
  <c r="P26" i="10"/>
  <c r="O26" i="10"/>
  <c r="N26" i="10"/>
  <c r="M26" i="10"/>
  <c r="K25" i="10"/>
  <c r="L25" i="10"/>
  <c r="P25" i="10"/>
  <c r="O25" i="10"/>
  <c r="N25" i="10"/>
  <c r="M25" i="10"/>
  <c r="K24" i="10"/>
  <c r="L24" i="10"/>
  <c r="P24" i="10"/>
  <c r="O24" i="10"/>
  <c r="N24" i="10"/>
  <c r="M24" i="10"/>
  <c r="K23" i="10"/>
  <c r="L23" i="10"/>
  <c r="P23" i="10"/>
  <c r="O23" i="10"/>
  <c r="N23" i="10"/>
  <c r="M23" i="10"/>
  <c r="K22" i="10"/>
  <c r="L22" i="10"/>
  <c r="P22" i="10"/>
  <c r="O22" i="10"/>
  <c r="N22" i="10"/>
  <c r="M22" i="10"/>
  <c r="K21" i="10"/>
  <c r="L21" i="10"/>
  <c r="P21" i="10"/>
  <c r="O21" i="10"/>
  <c r="N21" i="10"/>
  <c r="M21" i="10"/>
  <c r="A12" i="10"/>
  <c r="A11" i="10"/>
  <c r="G10" i="10"/>
  <c r="F10" i="10"/>
  <c r="E10" i="10"/>
  <c r="D10" i="10"/>
  <c r="C10" i="10"/>
  <c r="B10" i="10"/>
  <c r="A10" i="10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B50" i="9"/>
  <c r="C50" i="9"/>
  <c r="D50" i="9"/>
  <c r="F50" i="9" a="1"/>
  <c r="F50" i="9"/>
  <c r="E50" i="9" a="1"/>
  <c r="E50" i="9"/>
  <c r="B49" i="9"/>
  <c r="C49" i="9"/>
  <c r="D49" i="9"/>
  <c r="F49" i="9" a="1"/>
  <c r="F49" i="9"/>
  <c r="E49" i="9" a="1"/>
  <c r="E49" i="9"/>
  <c r="B48" i="9"/>
  <c r="C48" i="9"/>
  <c r="D48" i="9"/>
  <c r="F48" i="9" a="1"/>
  <c r="F48" i="9"/>
  <c r="E48" i="9" a="1"/>
  <c r="E48" i="9"/>
  <c r="B47" i="9"/>
  <c r="C47" i="9"/>
  <c r="D47" i="9"/>
  <c r="F47" i="9" a="1"/>
  <c r="F47" i="9"/>
  <c r="E47" i="9" a="1"/>
  <c r="E47" i="9"/>
  <c r="B46" i="9"/>
  <c r="C46" i="9"/>
  <c r="D46" i="9"/>
  <c r="F46" i="9" a="1"/>
  <c r="F46" i="9"/>
  <c r="E46" i="9" a="1"/>
  <c r="E46" i="9"/>
  <c r="B45" i="9"/>
  <c r="C45" i="9"/>
  <c r="D45" i="9"/>
  <c r="F45" i="9" a="1"/>
  <c r="F45" i="9"/>
  <c r="E45" i="9" a="1"/>
  <c r="E45" i="9"/>
  <c r="F44" i="9" a="1"/>
  <c r="F44" i="9"/>
  <c r="F43" i="9" a="1"/>
  <c r="F43" i="9"/>
  <c r="F42" i="9" a="1"/>
  <c r="F42" i="9"/>
  <c r="F41" i="9" a="1"/>
  <c r="F41" i="9"/>
  <c r="F40" i="9" a="1"/>
  <c r="F40" i="9"/>
  <c r="F39" i="9" a="1"/>
  <c r="F39" i="9"/>
  <c r="F38" i="9" a="1"/>
  <c r="F38" i="9"/>
  <c r="F37" i="9" a="1"/>
  <c r="F37" i="9"/>
  <c r="F36" i="9" a="1"/>
  <c r="F36" i="9"/>
  <c r="F35" i="9" a="1"/>
  <c r="F35" i="9"/>
  <c r="F34" i="9" a="1"/>
  <c r="F34" i="9"/>
  <c r="F33" i="9" a="1"/>
  <c r="F33" i="9"/>
  <c r="F32" i="9" a="1"/>
  <c r="F32" i="9"/>
  <c r="F31" i="9" a="1"/>
  <c r="F31" i="9"/>
  <c r="F30" i="9" a="1"/>
  <c r="F30" i="9"/>
  <c r="F29" i="9" a="1"/>
  <c r="F29" i="9"/>
  <c r="F28" i="9" a="1"/>
  <c r="F28" i="9"/>
  <c r="F27" i="9" a="1"/>
  <c r="F27" i="9"/>
  <c r="F26" i="9" a="1"/>
  <c r="F26" i="9"/>
  <c r="F25" i="9" a="1"/>
  <c r="F25" i="9"/>
  <c r="F24" i="9" a="1"/>
  <c r="F24" i="9"/>
  <c r="F23" i="9" a="1"/>
  <c r="F23" i="9"/>
  <c r="F22" i="9" a="1"/>
  <c r="F22" i="9"/>
  <c r="F21" i="9" a="1"/>
  <c r="F21" i="9"/>
  <c r="F20" i="9" a="1"/>
  <c r="F20" i="9"/>
  <c r="F19" i="9" a="1"/>
  <c r="F19" i="9"/>
  <c r="F18" i="9" a="1"/>
  <c r="F18" i="9"/>
  <c r="F17" i="9" a="1"/>
  <c r="F17" i="9"/>
  <c r="F16" i="9" a="1"/>
  <c r="F16" i="9"/>
  <c r="F15" i="9" a="1"/>
  <c r="F15" i="9"/>
  <c r="D14" i="9"/>
  <c r="F14" i="9" a="1"/>
  <c r="F14" i="9"/>
  <c r="E14" i="9" a="1"/>
  <c r="E14" i="9"/>
  <c r="D13" i="9"/>
  <c r="F13" i="9" a="1"/>
  <c r="F13" i="9"/>
  <c r="E13" i="9" a="1"/>
  <c r="E13" i="9"/>
  <c r="D12" i="9"/>
  <c r="F12" i="9" a="1"/>
  <c r="F12" i="9"/>
  <c r="E12" i="9" a="1"/>
  <c r="E12" i="9"/>
  <c r="D11" i="9"/>
  <c r="F11" i="9" a="1"/>
  <c r="F11" i="9"/>
  <c r="E11" i="9" a="1"/>
  <c r="E11" i="9"/>
  <c r="D10" i="9"/>
  <c r="F10" i="9" a="1"/>
  <c r="F10" i="9"/>
  <c r="E10" i="9" a="1"/>
  <c r="E10" i="9"/>
  <c r="D9" i="9"/>
  <c r="F9" i="9" a="1"/>
  <c r="F9" i="9"/>
  <c r="E9" i="9" a="1"/>
  <c r="E9" i="9"/>
  <c r="D8" i="9"/>
  <c r="F8" i="9" a="1"/>
  <c r="F8" i="9"/>
  <c r="E8" i="9" a="1"/>
  <c r="E8" i="9"/>
  <c r="D7" i="9"/>
  <c r="F7" i="9" a="1"/>
  <c r="F7" i="9"/>
  <c r="E7" i="9" a="1"/>
  <c r="E7" i="9"/>
  <c r="D6" i="9"/>
  <c r="F6" i="9" a="1"/>
  <c r="F6" i="9"/>
  <c r="E6" i="9" a="1"/>
  <c r="E6" i="9"/>
  <c r="D5" i="9"/>
  <c r="F5" i="9" a="1"/>
  <c r="F5" i="9"/>
  <c r="E5" i="9" a="1"/>
  <c r="E5" i="9"/>
  <c r="D4" i="9"/>
  <c r="F4" i="9" a="1"/>
  <c r="F4" i="9"/>
  <c r="E4" i="9" a="1"/>
  <c r="E4" i="9"/>
  <c r="D87" i="9"/>
  <c r="J13" i="9"/>
  <c r="I13" i="9"/>
  <c r="K13" i="9"/>
  <c r="I6" i="9"/>
  <c r="I7" i="9"/>
  <c r="I10" i="9"/>
  <c r="I5" i="9"/>
  <c r="I9" i="9"/>
  <c r="I8" i="9"/>
  <c r="I11" i="9"/>
  <c r="I12" i="9"/>
  <c r="J5" i="9"/>
  <c r="J6" i="9"/>
  <c r="J7" i="9"/>
  <c r="J12" i="9"/>
  <c r="K12" i="9"/>
  <c r="N11" i="9"/>
  <c r="J11" i="9"/>
  <c r="K11" i="9"/>
  <c r="L11" i="9"/>
  <c r="M11" i="9"/>
  <c r="N10" i="9"/>
  <c r="J10" i="9"/>
  <c r="K10" i="9"/>
  <c r="L10" i="9"/>
  <c r="M10" i="9"/>
  <c r="N9" i="9"/>
  <c r="J9" i="9"/>
  <c r="K9" i="9"/>
  <c r="L9" i="9"/>
  <c r="M9" i="9"/>
  <c r="N8" i="9"/>
  <c r="J8" i="9"/>
  <c r="K8" i="9"/>
  <c r="L8" i="9"/>
  <c r="M8" i="9"/>
  <c r="N7" i="9"/>
  <c r="K7" i="9"/>
  <c r="L7" i="9"/>
  <c r="M7" i="9"/>
  <c r="N6" i="9"/>
  <c r="K6" i="9"/>
  <c r="L6" i="9"/>
  <c r="M6" i="9"/>
  <c r="N5" i="9"/>
  <c r="K5" i="9"/>
  <c r="L5" i="9"/>
  <c r="M5" i="9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C3" i="8"/>
  <c r="B3" i="8"/>
  <c r="A3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M2" i="8"/>
  <c r="L2" i="8"/>
  <c r="K2" i="8"/>
  <c r="J2" i="8"/>
  <c r="AG1" i="8"/>
  <c r="AF1" i="8"/>
  <c r="N18" i="7"/>
  <c r="N17" i="7"/>
  <c r="N16" i="7"/>
  <c r="N7" i="7"/>
  <c r="N5" i="7"/>
  <c r="N6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F7" i="4"/>
  <c r="AF3" i="4"/>
  <c r="AF5" i="4"/>
  <c r="AF6" i="4"/>
  <c r="AF4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19" i="3"/>
  <c r="D22" i="4"/>
  <c r="D20" i="3"/>
  <c r="E22" i="4"/>
  <c r="D21" i="3"/>
  <c r="F22" i="4"/>
  <c r="D22" i="3"/>
  <c r="G22" i="4"/>
  <c r="D23" i="3"/>
  <c r="H22" i="4"/>
  <c r="M22" i="4"/>
  <c r="G19" i="3"/>
  <c r="D25" i="4"/>
  <c r="G20" i="3"/>
  <c r="E25" i="4"/>
  <c r="G21" i="3"/>
  <c r="F25" i="4"/>
  <c r="G22" i="3"/>
  <c r="G25" i="4"/>
  <c r="G23" i="3"/>
  <c r="H25" i="4"/>
  <c r="M25" i="4"/>
  <c r="J2" i="4"/>
  <c r="A66" i="6" a="1"/>
  <c r="E51" i="5"/>
  <c r="K2" i="6"/>
  <c r="B67" i="6"/>
  <c r="E57" i="5"/>
  <c r="K3" i="6"/>
  <c r="C67" i="6"/>
  <c r="E63" i="5"/>
  <c r="K4" i="6"/>
  <c r="D67" i="6"/>
  <c r="E69" i="5"/>
  <c r="K5" i="6"/>
  <c r="E67" i="6"/>
  <c r="E75" i="5"/>
  <c r="K6" i="6"/>
  <c r="F67" i="6"/>
  <c r="E81" i="5"/>
  <c r="K7" i="6"/>
  <c r="G67" i="6"/>
  <c r="E52" i="5"/>
  <c r="L2" i="6"/>
  <c r="B68" i="6"/>
  <c r="E58" i="5"/>
  <c r="L3" i="6"/>
  <c r="C68" i="6"/>
  <c r="E64" i="5"/>
  <c r="L4" i="6"/>
  <c r="D68" i="6"/>
  <c r="E70" i="5"/>
  <c r="L5" i="6"/>
  <c r="E68" i="6"/>
  <c r="E76" i="5"/>
  <c r="L6" i="6"/>
  <c r="F68" i="6"/>
  <c r="E82" i="5"/>
  <c r="L7" i="6"/>
  <c r="G68" i="6"/>
  <c r="E53" i="5"/>
  <c r="M2" i="6"/>
  <c r="B69" i="6"/>
  <c r="E59" i="5"/>
  <c r="M3" i="6"/>
  <c r="C69" i="6"/>
  <c r="E65" i="5"/>
  <c r="M4" i="6"/>
  <c r="D69" i="6"/>
  <c r="E71" i="5"/>
  <c r="M5" i="6"/>
  <c r="E69" i="6"/>
  <c r="E77" i="5"/>
  <c r="M6" i="6"/>
  <c r="F69" i="6"/>
  <c r="E83" i="5"/>
  <c r="M7" i="6"/>
  <c r="G69" i="6"/>
  <c r="E54" i="5"/>
  <c r="N2" i="6"/>
  <c r="B70" i="6"/>
  <c r="E60" i="5"/>
  <c r="N3" i="6"/>
  <c r="C70" i="6"/>
  <c r="E66" i="5"/>
  <c r="N4" i="6"/>
  <c r="D70" i="6"/>
  <c r="E72" i="5"/>
  <c r="N5" i="6"/>
  <c r="E70" i="6"/>
  <c r="E78" i="5"/>
  <c r="N6" i="6"/>
  <c r="F70" i="6"/>
  <c r="E84" i="5"/>
  <c r="N7" i="6"/>
  <c r="G70" i="6"/>
  <c r="E55" i="5"/>
  <c r="O2" i="6"/>
  <c r="B71" i="6"/>
  <c r="E61" i="5"/>
  <c r="O3" i="6"/>
  <c r="C71" i="6"/>
  <c r="E67" i="5"/>
  <c r="O4" i="6"/>
  <c r="D71" i="6"/>
  <c r="E73" i="5"/>
  <c r="O5" i="6"/>
  <c r="E71" i="6"/>
  <c r="E79" i="5"/>
  <c r="O6" i="6"/>
  <c r="F71" i="6"/>
  <c r="E85" i="5"/>
  <c r="O7" i="6"/>
  <c r="G71" i="6"/>
  <c r="E56" i="5"/>
  <c r="P2" i="6"/>
  <c r="B72" i="6"/>
  <c r="E62" i="5"/>
  <c r="P3" i="6"/>
  <c r="C72" i="6"/>
  <c r="E68" i="5"/>
  <c r="P4" i="6"/>
  <c r="D72" i="6"/>
  <c r="E74" i="5"/>
  <c r="P5" i="6"/>
  <c r="E72" i="6"/>
  <c r="E80" i="5"/>
  <c r="P6" i="6"/>
  <c r="F72" i="6"/>
  <c r="E86" i="5"/>
  <c r="P7" i="6"/>
  <c r="G72" i="6"/>
  <c r="K74" i="6"/>
  <c r="J68" i="6"/>
  <c r="J70" i="6"/>
  <c r="K78" i="6"/>
  <c r="L78" i="6"/>
  <c r="L74" i="6"/>
  <c r="J69" i="6"/>
  <c r="J71" i="6"/>
  <c r="J72" i="6"/>
  <c r="J73" i="6"/>
  <c r="M74" i="6"/>
  <c r="N74" i="6"/>
  <c r="M78" i="6"/>
  <c r="N78" i="6"/>
  <c r="O78" i="6"/>
  <c r="P78" i="6"/>
  <c r="K79" i="6"/>
  <c r="L79" i="6"/>
  <c r="M79" i="6"/>
  <c r="N79" i="6"/>
  <c r="O79" i="6"/>
  <c r="P79" i="6"/>
  <c r="K80" i="6"/>
  <c r="L80" i="6"/>
  <c r="M80" i="6"/>
  <c r="N80" i="6"/>
  <c r="O80" i="6"/>
  <c r="P80" i="6"/>
  <c r="K81" i="6"/>
  <c r="L81" i="6"/>
  <c r="M81" i="6"/>
  <c r="N81" i="6"/>
  <c r="O81" i="6"/>
  <c r="P81" i="6"/>
  <c r="K82" i="6"/>
  <c r="L82" i="6"/>
  <c r="M82" i="6"/>
  <c r="N82" i="6"/>
  <c r="O82" i="6"/>
  <c r="P82" i="6"/>
  <c r="K83" i="6"/>
  <c r="L83" i="6"/>
  <c r="M83" i="6"/>
  <c r="N83" i="6"/>
  <c r="O83" i="6"/>
  <c r="P83" i="6"/>
  <c r="K84" i="6"/>
  <c r="L84" i="6"/>
  <c r="M84" i="6"/>
  <c r="N84" i="6"/>
  <c r="O84" i="6"/>
  <c r="P84" i="6"/>
  <c r="K85" i="6"/>
  <c r="L85" i="6"/>
  <c r="M85" i="6"/>
  <c r="N85" i="6"/>
  <c r="O85" i="6"/>
  <c r="P85" i="6"/>
  <c r="K86" i="6"/>
  <c r="L86" i="6"/>
  <c r="M86" i="6"/>
  <c r="N86" i="6"/>
  <c r="O86" i="6"/>
  <c r="P86" i="6"/>
  <c r="K87" i="6"/>
  <c r="L87" i="6"/>
  <c r="M87" i="6"/>
  <c r="N87" i="6"/>
  <c r="O87" i="6"/>
  <c r="P87" i="6"/>
  <c r="K88" i="6"/>
  <c r="L88" i="6"/>
  <c r="M88" i="6"/>
  <c r="N88" i="6"/>
  <c r="O88" i="6"/>
  <c r="P88" i="6"/>
  <c r="K89" i="6"/>
  <c r="L89" i="6"/>
  <c r="M89" i="6"/>
  <c r="N89" i="6"/>
  <c r="O89" i="6"/>
  <c r="P89" i="6"/>
  <c r="K90" i="6"/>
  <c r="L90" i="6"/>
  <c r="M90" i="6"/>
  <c r="N90" i="6"/>
  <c r="O90" i="6"/>
  <c r="P90" i="6"/>
  <c r="K91" i="6"/>
  <c r="L91" i="6"/>
  <c r="M91" i="6"/>
  <c r="N91" i="6"/>
  <c r="O91" i="6"/>
  <c r="P91" i="6"/>
  <c r="K77" i="6"/>
  <c r="L77" i="6"/>
  <c r="P77" i="6"/>
  <c r="O77" i="6"/>
  <c r="N77" i="6"/>
  <c r="M77" i="6"/>
  <c r="A66" i="6"/>
  <c r="B66" i="6"/>
  <c r="C66" i="6"/>
  <c r="D66" i="6"/>
  <c r="E66" i="6"/>
  <c r="F66" i="6"/>
  <c r="G66" i="6"/>
  <c r="A67" i="6"/>
  <c r="A68" i="6"/>
  <c r="A69" i="6"/>
  <c r="A70" i="6"/>
  <c r="A71" i="6"/>
  <c r="A72" i="6"/>
  <c r="A38" i="6" a="1"/>
  <c r="A4" i="5" a="1"/>
  <c r="A4" i="5"/>
  <c r="A27" i="5"/>
  <c r="C12" i="5" a="1"/>
  <c r="C12" i="5"/>
  <c r="C27" i="5"/>
  <c r="A51" i="5"/>
  <c r="C51" i="5"/>
  <c r="D51" i="5"/>
  <c r="A52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27" i="5"/>
  <c r="E27" i="5" a="1"/>
  <c r="E27" i="5"/>
  <c r="F2" i="6"/>
  <c r="B39" i="6"/>
  <c r="A28" i="5"/>
  <c r="C13" i="5"/>
  <c r="C28" i="5"/>
  <c r="D28" i="5"/>
  <c r="E28" i="5" a="1"/>
  <c r="E28" i="5"/>
  <c r="G2" i="6"/>
  <c r="B40" i="6"/>
  <c r="A29" i="5"/>
  <c r="C14" i="5"/>
  <c r="C29" i="5"/>
  <c r="D29" i="5"/>
  <c r="E29" i="5" a="1"/>
  <c r="E29" i="5"/>
  <c r="H2" i="6"/>
  <c r="B41" i="6"/>
  <c r="J40" i="6"/>
  <c r="A6" i="5"/>
  <c r="A33" i="5"/>
  <c r="C33" i="5"/>
  <c r="D33" i="5"/>
  <c r="E33" i="5" a="1"/>
  <c r="E33" i="5"/>
  <c r="F4" i="6"/>
  <c r="D39" i="6"/>
  <c r="A34" i="5"/>
  <c r="C34" i="5"/>
  <c r="D34" i="5"/>
  <c r="E34" i="5" a="1"/>
  <c r="E34" i="5"/>
  <c r="G4" i="6"/>
  <c r="D40" i="6"/>
  <c r="A35" i="5"/>
  <c r="C35" i="5"/>
  <c r="D35" i="5"/>
  <c r="E35" i="5" a="1"/>
  <c r="E35" i="5"/>
  <c r="H4" i="6"/>
  <c r="D41" i="6"/>
  <c r="J42" i="6"/>
  <c r="K50" i="6"/>
  <c r="A5" i="5"/>
  <c r="A30" i="5"/>
  <c r="C30" i="5"/>
  <c r="D30" i="5"/>
  <c r="E30" i="5" a="1"/>
  <c r="E30" i="5"/>
  <c r="F3" i="6"/>
  <c r="C39" i="6"/>
  <c r="A7" i="5"/>
  <c r="A36" i="5"/>
  <c r="C36" i="5"/>
  <c r="D36" i="5"/>
  <c r="E36" i="5" a="1"/>
  <c r="E36" i="5"/>
  <c r="F5" i="6"/>
  <c r="E39" i="6"/>
  <c r="A8" i="5"/>
  <c r="A39" i="5"/>
  <c r="C39" i="5"/>
  <c r="D39" i="5"/>
  <c r="E39" i="5" a="1"/>
  <c r="E39" i="5"/>
  <c r="F6" i="6"/>
  <c r="F39" i="6"/>
  <c r="A9" i="5"/>
  <c r="A42" i="5"/>
  <c r="C42" i="5"/>
  <c r="D42" i="5"/>
  <c r="E42" i="5" a="1"/>
  <c r="E42" i="5"/>
  <c r="F7" i="6"/>
  <c r="G39" i="6"/>
  <c r="A31" i="5"/>
  <c r="C31" i="5"/>
  <c r="D31" i="5"/>
  <c r="E31" i="5" a="1"/>
  <c r="E31" i="5"/>
  <c r="G3" i="6"/>
  <c r="C40" i="6"/>
  <c r="A37" i="5"/>
  <c r="C37" i="5"/>
  <c r="D37" i="5"/>
  <c r="E37" i="5" a="1"/>
  <c r="E37" i="5"/>
  <c r="G5" i="6"/>
  <c r="E40" i="6"/>
  <c r="A40" i="5"/>
  <c r="C40" i="5"/>
  <c r="D40" i="5"/>
  <c r="E40" i="5" a="1"/>
  <c r="E40" i="5"/>
  <c r="G6" i="6"/>
  <c r="F40" i="6"/>
  <c r="A43" i="5"/>
  <c r="C43" i="5"/>
  <c r="D43" i="5"/>
  <c r="E43" i="5" a="1"/>
  <c r="E43" i="5"/>
  <c r="G7" i="6"/>
  <c r="G40" i="6"/>
  <c r="A32" i="5"/>
  <c r="C32" i="5"/>
  <c r="D32" i="5"/>
  <c r="E32" i="5" a="1"/>
  <c r="E32" i="5"/>
  <c r="H3" i="6"/>
  <c r="C41" i="6"/>
  <c r="A38" i="5"/>
  <c r="C38" i="5"/>
  <c r="D38" i="5"/>
  <c r="E38" i="5" a="1"/>
  <c r="E38" i="5"/>
  <c r="H5" i="6"/>
  <c r="E41" i="6"/>
  <c r="A41" i="5"/>
  <c r="C41" i="5"/>
  <c r="D41" i="5"/>
  <c r="E41" i="5" a="1"/>
  <c r="E41" i="5"/>
  <c r="H6" i="6"/>
  <c r="F41" i="6"/>
  <c r="A44" i="5"/>
  <c r="C44" i="5"/>
  <c r="D44" i="5"/>
  <c r="E44" i="5" a="1"/>
  <c r="E44" i="5"/>
  <c r="H7" i="6"/>
  <c r="G41" i="6"/>
  <c r="K46" i="6"/>
  <c r="L50" i="6"/>
  <c r="J41" i="6"/>
  <c r="J43" i="6"/>
  <c r="J44" i="6"/>
  <c r="J45" i="6"/>
  <c r="L46" i="6"/>
  <c r="M46" i="6"/>
  <c r="N46" i="6"/>
  <c r="M50" i="6"/>
  <c r="N50" i="6"/>
  <c r="O50" i="6"/>
  <c r="P50" i="6"/>
  <c r="K51" i="6"/>
  <c r="L51" i="6"/>
  <c r="M51" i="6"/>
  <c r="N51" i="6"/>
  <c r="O51" i="6"/>
  <c r="P51" i="6"/>
  <c r="K52" i="6"/>
  <c r="L52" i="6"/>
  <c r="M52" i="6"/>
  <c r="N52" i="6"/>
  <c r="O52" i="6"/>
  <c r="P52" i="6"/>
  <c r="K53" i="6"/>
  <c r="L53" i="6"/>
  <c r="M53" i="6"/>
  <c r="N53" i="6"/>
  <c r="O53" i="6"/>
  <c r="P53" i="6"/>
  <c r="K54" i="6"/>
  <c r="L54" i="6"/>
  <c r="M54" i="6"/>
  <c r="N54" i="6"/>
  <c r="O54" i="6"/>
  <c r="P54" i="6"/>
  <c r="K55" i="6"/>
  <c r="L55" i="6"/>
  <c r="M55" i="6"/>
  <c r="N55" i="6"/>
  <c r="O55" i="6"/>
  <c r="P55" i="6"/>
  <c r="K56" i="6"/>
  <c r="L56" i="6"/>
  <c r="M56" i="6"/>
  <c r="N56" i="6"/>
  <c r="O56" i="6"/>
  <c r="P56" i="6"/>
  <c r="K57" i="6"/>
  <c r="L57" i="6"/>
  <c r="M57" i="6"/>
  <c r="N57" i="6"/>
  <c r="O57" i="6"/>
  <c r="P57" i="6"/>
  <c r="K58" i="6"/>
  <c r="L58" i="6"/>
  <c r="M58" i="6"/>
  <c r="N58" i="6"/>
  <c r="O58" i="6"/>
  <c r="P58" i="6"/>
  <c r="K59" i="6"/>
  <c r="L59" i="6"/>
  <c r="M59" i="6"/>
  <c r="N59" i="6"/>
  <c r="O59" i="6"/>
  <c r="P59" i="6"/>
  <c r="K60" i="6"/>
  <c r="L60" i="6"/>
  <c r="M60" i="6"/>
  <c r="N60" i="6"/>
  <c r="O60" i="6"/>
  <c r="P60" i="6"/>
  <c r="K61" i="6"/>
  <c r="L61" i="6"/>
  <c r="M61" i="6"/>
  <c r="N61" i="6"/>
  <c r="O61" i="6"/>
  <c r="P61" i="6"/>
  <c r="K62" i="6"/>
  <c r="L62" i="6"/>
  <c r="M62" i="6"/>
  <c r="N62" i="6"/>
  <c r="O62" i="6"/>
  <c r="P62" i="6"/>
  <c r="K63" i="6"/>
  <c r="L63" i="6"/>
  <c r="M63" i="6"/>
  <c r="N63" i="6"/>
  <c r="O63" i="6"/>
  <c r="P63" i="6"/>
  <c r="K49" i="6"/>
  <c r="L49" i="6"/>
  <c r="P49" i="6"/>
  <c r="O49" i="6"/>
  <c r="N49" i="6"/>
  <c r="M49" i="6"/>
  <c r="A38" i="6"/>
  <c r="B38" i="6"/>
  <c r="C38" i="6"/>
  <c r="D38" i="6"/>
  <c r="E38" i="6"/>
  <c r="F38" i="6"/>
  <c r="G38" i="6"/>
  <c r="A39" i="6"/>
  <c r="A40" i="6"/>
  <c r="A41" i="6"/>
  <c r="A10" i="6" a="1"/>
  <c r="A15" i="5"/>
  <c r="B10" i="5" a="1"/>
  <c r="B10" i="5"/>
  <c r="B1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D15" i="5"/>
  <c r="E15" i="5" a="1"/>
  <c r="E15" i="5"/>
  <c r="B2" i="6"/>
  <c r="B11" i="6"/>
  <c r="A16" i="5"/>
  <c r="B11" i="5"/>
  <c r="B16" i="5"/>
  <c r="D16" i="5"/>
  <c r="E16" i="5" a="1"/>
  <c r="E16" i="5"/>
  <c r="C2" i="6"/>
  <c r="B12" i="6"/>
  <c r="J12" i="6"/>
  <c r="A19" i="5"/>
  <c r="B19" i="5"/>
  <c r="D19" i="5"/>
  <c r="E19" i="5" a="1"/>
  <c r="E19" i="5"/>
  <c r="B4" i="6"/>
  <c r="D11" i="6"/>
  <c r="A20" i="5"/>
  <c r="B20" i="5"/>
  <c r="D20" i="5"/>
  <c r="E20" i="5" a="1"/>
  <c r="E20" i="5"/>
  <c r="C4" i="6"/>
  <c r="D12" i="6"/>
  <c r="J14" i="6"/>
  <c r="K22" i="6"/>
  <c r="A17" i="5"/>
  <c r="B17" i="5"/>
  <c r="D17" i="5"/>
  <c r="E17" i="5" a="1"/>
  <c r="E17" i="5"/>
  <c r="B3" i="6"/>
  <c r="C11" i="6"/>
  <c r="A21" i="5"/>
  <c r="B21" i="5"/>
  <c r="D21" i="5"/>
  <c r="E21" i="5" a="1"/>
  <c r="E21" i="5"/>
  <c r="B5" i="6"/>
  <c r="E11" i="6"/>
  <c r="A23" i="5"/>
  <c r="B23" i="5"/>
  <c r="D23" i="5"/>
  <c r="E23" i="5" a="1"/>
  <c r="E23" i="5"/>
  <c r="B6" i="6"/>
  <c r="F11" i="6"/>
  <c r="A25" i="5"/>
  <c r="B25" i="5"/>
  <c r="D25" i="5"/>
  <c r="E25" i="5" a="1"/>
  <c r="E25" i="5"/>
  <c r="B7" i="6"/>
  <c r="G11" i="6"/>
  <c r="A18" i="5"/>
  <c r="B18" i="5"/>
  <c r="D18" i="5"/>
  <c r="E18" i="5" a="1"/>
  <c r="E18" i="5"/>
  <c r="C3" i="6"/>
  <c r="C12" i="6"/>
  <c r="A22" i="5"/>
  <c r="B22" i="5"/>
  <c r="D22" i="5"/>
  <c r="E22" i="5" a="1"/>
  <c r="E22" i="5"/>
  <c r="C5" i="6"/>
  <c r="E12" i="6"/>
  <c r="A24" i="5"/>
  <c r="B24" i="5"/>
  <c r="D24" i="5"/>
  <c r="E24" i="5" a="1"/>
  <c r="E24" i="5"/>
  <c r="C6" i="6"/>
  <c r="F12" i="6"/>
  <c r="A26" i="5"/>
  <c r="B26" i="5"/>
  <c r="D26" i="5"/>
  <c r="E26" i="5" a="1"/>
  <c r="E26" i="5"/>
  <c r="C7" i="6"/>
  <c r="G12" i="6"/>
  <c r="K18" i="6"/>
  <c r="L22" i="6"/>
  <c r="J13" i="6"/>
  <c r="J15" i="6"/>
  <c r="J16" i="6"/>
  <c r="J17" i="6"/>
  <c r="L18" i="6"/>
  <c r="M18" i="6"/>
  <c r="N18" i="6"/>
  <c r="M22" i="6"/>
  <c r="N22" i="6"/>
  <c r="O22" i="6"/>
  <c r="P22" i="6"/>
  <c r="K23" i="6"/>
  <c r="L23" i="6"/>
  <c r="M23" i="6"/>
  <c r="N23" i="6"/>
  <c r="O23" i="6"/>
  <c r="P23" i="6"/>
  <c r="K24" i="6"/>
  <c r="L24" i="6"/>
  <c r="M24" i="6"/>
  <c r="N24" i="6"/>
  <c r="O24" i="6"/>
  <c r="P24" i="6"/>
  <c r="K25" i="6"/>
  <c r="L25" i="6"/>
  <c r="M25" i="6"/>
  <c r="N25" i="6"/>
  <c r="O25" i="6"/>
  <c r="P25" i="6"/>
  <c r="K26" i="6"/>
  <c r="L26" i="6"/>
  <c r="M26" i="6"/>
  <c r="N26" i="6"/>
  <c r="O26" i="6"/>
  <c r="P26" i="6"/>
  <c r="K27" i="6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K32" i="6"/>
  <c r="L32" i="6"/>
  <c r="M32" i="6"/>
  <c r="N32" i="6"/>
  <c r="O32" i="6"/>
  <c r="P32" i="6"/>
  <c r="K33" i="6"/>
  <c r="L33" i="6"/>
  <c r="M33" i="6"/>
  <c r="N33" i="6"/>
  <c r="O33" i="6"/>
  <c r="P33" i="6"/>
  <c r="K34" i="6"/>
  <c r="L34" i="6"/>
  <c r="M34" i="6"/>
  <c r="N34" i="6"/>
  <c r="O34" i="6"/>
  <c r="P34" i="6"/>
  <c r="K35" i="6"/>
  <c r="L35" i="6"/>
  <c r="M35" i="6"/>
  <c r="N35" i="6"/>
  <c r="O35" i="6"/>
  <c r="P35" i="6"/>
  <c r="K21" i="6"/>
  <c r="L21" i="6"/>
  <c r="P21" i="6"/>
  <c r="O21" i="6"/>
  <c r="N21" i="6"/>
  <c r="M21" i="6"/>
  <c r="A10" i="6"/>
  <c r="B10" i="6"/>
  <c r="C10" i="6"/>
  <c r="D10" i="6"/>
  <c r="E10" i="6"/>
  <c r="F10" i="6"/>
  <c r="G10" i="6"/>
  <c r="A11" i="6"/>
  <c r="A12" i="6"/>
  <c r="K20" i="3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D87" i="5"/>
  <c r="J13" i="5"/>
  <c r="I13" i="5"/>
  <c r="B45" i="5"/>
  <c r="C45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I12" i="6" a="1"/>
  <c r="I12" i="6"/>
  <c r="I21" i="6"/>
  <c r="I13" i="6"/>
  <c r="J21" i="6"/>
  <c r="I22" i="6"/>
  <c r="I14" i="6"/>
  <c r="J22" i="6"/>
  <c r="I23" i="6"/>
  <c r="I15" i="6"/>
  <c r="J23" i="6"/>
  <c r="I24" i="6"/>
  <c r="I16" i="6"/>
  <c r="J24" i="6"/>
  <c r="I25" i="6"/>
  <c r="I17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40" i="6" a="1"/>
  <c r="I40" i="6"/>
  <c r="I49" i="6"/>
  <c r="I41" i="6"/>
  <c r="J49" i="6"/>
  <c r="I50" i="6"/>
  <c r="I42" i="6"/>
  <c r="J50" i="6"/>
  <c r="I51" i="6"/>
  <c r="I43" i="6"/>
  <c r="J51" i="6"/>
  <c r="I52" i="6"/>
  <c r="I44" i="6"/>
  <c r="J52" i="6"/>
  <c r="I53" i="6"/>
  <c r="I45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8" i="6" a="1"/>
  <c r="I68" i="6"/>
  <c r="I77" i="6"/>
  <c r="I69" i="6"/>
  <c r="J77" i="6"/>
  <c r="I78" i="6"/>
  <c r="I70" i="6"/>
  <c r="J78" i="6"/>
  <c r="I79" i="6"/>
  <c r="I71" i="6"/>
  <c r="J79" i="6"/>
  <c r="I80" i="6"/>
  <c r="I72" i="6"/>
  <c r="J80" i="6"/>
  <c r="I81" i="6"/>
  <c r="I73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I12" i="10" a="1"/>
  <c r="I12" i="10"/>
  <c r="I21" i="10"/>
  <c r="I13" i="10"/>
  <c r="J21" i="10"/>
  <c r="I22" i="10"/>
  <c r="I14" i="10"/>
  <c r="J22" i="10"/>
  <c r="I23" i="10"/>
  <c r="I15" i="10"/>
  <c r="J23" i="10"/>
  <c r="I24" i="10"/>
  <c r="I16" i="10"/>
  <c r="J24" i="10"/>
  <c r="I25" i="10"/>
  <c r="I17" i="10"/>
  <c r="J25" i="10"/>
  <c r="I26" i="10"/>
  <c r="J26" i="10"/>
  <c r="I27" i="10"/>
  <c r="J27" i="10"/>
  <c r="I28" i="10"/>
  <c r="J28" i="10"/>
  <c r="I29" i="10"/>
  <c r="J29" i="10"/>
  <c r="I30" i="10"/>
  <c r="J30" i="10"/>
  <c r="I31" i="10"/>
  <c r="J31" i="10"/>
  <c r="I32" i="10"/>
  <c r="J32" i="10"/>
  <c r="I33" i="10"/>
  <c r="J33" i="10"/>
  <c r="I34" i="10"/>
  <c r="J34" i="10"/>
  <c r="I35" i="10"/>
  <c r="J35" i="10"/>
  <c r="I40" i="10" a="1"/>
  <c r="I40" i="10"/>
  <c r="I49" i="10"/>
  <c r="I41" i="10"/>
  <c r="J49" i="10"/>
  <c r="I50" i="10"/>
  <c r="I42" i="10"/>
  <c r="J50" i="10"/>
  <c r="I51" i="10"/>
  <c r="I43" i="10"/>
  <c r="J51" i="10"/>
  <c r="I52" i="10"/>
  <c r="I44" i="10"/>
  <c r="J52" i="10"/>
  <c r="I53" i="10"/>
  <c r="I45" i="10"/>
  <c r="J53" i="10"/>
  <c r="I54" i="10"/>
  <c r="J54" i="10"/>
  <c r="I55" i="10"/>
  <c r="J55" i="10"/>
  <c r="I56" i="10"/>
  <c r="J56" i="10"/>
  <c r="I57" i="10"/>
  <c r="J57" i="10"/>
  <c r="I58" i="10"/>
  <c r="J58" i="10"/>
  <c r="I59" i="10"/>
  <c r="J59" i="10"/>
  <c r="I60" i="10"/>
  <c r="J60" i="10"/>
  <c r="I61" i="10"/>
  <c r="J61" i="10"/>
  <c r="I62" i="10"/>
  <c r="J62" i="10"/>
  <c r="I63" i="10"/>
  <c r="J63" i="10"/>
  <c r="I68" i="10" a="1"/>
  <c r="I68" i="10"/>
  <c r="I77" i="10"/>
  <c r="I69" i="10"/>
  <c r="J77" i="10"/>
  <c r="I78" i="10"/>
  <c r="I70" i="10"/>
  <c r="J78" i="10"/>
  <c r="I79" i="10"/>
  <c r="I71" i="10"/>
  <c r="J79" i="10"/>
  <c r="I80" i="10"/>
  <c r="I72" i="10"/>
  <c r="J80" i="10"/>
  <c r="I81" i="10"/>
  <c r="I73" i="10"/>
  <c r="J81" i="10"/>
  <c r="I82" i="10"/>
  <c r="J82" i="10"/>
  <c r="I83" i="10"/>
  <c r="J83" i="10"/>
  <c r="I84" i="10"/>
  <c r="J84" i="10"/>
  <c r="I85" i="10"/>
  <c r="J85" i="10"/>
  <c r="I86" i="10"/>
  <c r="J86" i="10"/>
  <c r="I87" i="10"/>
  <c r="J87" i="10"/>
  <c r="I88" i="10"/>
  <c r="J88" i="10"/>
  <c r="I89" i="10"/>
  <c r="J89" i="10"/>
  <c r="I90" i="10"/>
  <c r="J90" i="10"/>
  <c r="I91" i="10"/>
  <c r="J91" i="10"/>
  <c r="B42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I12" i="14" a="1"/>
  <c r="I12" i="14"/>
  <c r="I21" i="14"/>
  <c r="I13" i="14"/>
  <c r="J21" i="14"/>
  <c r="I22" i="14"/>
  <c r="I14" i="14"/>
  <c r="J22" i="14"/>
  <c r="I23" i="14"/>
  <c r="I15" i="14"/>
  <c r="J23" i="14"/>
  <c r="I24" i="14"/>
  <c r="I16" i="14"/>
  <c r="J24" i="14"/>
  <c r="I25" i="14"/>
  <c r="I17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40" i="14" a="1"/>
  <c r="I40" i="14"/>
  <c r="I49" i="14"/>
  <c r="I41" i="14"/>
  <c r="J49" i="14"/>
  <c r="I50" i="14"/>
  <c r="I42" i="14"/>
  <c r="J50" i="14"/>
  <c r="I51" i="14"/>
  <c r="I43" i="14"/>
  <c r="J51" i="14"/>
  <c r="I52" i="14"/>
  <c r="I44" i="14"/>
  <c r="J52" i="14"/>
  <c r="I53" i="14"/>
  <c r="I45" i="14"/>
  <c r="J53" i="14"/>
  <c r="I54" i="14"/>
  <c r="J54" i="14"/>
  <c r="I55" i="14"/>
  <c r="J55" i="14"/>
  <c r="I56" i="14"/>
  <c r="J56" i="14"/>
  <c r="I57" i="14"/>
  <c r="J57" i="14"/>
  <c r="I58" i="14"/>
  <c r="J58" i="14"/>
  <c r="I59" i="14"/>
  <c r="J59" i="14"/>
  <c r="I60" i="14"/>
  <c r="J60" i="14"/>
  <c r="I61" i="14"/>
  <c r="J61" i="14"/>
  <c r="I62" i="14"/>
  <c r="J62" i="14"/>
  <c r="I63" i="14"/>
  <c r="J63" i="14"/>
  <c r="I68" i="14" a="1"/>
  <c r="I68" i="14"/>
  <c r="I77" i="14"/>
  <c r="I69" i="14"/>
  <c r="J77" i="14"/>
  <c r="I78" i="14"/>
  <c r="I70" i="14"/>
  <c r="J78" i="14"/>
  <c r="I79" i="14"/>
  <c r="I71" i="14"/>
  <c r="J79" i="14"/>
  <c r="I80" i="14"/>
  <c r="I72" i="14"/>
  <c r="J80" i="14"/>
  <c r="I81" i="14"/>
  <c r="I73" i="14"/>
  <c r="J81" i="14"/>
  <c r="I82" i="14"/>
  <c r="J82" i="14"/>
  <c r="I83" i="14"/>
  <c r="J83" i="14"/>
  <c r="I84" i="14"/>
  <c r="J84" i="14"/>
  <c r="I85" i="14"/>
  <c r="J85" i="14"/>
  <c r="I86" i="14"/>
  <c r="J86" i="14"/>
  <c r="I87" i="14"/>
  <c r="J87" i="14"/>
  <c r="I88" i="14"/>
  <c r="J88" i="14"/>
  <c r="I89" i="14"/>
  <c r="J89" i="14"/>
  <c r="I90" i="14"/>
  <c r="J90" i="14"/>
  <c r="I91" i="14"/>
  <c r="J91" i="14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  <c r="G46" i="12"/>
  <c r="N46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U46" i="12"/>
  <c r="U45" i="12"/>
  <c r="T45" i="12"/>
  <c r="U44" i="12"/>
  <c r="T44" i="12"/>
  <c r="S44" i="12"/>
  <c r="U43" i="12"/>
  <c r="T43" i="12"/>
  <c r="S43" i="12"/>
  <c r="R43" i="12"/>
  <c r="U42" i="12"/>
  <c r="T42" i="12"/>
  <c r="S42" i="12"/>
  <c r="R42" i="12"/>
  <c r="Q42" i="12"/>
  <c r="G46" i="8"/>
  <c r="N46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U46" i="8"/>
  <c r="U45" i="8"/>
  <c r="T45" i="8"/>
  <c r="U44" i="8"/>
  <c r="T44" i="8"/>
  <c r="S44" i="8"/>
  <c r="U43" i="8"/>
  <c r="T43" i="8"/>
  <c r="S43" i="8"/>
  <c r="R43" i="8"/>
  <c r="U42" i="8"/>
  <c r="T42" i="8"/>
  <c r="S42" i="8"/>
  <c r="R42" i="8"/>
  <c r="Q42" i="8"/>
  <c r="C43" i="8"/>
  <c r="D44" i="8"/>
  <c r="E45" i="8"/>
  <c r="F46" i="8"/>
  <c r="G47" i="8"/>
  <c r="X42" i="8"/>
  <c r="Y42" i="8"/>
  <c r="Z42" i="8"/>
  <c r="AA42" i="8"/>
  <c r="AB42" i="8"/>
  <c r="X43" i="8"/>
  <c r="Y43" i="8"/>
  <c r="Z43" i="8"/>
  <c r="AA43" i="8"/>
  <c r="AB43" i="8"/>
  <c r="Y44" i="8"/>
  <c r="Z44" i="8"/>
  <c r="AA44" i="8"/>
  <c r="AB44" i="8"/>
  <c r="Z45" i="8"/>
  <c r="AA45" i="8"/>
  <c r="AB45" i="8"/>
  <c r="AA46" i="8"/>
  <c r="AB46" i="8"/>
  <c r="AB47" i="8"/>
  <c r="C43" i="12"/>
  <c r="D44" i="12"/>
  <c r="E45" i="12"/>
  <c r="F46" i="12"/>
  <c r="G47" i="12"/>
  <c r="X42" i="12"/>
  <c r="Y42" i="12"/>
  <c r="Z42" i="12"/>
  <c r="AA42" i="12"/>
  <c r="AB42" i="12"/>
  <c r="X43" i="12"/>
  <c r="Y43" i="12"/>
  <c r="Z43" i="12"/>
  <c r="AA43" i="12"/>
  <c r="AB43" i="12"/>
  <c r="Y44" i="12"/>
  <c r="Z44" i="12"/>
  <c r="AA44" i="12"/>
  <c r="AB44" i="12"/>
  <c r="Z45" i="12"/>
  <c r="AA45" i="12"/>
  <c r="AB45" i="12"/>
  <c r="AA46" i="12"/>
  <c r="AB46" i="12"/>
  <c r="AB4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<sst xmlns="http://schemas.openxmlformats.org/spreadsheetml/2006/main" count="1194" uniqueCount="103">
  <si>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</si>
  <si>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</si>
  <si>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</si>
  <si>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</si>
  <si>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</si>
  <si>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</si>
  <si>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</si>
  <si>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</si>
  <si>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</si>
  <si>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</si>
  <si>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</si>
  <si>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</si>
  <si>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</si>
  <si>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</si>
  <si>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</si>
  <si>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</si>
  <si>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</si>
  <si>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</si>
  <si>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</si>
  <si>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</si>
  <si>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</si>
  <si>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</si>
  <si>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</si>
  <si>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</si>
  <si>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</si>
  <si>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</si>
  <si>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</si>
  <si>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</si>
  <si>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</si>
  <si>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</si>
  <si>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</si>
  <si>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</si>
  <si>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</si>
  <si>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</si>
  <si>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</si>
  <si>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</si>
  <si>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</si>
  <si>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</si>
  <si>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</si>
  <si>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</si>
  <si>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BoW + /</t>
  </si>
  <si>
    <t>BoW + Chi^2</t>
  </si>
  <si>
    <t>BoW + Chi^2 + PCA</t>
  </si>
  <si>
    <t>TUKEY HSD: Two Factor Anova w/o Replications</t>
  </si>
  <si>
    <t>group</t>
  </si>
  <si>
    <t>mean</t>
  </si>
  <si>
    <t>std err</t>
  </si>
  <si>
    <t>q-crit</t>
  </si>
  <si>
    <t>mean-crit</t>
  </si>
  <si>
    <t>Q TEST</t>
  </si>
  <si>
    <t>alpha</t>
  </si>
  <si>
    <t>group 1</t>
  </si>
  <si>
    <t>group 2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</si>
  <si>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</si>
  <si>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</si>
  <si>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</si>
  <si>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</si>
  <si>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</si>
  <si>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</si>
  <si>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</si>
  <si>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</si>
  <si>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</si>
  <si>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</si>
  <si>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</si>
  <si>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</si>
  <si>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</si>
  <si>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</si>
  <si>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</si>
  <si>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</si>
  <si>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</si>
  <si>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</si>
  <si>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</si>
  <si>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</si>
  <si>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</si>
  <si>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</si>
  <si>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</si>
  <si>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</si>
  <si>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</si>
  <si>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</si>
  <si>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</si>
  <si>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</si>
  <si>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</si>
  <si>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</si>
  <si>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</si>
  <si>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</si>
  <si>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</si>
  <si>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</si>
  <si>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</si>
  <si>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</si>
  <si>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</si>
  <si>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</si>
  <si>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</si>
  <si>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</si>
  <si>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</si>
  <si>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</si>
  <si>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</si>
  <si>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</si>
  <si>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mean difference</t>
  </si>
  <si>
    <t>std</t>
  </si>
  <si>
    <t>plain</t>
  </si>
  <si>
    <t>with context</t>
  </si>
  <si>
    <t>algorithm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</si>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</sst>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381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0.81142185643217568</c:v>
                </c:pt>
                <c:pt idx="5">
                  <c:v>0.85461508315660684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0.81030368852588208</c:v>
                </c:pt>
                <c:pt idx="5">
                  <c:v>0.87335512576993857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0.7502166465975405</c:v>
                </c:pt>
                <c:pt idx="5">
                  <c:v>0.83458330913714085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0.79963389060173973</c:v>
                </c:pt>
                <c:pt idx="5">
                  <c:v>0.88013933275338307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0.79853601933597984</c:v>
                </c:pt>
                <c:pt idx="5">
                  <c:v>0.8599540733555735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0.81675214275727404</c:v>
                </c:pt>
                <c:pt idx="5">
                  <c:v>0.86515291543140815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0.72536107531503924</c:v>
                </c:pt>
                <c:pt idx="1">
                  <c:v>0.79781070737509874</c:v>
                </c:pt>
                <c:pt idx="2">
                  <c:v>0.83510574280728211</c:v>
                </c:pt>
                <c:pt idx="3">
                  <c:v>0.84253554536097819</c:v>
                </c:pt>
                <c:pt idx="4">
                  <c:v>0.86004601631317956</c:v>
                </c:pt>
                <c:pt idx="5">
                  <c:v>0.86129997326734176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0.67275039000867098</c:v>
                </c:pt>
                <c:pt idx="1">
                  <c:v>0.7906473971851995</c:v>
                </c:pt>
                <c:pt idx="2">
                  <c:v>0.80631080094834828</c:v>
                </c:pt>
                <c:pt idx="3">
                  <c:v>0.85387423263682094</c:v>
                </c:pt>
                <c:pt idx="4">
                  <c:v>0.85829186737453156</c:v>
                </c:pt>
                <c:pt idx="5">
                  <c:v>0.85418450602122875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0.77797176062140749</c:v>
                </c:pt>
                <c:pt idx="1">
                  <c:v>0.80497401756499798</c:v>
                </c:pt>
                <c:pt idx="2">
                  <c:v>0.86390068466621583</c:v>
                </c:pt>
                <c:pt idx="3">
                  <c:v>0.83119685808513533</c:v>
                </c:pt>
                <c:pt idx="4">
                  <c:v>0.86180016525182768</c:v>
                </c:pt>
                <c:pt idx="5">
                  <c:v>0.86841544051345487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0.10385384960281296</c:v>
                </c:pt>
                <c:pt idx="2">
                  <c:v>0.14114888503499634</c:v>
                </c:pt>
                <c:pt idx="3">
                  <c:v>0.14857868758869242</c:v>
                </c:pt>
                <c:pt idx="4">
                  <c:v>0.16608915854089379</c:v>
                </c:pt>
                <c:pt idx="5">
                  <c:v>0.16734311549505598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D-479A-944A-7C9D1748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'F1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('F1 Comparison2Plain'!$N$3,'F1 Comparison2Plain'!$N$5,'F1 Comparison2Plain'!$N$7,'F1 Comparison2Plain'!$N$9,'F1 Comparison2Plain'!$N$11,'F1 Comparison2Plain'!$N$13)</c:f>
              <c:numCache>
                <c:formatCode>General</c:formatCode>
                <c:ptCount val="6"/>
                <c:pt idx="0">
                  <c:v>1.825173168812344E-2</c:v>
                </c:pt>
                <c:pt idx="1">
                  <c:v>9.7706515506341685E-3</c:v>
                </c:pt>
                <c:pt idx="2">
                  <c:v>3.288029378934354E-3</c:v>
                </c:pt>
                <c:pt idx="3">
                  <c:v>2.4397404564918679E-2</c:v>
                </c:pt>
                <c:pt idx="4">
                  <c:v>1.5862710364179633E-2</c:v>
                </c:pt>
                <c:pt idx="5">
                  <c:v>9.7985884984017613E-3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B4E-A592-07E2C4A794FC}"/>
            </c:ext>
          </c:extLst>
        </c:ser>
        <c:ser>
          <c:idx val="1"/>
          <c:order val="1"/>
          <c:tx>
            <c:strRef>
              <c:f>'F1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('F1 Comparison2Plain'!$N$4,'F1 Comparison2Plain'!$N$6,'F1 Comparison2Plain'!$N$8,'F1 Comparison2Plain'!$N$10,'F1 Comparison2Plain'!$N$12,'F1 Comparison2Plain'!$N$14)</c:f>
              <c:numCache>
                <c:formatCode>General</c:formatCode>
                <c:ptCount val="6"/>
                <c:pt idx="0">
                  <c:v>4.4556703397383268E-2</c:v>
                </c:pt>
                <c:pt idx="1">
                  <c:v>-7.527018474289382E-3</c:v>
                </c:pt>
                <c:pt idx="2">
                  <c:v>2.1908126238557091E-2</c:v>
                </c:pt>
                <c:pt idx="3">
                  <c:v>-7.6173172324215388E-3</c:v>
                </c:pt>
                <c:pt idx="4">
                  <c:v>2.6702520001299024E-2</c:v>
                </c:pt>
                <c:pt idx="5">
                  <c:v>1.3628629991110586E-2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E-4B4E-A592-07E2C4A7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0.65035460992907801</c:v>
                </c:pt>
                <c:pt idx="1">
                  <c:v>0.81329215282544054</c:v>
                </c:pt>
                <c:pt idx="2">
                  <c:v>0.84765499885609707</c:v>
                </c:pt>
                <c:pt idx="3">
                  <c:v>0.84760924273621596</c:v>
                </c:pt>
                <c:pt idx="4">
                  <c:v>0.80905971173644475</c:v>
                </c:pt>
                <c:pt idx="5">
                  <c:v>0.85410661175932279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0.68027911233127436</c:v>
                </c:pt>
                <c:pt idx="1">
                  <c:v>0.81548844657973008</c:v>
                </c:pt>
                <c:pt idx="2">
                  <c:v>0.8712651567147105</c:v>
                </c:pt>
                <c:pt idx="3">
                  <c:v>0.860489590482727</c:v>
                </c:pt>
                <c:pt idx="4">
                  <c:v>0.80910546785632587</c:v>
                </c:pt>
                <c:pt idx="5">
                  <c:v>0.87341569434911914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0.68034774651109586</c:v>
                </c:pt>
                <c:pt idx="1">
                  <c:v>0.78766872569206137</c:v>
                </c:pt>
                <c:pt idx="2">
                  <c:v>0.85410661175932279</c:v>
                </c:pt>
                <c:pt idx="3">
                  <c:v>0</c:v>
                </c:pt>
                <c:pt idx="4">
                  <c:v>0.75106382978723418</c:v>
                </c:pt>
                <c:pt idx="5">
                  <c:v>0.83266986959505829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0.78965911690688628</c:v>
                </c:pt>
                <c:pt idx="1">
                  <c:v>0.86264012811713575</c:v>
                </c:pt>
                <c:pt idx="2">
                  <c:v>0.85843056508808058</c:v>
                </c:pt>
                <c:pt idx="3">
                  <c:v>0.82823152596659799</c:v>
                </c:pt>
                <c:pt idx="4">
                  <c:v>0.79832990162434236</c:v>
                </c:pt>
                <c:pt idx="5">
                  <c:v>0.87982155113246407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0.77046442461679254</c:v>
                </c:pt>
                <c:pt idx="1">
                  <c:v>0.86696408144589332</c:v>
                </c:pt>
                <c:pt idx="2">
                  <c:v>0.8648821779913064</c:v>
                </c:pt>
                <c:pt idx="3">
                  <c:v>0.83898421413864099</c:v>
                </c:pt>
                <c:pt idx="4">
                  <c:v>0.79830702356440175</c:v>
                </c:pt>
                <c:pt idx="5">
                  <c:v>0.86058110272248922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0.77682452528025636</c:v>
                </c:pt>
                <c:pt idx="1">
                  <c:v>0.86266300617707614</c:v>
                </c:pt>
                <c:pt idx="2">
                  <c:v>0.86273164035689776</c:v>
                </c:pt>
                <c:pt idx="3">
                  <c:v>0</c:v>
                </c:pt>
                <c:pt idx="4">
                  <c:v>0.81766186227407922</c:v>
                </c:pt>
                <c:pt idx="5">
                  <c:v>0.86474490963166328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0.72465492259589726</c:v>
                </c:pt>
                <c:pt idx="1">
                  <c:v>0.79725463280713782</c:v>
                </c:pt>
                <c:pt idx="2">
                  <c:v>0.83478609013955596</c:v>
                </c:pt>
                <c:pt idx="3">
                  <c:v>0.84382864333104535</c:v>
                </c:pt>
                <c:pt idx="4">
                  <c:v>0.85984519179440255</c:v>
                </c:pt>
                <c:pt idx="5">
                  <c:v>0.8608899565316861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0.67032715625714956</c:v>
                </c:pt>
                <c:pt idx="1">
                  <c:v>0.78974300312666823</c:v>
                </c:pt>
                <c:pt idx="2">
                  <c:v>0.80548310836574377</c:v>
                </c:pt>
                <c:pt idx="3">
                  <c:v>0.85404941660947153</c:v>
                </c:pt>
                <c:pt idx="4">
                  <c:v>0.85767558911004349</c:v>
                </c:pt>
                <c:pt idx="5">
                  <c:v>0.8533973919011667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0.77898268893464495</c:v>
                </c:pt>
                <c:pt idx="1">
                  <c:v>0.80476626248760763</c:v>
                </c:pt>
                <c:pt idx="2">
                  <c:v>0.86408907191336837</c:v>
                </c:pt>
                <c:pt idx="3">
                  <c:v>0.8336078700526196</c:v>
                </c:pt>
                <c:pt idx="4">
                  <c:v>0.86201479447876161</c:v>
                </c:pt>
                <c:pt idx="5">
                  <c:v>0.86838252116220527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Comparison2Plain'!$B$3:$B$8</c:f>
              <c:numCache>
                <c:formatCode>General</c:formatCode>
                <c:ptCount val="6"/>
                <c:pt idx="0">
                  <c:v>3.2544040265385488E-2</c:v>
                </c:pt>
                <c:pt idx="1">
                  <c:v>0.10514375047662605</c:v>
                </c:pt>
                <c:pt idx="2">
                  <c:v>0.14267520780904419</c:v>
                </c:pt>
                <c:pt idx="3">
                  <c:v>0.15171776100053358</c:v>
                </c:pt>
                <c:pt idx="4">
                  <c:v>0.16773430946389078</c:v>
                </c:pt>
                <c:pt idx="5">
                  <c:v>0.16877907420117433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E-4BF5-BC0F-37EE2CBD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'Recall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('Recall Comparison2Plain'!$N$3,'Recall Comparison2Plain'!$N$5,'Recall Comparison2Plain'!$N$7,'Recall Comparison2Plain'!$N$9,'Recall Comparison2Plain'!$N$11,'Recall Comparison2Plain'!$N$13)</c:f>
              <c:numCache>
                <c:formatCode>General</c:formatCode>
                <c:ptCount val="6"/>
                <c:pt idx="0">
                  <c:v>1.5076641500800902E-2</c:v>
                </c:pt>
                <c:pt idx="1">
                  <c:v>6.7871577823552798E-4</c:v>
                </c:pt>
                <c:pt idx="2">
                  <c:v>3.5689773507205924E-3</c:v>
                </c:pt>
                <c:pt idx="3">
                  <c:v>2.4696865705788107E-2</c:v>
                </c:pt>
                <c:pt idx="4">
                  <c:v>1.5069015480820735E-2</c:v>
                </c:pt>
                <c:pt idx="5">
                  <c:v>1.0012964233966359E-2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D-4D03-9625-4A096168E772}"/>
            </c:ext>
          </c:extLst>
        </c:ser>
        <c:ser>
          <c:idx val="1"/>
          <c:order val="1"/>
          <c:tx>
            <c:strRef>
              <c:f>'Recall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('Recall Comparison2Plain'!$N$4,'Recall Comparison2Plain'!$N$6,'Recall Comparison2Plain'!$N$8,'Recall Comparison2Plain'!$N$10,'Recall Comparison2Plain'!$N$12,'Recall Comparison2Plain'!$N$14)</c:f>
              <c:numCache>
                <c:formatCode>General</c:formatCode>
                <c:ptCount val="6"/>
                <c:pt idx="0">
                  <c:v>5.0011439029970184E-2</c:v>
                </c:pt>
                <c:pt idx="1">
                  <c:v>6.9396781819552888E-4</c:v>
                </c:pt>
                <c:pt idx="2">
                  <c:v>2.2191718142301475E-2</c:v>
                </c:pt>
                <c:pt idx="3">
                  <c:v>-7.5383207504003957E-3</c:v>
                </c:pt>
                <c:pt idx="4">
                  <c:v>2.6469915351178375E-2</c:v>
                </c:pt>
                <c:pt idx="5">
                  <c:v>2.2168840082360863E-2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D-4D03-9625-4A096168E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0.71959495114021355</c:v>
                </c:pt>
                <c:pt idx="1">
                  <c:v>0.82112094709917705</c:v>
                </c:pt>
                <c:pt idx="2">
                  <c:v>0.85438759292542665</c:v>
                </c:pt>
                <c:pt idx="3">
                  <c:v>0.85554595722102211</c:v>
                </c:pt>
                <c:pt idx="4">
                  <c:v>0.82381930319587759</c:v>
                </c:pt>
                <c:pt idx="5">
                  <c:v>0.85809583778078458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0.73373933819388948</c:v>
                </c:pt>
                <c:pt idx="1">
                  <c:v>0.82567392497313397</c:v>
                </c:pt>
                <c:pt idx="2">
                  <c:v>0.87581924978242198</c:v>
                </c:pt>
                <c:pt idx="3">
                  <c:v>0.8677771628369717</c:v>
                </c:pt>
                <c:pt idx="4">
                  <c:v>0.81979789046059892</c:v>
                </c:pt>
                <c:pt idx="5">
                  <c:v>0.87550420418220454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0.72281108662013871</c:v>
                </c:pt>
                <c:pt idx="1">
                  <c:v>0.80003615546561413</c:v>
                </c:pt>
                <c:pt idx="2">
                  <c:v>0.86071900021370507</c:v>
                </c:pt>
                <c:pt idx="3">
                  <c:v>0</c:v>
                </c:pt>
                <c:pt idx="4">
                  <c:v>0.76307572571731364</c:v>
                </c:pt>
                <c:pt idx="5">
                  <c:v>0.84257910060618857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0.8032963687462733</c:v>
                </c:pt>
                <c:pt idx="1">
                  <c:v>0.86670692635632918</c:v>
                </c:pt>
                <c:pt idx="2">
                  <c:v>0.86311870647161582</c:v>
                </c:pt>
                <c:pt idx="3">
                  <c:v>0.84037366798729385</c:v>
                </c:pt>
                <c:pt idx="4">
                  <c:v>0.81153309142493268</c:v>
                </c:pt>
                <c:pt idx="5">
                  <c:v>0.88456167330377133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0.78139410497785877</c:v>
                </c:pt>
                <c:pt idx="1">
                  <c:v>0.87184034364773877</c:v>
                </c:pt>
                <c:pt idx="2">
                  <c:v>0.87047469933278543</c:v>
                </c:pt>
                <c:pt idx="3">
                  <c:v>0.84956766188657318</c:v>
                </c:pt>
                <c:pt idx="4">
                  <c:v>0.80631401726516339</c:v>
                </c:pt>
                <c:pt idx="5">
                  <c:v>0.8659991445317573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0.79619892915340562</c:v>
                </c:pt>
                <c:pt idx="1">
                  <c:v>0.86752186290537503</c:v>
                </c:pt>
                <c:pt idx="2">
                  <c:v>0.86808372418271618</c:v>
                </c:pt>
                <c:pt idx="3">
                  <c:v>0</c:v>
                </c:pt>
                <c:pt idx="4">
                  <c:v>0.82171039882451213</c:v>
                </c:pt>
                <c:pt idx="5">
                  <c:v>0.87070425605637281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0.75950579647196315</c:v>
                </c:pt>
                <c:pt idx="1">
                  <c:v>0.80770840448139958</c:v>
                </c:pt>
                <c:pt idx="2">
                  <c:v>0.84215002674122796</c:v>
                </c:pt>
                <c:pt idx="3">
                  <c:v>0.85331611248296535</c:v>
                </c:pt>
                <c:pt idx="4">
                  <c:v>0.86543382881811204</c:v>
                </c:pt>
                <c:pt idx="5">
                  <c:v>0.86624070274351306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0.72538179198474717</c:v>
                </c:pt>
                <c:pt idx="1">
                  <c:v>0.80223097312459657</c:v>
                </c:pt>
                <c:pt idx="2">
                  <c:v>0.81561034251264164</c:v>
                </c:pt>
                <c:pt idx="3">
                  <c:v>0.86166156002899696</c:v>
                </c:pt>
                <c:pt idx="4">
                  <c:v>0.86364194764051783</c:v>
                </c:pt>
                <c:pt idx="5">
                  <c:v>0.85872638085639263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0.79362980095917923</c:v>
                </c:pt>
                <c:pt idx="1">
                  <c:v>0.81318583583820281</c:v>
                </c:pt>
                <c:pt idx="2">
                  <c:v>0.86868971096981429</c:v>
                </c:pt>
                <c:pt idx="3">
                  <c:v>0.84497066493693362</c:v>
                </c:pt>
                <c:pt idx="4">
                  <c:v>0.86722570999570581</c:v>
                </c:pt>
                <c:pt idx="5">
                  <c:v>0.87375502463063381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Comparison2Plain'!$B$3:$B$8</c:f>
              <c:numCache>
                <c:formatCode>General</c:formatCode>
                <c:ptCount val="6"/>
                <c:pt idx="0">
                  <c:v>6.7569067387178716E-3</c:v>
                </c:pt>
                <c:pt idx="1">
                  <c:v>5.4959514748154303E-2</c:v>
                </c:pt>
                <c:pt idx="2">
                  <c:v>8.9401137007982689E-2</c:v>
                </c:pt>
                <c:pt idx="3">
                  <c:v>0.10056722274972008</c:v>
                </c:pt>
                <c:pt idx="4">
                  <c:v>0.11268493908486676</c:v>
                </c:pt>
                <c:pt idx="5">
                  <c:v>0.11349181301026778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01A-A0DC-585F982E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'Precision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('Precision Comparison2Plain'!$N$3,'Precision Comparison2Plain'!$N$5,'Precision Comparison2Plain'!$N$7,'Precision Comparison2Plain'!$N$9,'Precision Comparison2Plain'!$N$11,'Precision Comparison2Plain'!$N$13)</c:f>
              <c:numCache>
                <c:formatCode>General</c:formatCode>
                <c:ptCount val="6"/>
                <c:pt idx="0">
                  <c:v>1.2368001925908811E-2</c:v>
                </c:pt>
                <c:pt idx="1">
                  <c:v>3.7197676952832603E-3</c:v>
                </c:pt>
                <c:pt idx="2">
                  <c:v>5.0660138425826506E-3</c:v>
                </c:pt>
                <c:pt idx="3">
                  <c:v>2.4969284237197908E-2</c:v>
                </c:pt>
                <c:pt idx="4">
                  <c:v>1.7067718529436338E-2</c:v>
                </c:pt>
                <c:pt idx="5">
                  <c:v>9.0712209864175497E-3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3-4945-B214-C00639EECCB9}"/>
            </c:ext>
          </c:extLst>
        </c:ser>
        <c:ser>
          <c:idx val="1"/>
          <c:order val="1"/>
          <c:tx>
            <c:strRef>
              <c:f>'Precision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('Precision Comparison2Plain'!$N$4,'Precision Comparison2Plain'!$N$6,'Precision Comparison2Plain'!$N$8,'Precision Comparison2Plain'!$N$10,'Precision Comparison2Plain'!$N$12,'Precision Comparison2Plain'!$N$14)</c:f>
              <c:numCache>
                <c:formatCode>General</c:formatCode>
                <c:ptCount val="6"/>
                <c:pt idx="0">
                  <c:v>1.1458115515265987E-3</c:v>
                </c:pt>
                <c:pt idx="1">
                  <c:v>1.5312356970530461E-3</c:v>
                </c:pt>
                <c:pt idx="2">
                  <c:v>2.1221321708816743E-2</c:v>
                </c:pt>
                <c:pt idx="3">
                  <c:v>-7.0646913009033696E-3</c:v>
                </c:pt>
                <c:pt idx="4">
                  <c:v>2.5790593952820129E-2</c:v>
                </c:pt>
                <c:pt idx="5">
                  <c:v>2.156436501606096E-2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3-4945-B214-C00639EEC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E74517-F28C-3163-FA5B-35002EC4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0DDB4D7-F124-4D2E-F32A-5BED0E9DE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4AD4E-2060-4BD7-9BA8-5C4574D2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D549E1-24B3-4605-BE56-EAAFB2231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24F5110-59C9-4719-B3D4-FC49E8CD9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24548C-4DAE-4E9B-8529-8CC9E8929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analysis.xlsx" TargetMode="External"/><Relationship Id="rId1" Type="http://schemas.openxmlformats.org/officeDocument/2006/relationships/externalLinkPath" Target="/Users/katha/Documents/uni/anforderungsklassifizierung/4_classification&amp;evaluation/output/evaluation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1 Analysis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0.7873104996646626</v>
          </cell>
          <cell r="E6">
            <v>0.75988176373191973</v>
          </cell>
          <cell r="F6">
            <v>0.81956773489031554</v>
          </cell>
          <cell r="G6">
            <v>0.80801253807136864</v>
          </cell>
          <cell r="H6">
            <v>0.88233674580261223</v>
          </cell>
          <cell r="K6">
            <v>0.76548562545593724</v>
          </cell>
          <cell r="L6">
            <v>0.7893956922074028</v>
          </cell>
          <cell r="M6">
            <v>0.8173729408977245</v>
          </cell>
          <cell r="N6">
            <v>0.81761500981305946</v>
          </cell>
          <cell r="O6">
            <v>0.8616491742552862</v>
          </cell>
          <cell r="R6">
            <v>0.74643017386578414</v>
          </cell>
          <cell r="S6">
            <v>0.72229772083145138</v>
          </cell>
          <cell r="T6">
            <v>0.78740274499519181</v>
          </cell>
          <cell r="U6">
            <v>0.69729553600521332</v>
          </cell>
          <cell r="V6">
            <v>0.79765705729006142</v>
          </cell>
          <cell r="Y6">
            <v>0.77595858136472007</v>
          </cell>
          <cell r="Z6">
            <v>0.78858078858078862</v>
          </cell>
          <cell r="AA6">
            <v>0.79877409152460632</v>
          </cell>
          <cell r="AB6">
            <v>0.79657209624043446</v>
          </cell>
          <cell r="AC6">
            <v>0.83828389529814895</v>
          </cell>
          <cell r="AF6">
            <v>0.78696079822487841</v>
          </cell>
          <cell r="AG6">
            <v>0.7865482096981149</v>
          </cell>
          <cell r="AH6">
            <v>0.81774068225681129</v>
          </cell>
          <cell r="AI6">
            <v>0.77449107093360248</v>
          </cell>
          <cell r="AJ6">
            <v>0.82693933556649235</v>
          </cell>
          <cell r="AM6">
            <v>0.78366412089230453</v>
          </cell>
          <cell r="AN6">
            <v>0.75390247534460053</v>
          </cell>
          <cell r="AO6">
            <v>0.85985909252038284</v>
          </cell>
          <cell r="AP6">
            <v>0.80611337587144039</v>
          </cell>
          <cell r="AQ6">
            <v>0.88022164915764212</v>
          </cell>
        </row>
        <row r="7">
          <cell r="D7">
            <v>0.84115539434688369</v>
          </cell>
          <cell r="E7">
            <v>0.8084052148568277</v>
          </cell>
          <cell r="F7">
            <v>0.89229620439297852</v>
          </cell>
          <cell r="G7">
            <v>0.81700736539446228</v>
          </cell>
          <cell r="H7">
            <v>0.91421123679188188</v>
          </cell>
          <cell r="K7">
            <v>0.86072750328069469</v>
          </cell>
          <cell r="L7">
            <v>0.81794060883244946</v>
          </cell>
          <cell r="M7">
            <v>0.91415327504037192</v>
          </cell>
          <cell r="N7">
            <v>0.83849829978862234</v>
          </cell>
          <cell r="O7">
            <v>0.93545594190755477</v>
          </cell>
          <cell r="R7">
            <v>0.81158599084131011</v>
          </cell>
          <cell r="S7">
            <v>0.80934925289764004</v>
          </cell>
          <cell r="T7">
            <v>0.82041800399185794</v>
          </cell>
          <cell r="U7">
            <v>0.81667531855078757</v>
          </cell>
          <cell r="V7">
            <v>0.91488797940410838</v>
          </cell>
          <cell r="Y7">
            <v>0.88204427832087406</v>
          </cell>
          <cell r="Z7">
            <v>0.78721493560203237</v>
          </cell>
          <cell r="AA7">
            <v>0.93569223714571348</v>
          </cell>
          <cell r="AB7">
            <v>0.8710465162078066</v>
          </cell>
          <cell r="AC7">
            <v>0.92469869649048919</v>
          </cell>
          <cell r="AF7">
            <v>0.82813779981023916</v>
          </cell>
          <cell r="AG7">
            <v>0.81644173262279407</v>
          </cell>
          <cell r="AH7">
            <v>0.90403596356482607</v>
          </cell>
          <cell r="AI7">
            <v>0.87058035067476458</v>
          </cell>
          <cell r="AJ7">
            <v>0.88057452010524262</v>
          </cell>
          <cell r="AM7">
            <v>0.89403278289056565</v>
          </cell>
          <cell r="AN7">
            <v>0.77571057503145779</v>
          </cell>
          <cell r="AO7">
            <v>0.91465066834647357</v>
          </cell>
          <cell r="AP7">
            <v>0.86041640719060075</v>
          </cell>
          <cell r="AQ7">
            <v>0.88095414369794256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fWF"/>
      <definedName name="ExtractUnique"/>
      <definedName name="MSWF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0.58510638297872342</v>
          </cell>
          <cell r="E2">
            <v>0.60215053763440862</v>
          </cell>
          <cell r="F2">
            <v>0.66666666666666663</v>
          </cell>
          <cell r="G2">
            <v>0.66666666666666663</v>
          </cell>
          <cell r="H2">
            <v>0.73118279569892475</v>
          </cell>
          <cell r="K2">
            <v>0.67021276595744683</v>
          </cell>
          <cell r="L2">
            <v>0.67741935483870963</v>
          </cell>
          <cell r="M2">
            <v>0.61290322580645162</v>
          </cell>
          <cell r="N2">
            <v>0.69892473118279574</v>
          </cell>
          <cell r="O2">
            <v>0.74193548387096775</v>
          </cell>
          <cell r="R2">
            <v>0.63829787234042556</v>
          </cell>
          <cell r="S2">
            <v>0.67741935483870963</v>
          </cell>
          <cell r="T2">
            <v>0.60215053763440862</v>
          </cell>
          <cell r="U2">
            <v>0.69892473118279574</v>
          </cell>
          <cell r="V2">
            <v>0.78494623655913975</v>
          </cell>
          <cell r="Y2">
            <v>0.80851063829787229</v>
          </cell>
          <cell r="Z2">
            <v>0.72043010752688175</v>
          </cell>
          <cell r="AA2">
            <v>0.83870967741935487</v>
          </cell>
          <cell r="AB2">
            <v>0.79569892473118276</v>
          </cell>
          <cell r="AC2">
            <v>0.78494623655913975</v>
          </cell>
          <cell r="AF2">
            <v>0.73404255319148937</v>
          </cell>
          <cell r="AG2">
            <v>0.66666666666666663</v>
          </cell>
          <cell r="AH2">
            <v>0.82795698924731187</v>
          </cell>
          <cell r="AI2">
            <v>0.82795698924731187</v>
          </cell>
          <cell r="AJ2">
            <v>0.79569892473118276</v>
          </cell>
          <cell r="AM2">
            <v>0.77659574468085102</v>
          </cell>
          <cell r="AN2">
            <v>0.68817204301075274</v>
          </cell>
          <cell r="AO2">
            <v>0.79569892473118276</v>
          </cell>
          <cell r="AP2">
            <v>0.83870967741935487</v>
          </cell>
          <cell r="AQ2">
            <v>0.78494623655913975</v>
          </cell>
        </row>
        <row r="3">
          <cell r="D3">
            <v>0.81914893617021278</v>
          </cell>
          <cell r="E3">
            <v>0.77419354838709675</v>
          </cell>
          <cell r="F3">
            <v>0.81720430107526887</v>
          </cell>
          <cell r="G3">
            <v>0.76344086021505375</v>
          </cell>
          <cell r="H3">
            <v>0.89247311827956988</v>
          </cell>
          <cell r="K3">
            <v>0.7978723404255319</v>
          </cell>
          <cell r="L3">
            <v>0.76344086021505375</v>
          </cell>
          <cell r="M3">
            <v>0.81720430107526887</v>
          </cell>
          <cell r="N3">
            <v>0.81720430107526887</v>
          </cell>
          <cell r="O3">
            <v>0.88172043010752688</v>
          </cell>
          <cell r="R3">
            <v>0.73404255319148937</v>
          </cell>
          <cell r="S3">
            <v>0.75268817204301075</v>
          </cell>
          <cell r="T3">
            <v>0.81720430107526887</v>
          </cell>
          <cell r="U3">
            <v>0.75268817204301075</v>
          </cell>
          <cell r="V3">
            <v>0.88172043010752688</v>
          </cell>
          <cell r="Y3">
            <v>0.87234042553191493</v>
          </cell>
          <cell r="Z3">
            <v>0.81720430107526887</v>
          </cell>
          <cell r="AA3">
            <v>0.91397849462365588</v>
          </cell>
          <cell r="AB3">
            <v>0.82795698924731187</v>
          </cell>
          <cell r="AC3">
            <v>0.88172043010752688</v>
          </cell>
          <cell r="AF3">
            <v>0.86170212765957444</v>
          </cell>
          <cell r="AG3">
            <v>0.82795698924731187</v>
          </cell>
          <cell r="AH3">
            <v>0.91397849462365588</v>
          </cell>
          <cell r="AI3">
            <v>0.83870967741935487</v>
          </cell>
          <cell r="AJ3">
            <v>0.89247311827956988</v>
          </cell>
          <cell r="AM3">
            <v>0.86170212765957444</v>
          </cell>
          <cell r="AN3">
            <v>0.82795698924731187</v>
          </cell>
          <cell r="AO3">
            <v>0.91397849462365588</v>
          </cell>
          <cell r="AP3">
            <v>0.83870967741935487</v>
          </cell>
          <cell r="AQ3">
            <v>0.87096774193548387</v>
          </cell>
        </row>
        <row r="4">
          <cell r="D4">
            <v>0.84042553191489366</v>
          </cell>
          <cell r="E4">
            <v>0.79569892473118276</v>
          </cell>
          <cell r="F4">
            <v>0.87096774193548387</v>
          </cell>
          <cell r="G4">
            <v>0.80645161290322576</v>
          </cell>
          <cell r="H4">
            <v>0.92473118279569888</v>
          </cell>
          <cell r="K4">
            <v>0.86170212765957444</v>
          </cell>
          <cell r="L4">
            <v>0.83870967741935487</v>
          </cell>
          <cell r="M4">
            <v>0.89247311827956988</v>
          </cell>
          <cell r="N4">
            <v>0.84946236559139787</v>
          </cell>
          <cell r="O4">
            <v>0.91397849462365588</v>
          </cell>
          <cell r="R4">
            <v>0.84042553191489366</v>
          </cell>
          <cell r="S4">
            <v>0.80645161290322576</v>
          </cell>
          <cell r="T4">
            <v>0.89247311827956988</v>
          </cell>
          <cell r="U4">
            <v>0.83870967741935487</v>
          </cell>
          <cell r="V4">
            <v>0.89247311827956988</v>
          </cell>
          <cell r="Y4">
            <v>0.82978723404255317</v>
          </cell>
          <cell r="Z4">
            <v>0.81720430107526887</v>
          </cell>
          <cell r="AA4">
            <v>0.87096774193548387</v>
          </cell>
          <cell r="AB4">
            <v>0.86021505376344087</v>
          </cell>
          <cell r="AC4">
            <v>0.91397849462365588</v>
          </cell>
          <cell r="AF4">
            <v>0.82978723404255317</v>
          </cell>
          <cell r="AG4">
            <v>0.82795698924731187</v>
          </cell>
          <cell r="AH4">
            <v>0.88172043010752688</v>
          </cell>
          <cell r="AI4">
            <v>0.87096774193548387</v>
          </cell>
          <cell r="AJ4">
            <v>0.91397849462365588</v>
          </cell>
          <cell r="AM4">
            <v>0.82978723404255317</v>
          </cell>
          <cell r="AN4">
            <v>0.82795698924731187</v>
          </cell>
          <cell r="AO4">
            <v>0.87096774193548387</v>
          </cell>
          <cell r="AP4">
            <v>0.87096774193548387</v>
          </cell>
          <cell r="AQ4">
            <v>0.91397849462365588</v>
          </cell>
        </row>
        <row r="5">
          <cell r="D5">
            <v>0.86170212765957444</v>
          </cell>
          <cell r="E5">
            <v>0.78494623655913975</v>
          </cell>
          <cell r="F5">
            <v>0.89247311827956988</v>
          </cell>
          <cell r="G5">
            <v>0.84946236559139787</v>
          </cell>
          <cell r="H5">
            <v>0.84946236559139787</v>
          </cell>
          <cell r="K5">
            <v>0.87234042553191493</v>
          </cell>
          <cell r="L5">
            <v>0.79569892473118276</v>
          </cell>
          <cell r="M5">
            <v>0.89247311827956988</v>
          </cell>
          <cell r="N5">
            <v>0.86021505376344087</v>
          </cell>
          <cell r="O5">
            <v>0.88172043010752688</v>
          </cell>
          <cell r="R5"/>
          <cell r="S5"/>
          <cell r="T5"/>
          <cell r="U5"/>
          <cell r="V5"/>
          <cell r="Y5">
            <v>0.87234042553191493</v>
          </cell>
          <cell r="Z5">
            <v>0.76344086021505375</v>
          </cell>
          <cell r="AA5">
            <v>0.88172043010752688</v>
          </cell>
          <cell r="AB5">
            <v>0.79569892473118276</v>
          </cell>
          <cell r="AC5">
            <v>0.82795698924731187</v>
          </cell>
          <cell r="AF5">
            <v>0.87234042553191493</v>
          </cell>
          <cell r="AG5">
            <v>0.77419354838709675</v>
          </cell>
          <cell r="AH5">
            <v>0.89247311827956988</v>
          </cell>
          <cell r="AI5">
            <v>0.82795698924731187</v>
          </cell>
          <cell r="AJ5">
            <v>0.82795698924731187</v>
          </cell>
          <cell r="AM5"/>
          <cell r="AN5"/>
          <cell r="AO5"/>
          <cell r="AP5"/>
          <cell r="AQ5"/>
        </row>
        <row r="6">
          <cell r="D6">
            <v>0.78723404255319152</v>
          </cell>
          <cell r="E6">
            <v>0.75268817204301075</v>
          </cell>
          <cell r="F6">
            <v>0.81720430107526887</v>
          </cell>
          <cell r="G6">
            <v>0.80645161290322576</v>
          </cell>
          <cell r="H6">
            <v>0.88172043010752688</v>
          </cell>
          <cell r="K6">
            <v>0.76595744680851063</v>
          </cell>
          <cell r="L6">
            <v>0.78494623655913975</v>
          </cell>
          <cell r="M6">
            <v>0.81720430107526887</v>
          </cell>
          <cell r="N6">
            <v>0.81720430107526887</v>
          </cell>
          <cell r="O6">
            <v>0.86021505376344087</v>
          </cell>
          <cell r="R6">
            <v>0.75531914893617025</v>
          </cell>
          <cell r="S6">
            <v>0.72043010752688175</v>
          </cell>
          <cell r="T6">
            <v>0.78494623655913975</v>
          </cell>
          <cell r="U6">
            <v>0.69892473118279574</v>
          </cell>
          <cell r="V6">
            <v>0.79569892473118276</v>
          </cell>
          <cell r="Y6">
            <v>0.77659574468085102</v>
          </cell>
          <cell r="Z6">
            <v>0.78494623655913975</v>
          </cell>
          <cell r="AA6">
            <v>0.79569892473118276</v>
          </cell>
          <cell r="AB6">
            <v>0.79569892473118276</v>
          </cell>
          <cell r="AC6">
            <v>0.83870967741935487</v>
          </cell>
          <cell r="AF6">
            <v>0.78723404255319152</v>
          </cell>
          <cell r="AG6">
            <v>0.78494623655913975</v>
          </cell>
          <cell r="AH6">
            <v>0.81720430107526887</v>
          </cell>
          <cell r="AI6">
            <v>0.77419354838709675</v>
          </cell>
          <cell r="AJ6">
            <v>0.82795698924731187</v>
          </cell>
          <cell r="AM6">
            <v>0.78723404255319152</v>
          </cell>
          <cell r="AN6">
            <v>0.75268817204301075</v>
          </cell>
          <cell r="AO6">
            <v>0.86021505376344087</v>
          </cell>
          <cell r="AP6">
            <v>0.80645161290322576</v>
          </cell>
          <cell r="AQ6">
            <v>0.88172043010752688</v>
          </cell>
        </row>
        <row r="7">
          <cell r="D7">
            <v>0.84042553191489366</v>
          </cell>
          <cell r="E7">
            <v>0.80645161290322576</v>
          </cell>
          <cell r="F7">
            <v>0.89247311827956988</v>
          </cell>
          <cell r="G7">
            <v>0.81720430107526887</v>
          </cell>
          <cell r="H7">
            <v>0.91397849462365588</v>
          </cell>
          <cell r="K7">
            <v>0.86170212765957444</v>
          </cell>
          <cell r="L7">
            <v>0.81720430107526887</v>
          </cell>
          <cell r="M7">
            <v>0.91397849462365588</v>
          </cell>
          <cell r="N7">
            <v>0.83870967741935487</v>
          </cell>
          <cell r="O7">
            <v>0.93548387096774188</v>
          </cell>
          <cell r="R7">
            <v>0.80851063829787229</v>
          </cell>
          <cell r="S7">
            <v>0.80645161290322576</v>
          </cell>
          <cell r="T7">
            <v>0.81720430107526887</v>
          </cell>
          <cell r="U7">
            <v>0.81720430107526887</v>
          </cell>
          <cell r="V7">
            <v>0.91397849462365588</v>
          </cell>
          <cell r="Y7">
            <v>0.88297872340425532</v>
          </cell>
          <cell r="Z7">
            <v>0.78494623655913975</v>
          </cell>
          <cell r="AA7">
            <v>0.93548387096774188</v>
          </cell>
          <cell r="AB7">
            <v>0.87096774193548387</v>
          </cell>
          <cell r="AC7">
            <v>0.92473118279569888</v>
          </cell>
          <cell r="AF7">
            <v>0.82978723404255317</v>
          </cell>
          <cell r="AG7">
            <v>0.81720430107526887</v>
          </cell>
          <cell r="AH7">
            <v>0.90322580645161288</v>
          </cell>
          <cell r="AI7">
            <v>0.87096774193548387</v>
          </cell>
          <cell r="AJ7">
            <v>0.88172043010752688</v>
          </cell>
          <cell r="AM7">
            <v>0.8936170212765957</v>
          </cell>
          <cell r="AN7">
            <v>0.77419354838709675</v>
          </cell>
          <cell r="AO7">
            <v>0.91397849462365588</v>
          </cell>
          <cell r="AP7">
            <v>0.86021505376344087</v>
          </cell>
          <cell r="AQ7">
            <v>0.88172043010752688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0.66676695831231103</v>
          </cell>
          <cell r="E2">
            <v>0.7173998044965787</v>
          </cell>
          <cell r="F2">
            <v>0.71915225183107379</v>
          </cell>
          <cell r="G2">
            <v>0.71856383636138932</v>
          </cell>
          <cell r="H2">
            <v>0.77609190469971456</v>
          </cell>
          <cell r="K2">
            <v>0.7303211189913319</v>
          </cell>
          <cell r="L2">
            <v>0.76617808329566917</v>
          </cell>
          <cell r="M2">
            <v>0.67323558162267838</v>
          </cell>
          <cell r="N2">
            <v>0.7305069233832675</v>
          </cell>
          <cell r="O2">
            <v>0.76845498367650011</v>
          </cell>
          <cell r="R2">
            <v>0.69130209287664168</v>
          </cell>
          <cell r="S2">
            <v>0.76262746056389319</v>
          </cell>
          <cell r="T2">
            <v>0.63507270351590128</v>
          </cell>
          <cell r="U2">
            <v>0.72799698807763324</v>
          </cell>
          <cell r="V2">
            <v>0.79705618806662448</v>
          </cell>
          <cell r="Y2">
            <v>0.82226833450237702</v>
          </cell>
          <cell r="Z2">
            <v>0.7432844932844932</v>
          </cell>
          <cell r="AA2">
            <v>0.86202277587476839</v>
          </cell>
          <cell r="AB2">
            <v>0.79975657907346709</v>
          </cell>
          <cell r="AC2">
            <v>0.7891496609962606</v>
          </cell>
          <cell r="AF2">
            <v>0.75070142623334102</v>
          </cell>
          <cell r="AG2">
            <v>0.67384566729917783</v>
          </cell>
          <cell r="AH2">
            <v>0.84043441938178776</v>
          </cell>
          <cell r="AI2">
            <v>0.83785730139166315</v>
          </cell>
          <cell r="AJ2">
            <v>0.80413171058332367</v>
          </cell>
          <cell r="AM2">
            <v>0.79533349073399129</v>
          </cell>
          <cell r="AN2">
            <v>0.71780593958013317</v>
          </cell>
          <cell r="AO2">
            <v>0.82344612083343038</v>
          </cell>
          <cell r="AP2">
            <v>0.84720746501952682</v>
          </cell>
          <cell r="AQ2">
            <v>0.79720162959994645</v>
          </cell>
        </row>
        <row r="3">
          <cell r="D3">
            <v>0.83430245363640365</v>
          </cell>
          <cell r="E3">
            <v>0.78134917160026907</v>
          </cell>
          <cell r="F3">
            <v>0.82929450012242389</v>
          </cell>
          <cell r="G3">
            <v>0.76618544040894987</v>
          </cell>
          <cell r="H3">
            <v>0.89447316972783864</v>
          </cell>
          <cell r="K3">
            <v>0.81046099290780149</v>
          </cell>
          <cell r="L3">
            <v>0.78563980822045332</v>
          </cell>
          <cell r="M3">
            <v>0.82710809281267683</v>
          </cell>
          <cell r="N3">
            <v>0.82239761590355809</v>
          </cell>
          <cell r="O3">
            <v>0.88276311502117955</v>
          </cell>
          <cell r="R3">
            <v>0.73583487511563361</v>
          </cell>
          <cell r="S3">
            <v>0.78130412520314352</v>
          </cell>
          <cell r="T3">
            <v>0.8324214632089395</v>
          </cell>
          <cell r="U3">
            <v>0.76452433093017724</v>
          </cell>
          <cell r="V3">
            <v>0.88609598287017632</v>
          </cell>
          <cell r="Y3">
            <v>0.88491790627612577</v>
          </cell>
          <cell r="Z3">
            <v>0.81790497749750712</v>
          </cell>
          <cell r="AA3">
            <v>0.9182454343744666</v>
          </cell>
          <cell r="AB3">
            <v>0.82818571967553301</v>
          </cell>
          <cell r="AC3">
            <v>0.88428059395801339</v>
          </cell>
          <cell r="AF3">
            <v>0.87504582748637827</v>
          </cell>
          <cell r="AG3">
            <v>0.82933686207929691</v>
          </cell>
          <cell r="AH3">
            <v>0.91990647848033247</v>
          </cell>
          <cell r="AI3">
            <v>0.84003287789365888</v>
          </cell>
          <cell r="AJ3">
            <v>0.8948796722990271</v>
          </cell>
          <cell r="AM3">
            <v>0.87392158668754405</v>
          </cell>
          <cell r="AN3">
            <v>0.82933686207929691</v>
          </cell>
          <cell r="AO3">
            <v>0.91837732160312802</v>
          </cell>
          <cell r="AP3">
            <v>0.84003287789365888</v>
          </cell>
          <cell r="AQ3">
            <v>0.87594066626324685</v>
          </cell>
        </row>
        <row r="4">
          <cell r="D4">
            <v>0.85254415241273818</v>
          </cell>
          <cell r="E4">
            <v>0.80945980542754725</v>
          </cell>
          <cell r="F4">
            <v>0.87692428714724724</v>
          </cell>
          <cell r="G4">
            <v>0.80808652455511543</v>
          </cell>
          <cell r="H4">
            <v>0.92492319508448539</v>
          </cell>
          <cell r="K4">
            <v>0.86997635933806139</v>
          </cell>
          <cell r="L4">
            <v>0.84629944035716531</v>
          </cell>
          <cell r="M4">
            <v>0.89663226165772858</v>
          </cell>
          <cell r="N4">
            <v>0.85031575354156008</v>
          </cell>
          <cell r="O4">
            <v>0.91587243401759522</v>
          </cell>
          <cell r="R4">
            <v>0.84849848860783583</v>
          </cell>
          <cell r="S4">
            <v>0.81657706093189963</v>
          </cell>
          <cell r="T4">
            <v>0.89867263466584357</v>
          </cell>
          <cell r="U4">
            <v>0.84016043693463049</v>
          </cell>
          <cell r="V4">
            <v>0.89968637992831546</v>
          </cell>
          <cell r="Y4">
            <v>0.83956984273820523</v>
          </cell>
          <cell r="Z4">
            <v>0.82293906810035844</v>
          </cell>
          <cell r="AA4">
            <v>0.87322068612391202</v>
          </cell>
          <cell r="AB4">
            <v>0.86479366563518034</v>
          </cell>
          <cell r="AC4">
            <v>0.91507026976042261</v>
          </cell>
          <cell r="AF4">
            <v>0.84099198673666764</v>
          </cell>
          <cell r="AG4">
            <v>0.83163157736212767</v>
          </cell>
          <cell r="AH4">
            <v>0.88939471520116675</v>
          </cell>
          <cell r="AI4">
            <v>0.87528494760354214</v>
          </cell>
          <cell r="AJ4">
            <v>0.91507026976042261</v>
          </cell>
          <cell r="AM4">
            <v>0.8397001934235977</v>
          </cell>
          <cell r="AN4">
            <v>0.83163157736212767</v>
          </cell>
          <cell r="AO4">
            <v>0.87873163276389088</v>
          </cell>
          <cell r="AP4">
            <v>0.87528494760354214</v>
          </cell>
          <cell r="AQ4">
            <v>0.91507026976042261</v>
          </cell>
        </row>
        <row r="5">
          <cell r="D5">
            <v>0.86642637178051496</v>
          </cell>
          <cell r="E5">
            <v>0.79730602353692337</v>
          </cell>
          <cell r="F5">
            <v>0.89916825298828695</v>
          </cell>
          <cell r="G5">
            <v>0.85810119549899144</v>
          </cell>
          <cell r="H5">
            <v>0.85672794230039373</v>
          </cell>
          <cell r="K5">
            <v>0.87451198717296152</v>
          </cell>
          <cell r="L5">
            <v>0.81043073633905549</v>
          </cell>
          <cell r="M5">
            <v>0.89916825298828695</v>
          </cell>
          <cell r="N5">
            <v>0.87101166631527172</v>
          </cell>
          <cell r="O5">
            <v>0.8837631713692834</v>
          </cell>
          <cell r="R5"/>
          <cell r="S5"/>
          <cell r="T5"/>
          <cell r="U5"/>
          <cell r="V5"/>
          <cell r="Y5">
            <v>0.87588207098985382</v>
          </cell>
          <cell r="Z5">
            <v>0.77138523338463405</v>
          </cell>
          <cell r="AA5">
            <v>0.89855687606112045</v>
          </cell>
          <cell r="AB5">
            <v>0.816292430950875</v>
          </cell>
          <cell r="AC5">
            <v>0.83975172854998648</v>
          </cell>
          <cell r="AF5">
            <v>0.87588207098985382</v>
          </cell>
          <cell r="AG5">
            <v>0.78384278856290246</v>
          </cell>
          <cell r="AH5">
            <v>0.90666199158485272</v>
          </cell>
          <cell r="AI5">
            <v>0.84169972974527052</v>
          </cell>
          <cell r="AJ5">
            <v>0.83975172854998648</v>
          </cell>
          <cell r="AM5"/>
          <cell r="AN5"/>
          <cell r="AO5"/>
          <cell r="AP5"/>
          <cell r="AQ5"/>
        </row>
        <row r="6">
          <cell r="D6">
            <v>0.8024922457419601</v>
          </cell>
          <cell r="E6">
            <v>0.78740269323760781</v>
          </cell>
          <cell r="F6">
            <v>0.82629928315412182</v>
          </cell>
          <cell r="G6">
            <v>0.81677834917666614</v>
          </cell>
          <cell r="H6">
            <v>0.88612394466903166</v>
          </cell>
          <cell r="K6">
            <v>0.78209990749306202</v>
          </cell>
          <cell r="L6">
            <v>0.80740294651584965</v>
          </cell>
          <cell r="M6">
            <v>0.81851470073032051</v>
          </cell>
          <cell r="N6">
            <v>0.82263259051477833</v>
          </cell>
          <cell r="O6">
            <v>0.86833930704898454</v>
          </cell>
          <cell r="R6">
            <v>0.76304463459759486</v>
          </cell>
          <cell r="S6">
            <v>0.73853636883089901</v>
          </cell>
          <cell r="T6">
            <v>0.7967229902713775</v>
          </cell>
          <cell r="U6">
            <v>0.70555788297723776</v>
          </cell>
          <cell r="V6">
            <v>0.81151675190945871</v>
          </cell>
          <cell r="Y6">
            <v>0.79204498635717013</v>
          </cell>
          <cell r="Z6">
            <v>0.8047962342317182</v>
          </cell>
          <cell r="AA6">
            <v>0.81560824679104249</v>
          </cell>
          <cell r="AB6">
            <v>0.80328875601814265</v>
          </cell>
          <cell r="AC6">
            <v>0.84192723372659017</v>
          </cell>
          <cell r="AF6">
            <v>0.80079209065679924</v>
          </cell>
          <cell r="AG6">
            <v>0.79677012056044305</v>
          </cell>
          <cell r="AH6">
            <v>0.81926837703577948</v>
          </cell>
          <cell r="AI6">
            <v>0.77941146316551779</v>
          </cell>
          <cell r="AJ6">
            <v>0.83532803490727758</v>
          </cell>
          <cell r="AM6">
            <v>0.78472644376899703</v>
          </cell>
          <cell r="AN6">
            <v>0.75885389998293218</v>
          </cell>
          <cell r="AO6">
            <v>0.862072744585478</v>
          </cell>
          <cell r="AP6">
            <v>0.80823294796130118</v>
          </cell>
          <cell r="AQ6">
            <v>0.8946659578238525</v>
          </cell>
        </row>
        <row r="7">
          <cell r="D7">
            <v>0.84639168844096047</v>
          </cell>
          <cell r="E7">
            <v>0.81324278438030551</v>
          </cell>
          <cell r="F7">
            <v>0.89580941601315123</v>
          </cell>
          <cell r="G7">
            <v>0.81916286605191035</v>
          </cell>
          <cell r="H7">
            <v>0.91587243401759522</v>
          </cell>
          <cell r="K7">
            <v>0.86267574965783256</v>
          </cell>
          <cell r="L7">
            <v>0.82089228447462737</v>
          </cell>
          <cell r="M7">
            <v>0.91711357246161995</v>
          </cell>
          <cell r="N7">
            <v>0.84083284322972729</v>
          </cell>
          <cell r="O7">
            <v>0.9360065710872163</v>
          </cell>
          <cell r="R7">
            <v>0.8279323513366067</v>
          </cell>
          <cell r="S7">
            <v>0.81708589439788881</v>
          </cell>
          <cell r="T7">
            <v>0.82904719235364399</v>
          </cell>
          <cell r="U7">
            <v>0.82161354490370264</v>
          </cell>
          <cell r="V7">
            <v>0.91721652003910059</v>
          </cell>
          <cell r="Y7">
            <v>0.89040864572779466</v>
          </cell>
          <cell r="Z7">
            <v>0.79360498019241654</v>
          </cell>
          <cell r="AA7">
            <v>0.93988269794721402</v>
          </cell>
          <cell r="AB7">
            <v>0.87162799471797781</v>
          </cell>
          <cell r="AC7">
            <v>0.92728404793345387</v>
          </cell>
          <cell r="AF7">
            <v>0.84247620380739086</v>
          </cell>
          <cell r="AG7">
            <v>0.8175243215565795</v>
          </cell>
          <cell r="AH7">
            <v>0.91526001705029836</v>
          </cell>
          <cell r="AI7">
            <v>0.87122263544165068</v>
          </cell>
          <cell r="AJ7">
            <v>0.88351254480286723</v>
          </cell>
          <cell r="AM7">
            <v>0.898923727759114</v>
          </cell>
          <cell r="AN7">
            <v>0.78360829334563475</v>
          </cell>
          <cell r="AO7">
            <v>0.91864885413272512</v>
          </cell>
          <cell r="AP7">
            <v>0.86420589741272857</v>
          </cell>
          <cell r="AQ7">
            <v>0.88813450763166124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1"/>
      <sheetName val="F1 Analysis"/>
      <sheetName val="F1 ANOVA"/>
      <sheetName val="F1 Tuckey"/>
      <sheetName val="Recall"/>
      <sheetName val="Recall Analysis"/>
      <sheetName val="Recall ANOVA"/>
      <sheetName val="Recall Tuckey"/>
      <sheetName val="Precision"/>
      <sheetName val="Precision Analysis"/>
      <sheetName val="Precision ANOVA"/>
      <sheetName val="Precision Tuckey"/>
    </sheetNames>
    <sheetDataSet>
      <sheetData sheetId="0" refreshError="1"/>
      <sheetData sheetId="1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R2">
            <v>15</v>
          </cell>
          <cell r="V2">
            <v>30</v>
          </cell>
          <cell r="X2">
            <v>0.84978795284646347</v>
          </cell>
          <cell r="Y2">
            <v>0.76467689449593468</v>
          </cell>
          <cell r="Z2">
            <v>0.83908541973058104</v>
          </cell>
          <cell r="AA2">
            <v>0.79598018508198465</v>
          </cell>
          <cell r="AB2">
            <v>0.81558666448309913</v>
          </cell>
          <cell r="AF2">
            <v>0.69395685777228577</v>
          </cell>
          <cell r="AG2">
            <v>6.930167506313234E-2</v>
          </cell>
        </row>
        <row r="3">
          <cell r="D3">
            <v>0.66452490641778983</v>
          </cell>
          <cell r="E3">
            <v>0.63381276822137045</v>
          </cell>
          <cell r="F3">
            <v>0.69221432663609006</v>
          </cell>
          <cell r="G3">
            <v>0.67462128350052541</v>
          </cell>
          <cell r="H3">
            <v>0.72025942993684933</v>
          </cell>
          <cell r="X3">
            <v>0.85031473052889628</v>
          </cell>
          <cell r="Y3">
            <v>0.77622998866114512</v>
          </cell>
          <cell r="Z3">
            <v>0.88126328021301759</v>
          </cell>
          <cell r="AA3">
            <v>0.85125150636512026</v>
          </cell>
          <cell r="AB3">
            <v>0.87059165831278207</v>
          </cell>
          <cell r="AK3">
            <v>0.65449865832054754</v>
          </cell>
          <cell r="AL3">
            <v>0.73341505722402422</v>
          </cell>
          <cell r="AN3">
            <v>5.6717183686290751E-2</v>
          </cell>
          <cell r="AO3">
            <v>5.7225050457480511E-2</v>
          </cell>
        </row>
        <row r="4">
          <cell r="D4">
            <v>0.69585769279918208</v>
          </cell>
          <cell r="E4">
            <v>0.60925630567305689</v>
          </cell>
          <cell r="F4">
            <v>0.73540360637134827</v>
          </cell>
          <cell r="G4">
            <v>0.61944273296941676</v>
          </cell>
          <cell r="H4">
            <v>0.71753557137176838</v>
          </cell>
          <cell r="X4">
            <v>0.86946282534188468</v>
          </cell>
          <cell r="Y4">
            <v>0.78033554615331624</v>
          </cell>
          <cell r="Z4">
            <v>0.87333716710683296</v>
          </cell>
          <cell r="AA4">
            <v>0.81448939513455643</v>
          </cell>
          <cell r="AB4">
            <v>0.82534514582770557</v>
          </cell>
          <cell r="AK4">
            <v>0.78087674563456533</v>
          </cell>
          <cell r="AL4">
            <v>0.81250103603928736</v>
          </cell>
          <cell r="AN4">
            <v>4.5982080361305584E-2</v>
          </cell>
          <cell r="AO4">
            <v>3.7194485440642418E-2</v>
          </cell>
        </row>
        <row r="5">
          <cell r="D5">
            <v>0.81949556495482812</v>
          </cell>
          <cell r="E5">
            <v>0.72713441025519043</v>
          </cell>
          <cell r="F5">
            <v>0.78203534922451501</v>
          </cell>
          <cell r="G5">
            <v>0.83593713430959493</v>
          </cell>
          <cell r="H5">
            <v>0.79323624009450655</v>
          </cell>
          <cell r="R5">
            <v>15</v>
          </cell>
          <cell r="X5">
            <v>0.85825854791372036</v>
          </cell>
          <cell r="Y5">
            <v>0.79932611630667705</v>
          </cell>
          <cell r="Z5">
            <v>0.88289384416449723</v>
          </cell>
          <cell r="AA5">
            <v>0.8268397633545902</v>
          </cell>
          <cell r="AB5">
            <v>0.85785340187178782</v>
          </cell>
          <cell r="AK5">
            <v>0.80302277156941393</v>
          </cell>
          <cell r="AL5">
            <v>0.84199255842765874</v>
          </cell>
          <cell r="AN5">
            <v>4.4492273465693934E-2</v>
          </cell>
          <cell r="AO5">
            <v>3.4719044842216988E-2</v>
          </cell>
        </row>
        <row r="6">
          <cell r="D6">
            <v>0.65455856732332207</v>
          </cell>
          <cell r="E6">
            <v>0.72953149001536099</v>
          </cell>
          <cell r="F6">
            <v>0.70141490648692917</v>
          </cell>
          <cell r="G6">
            <v>0.76725550435227852</v>
          </cell>
          <cell r="H6">
            <v>0.7016286999814797</v>
          </cell>
          <cell r="AK6">
            <v>0.82947682807190226</v>
          </cell>
          <cell r="AL6">
            <v>0.83881417531755686</v>
          </cell>
          <cell r="AN6">
            <v>3.7596152120601696E-2</v>
          </cell>
          <cell r="AO6">
            <v>3.2726629510351296E-2</v>
          </cell>
        </row>
        <row r="7">
          <cell r="D7">
            <v>0.63784935054328251</v>
          </cell>
          <cell r="E7">
            <v>0.70989142851785925</v>
          </cell>
          <cell r="F7">
            <v>0.6669494560070145</v>
          </cell>
          <cell r="G7">
            <v>0.7660781537375686</v>
          </cell>
          <cell r="H7">
            <v>0.70822960255663248</v>
          </cell>
          <cell r="AK7">
            <v>0.84242915701035193</v>
          </cell>
          <cell r="AL7">
            <v>0.83509764525052865</v>
          </cell>
          <cell r="AN7">
            <v>3.7043496843481932E-2</v>
          </cell>
          <cell r="AO7">
            <v>4.3318543965635302E-2</v>
          </cell>
        </row>
        <row r="8">
          <cell r="D8">
            <v>0.79968746463980389</v>
          </cell>
          <cell r="E8">
            <v>0.77460186169863587</v>
          </cell>
          <cell r="F8">
            <v>0.80722197106933524</v>
          </cell>
          <cell r="G8">
            <v>0.77268325985871233</v>
          </cell>
          <cell r="H8">
            <v>0.84987251978999923</v>
          </cell>
          <cell r="R8">
            <v>15</v>
          </cell>
          <cell r="V8">
            <v>30</v>
          </cell>
          <cell r="AK8">
            <v>0.84438591752282699</v>
          </cell>
          <cell r="AL8">
            <v>0.85478681052234429</v>
          </cell>
          <cell r="AN8">
            <v>4.5300702417369713E-2</v>
          </cell>
          <cell r="AO8">
            <v>4.0089678168203705E-2</v>
          </cell>
        </row>
        <row r="9">
          <cell r="D9">
            <v>0.7487308543727752</v>
          </cell>
          <cell r="E9">
            <v>0.7691540769726628</v>
          </cell>
          <cell r="F9">
            <v>0.83018498502369475</v>
          </cell>
          <cell r="G9">
            <v>0.80524923105568258</v>
          </cell>
          <cell r="H9">
            <v>0.89133353912640834</v>
          </cell>
        </row>
        <row r="10">
          <cell r="D10">
            <v>0.78886558245947702</v>
          </cell>
          <cell r="E10">
            <v>0.72391459209340159</v>
          </cell>
          <cell r="F10">
            <v>0.83890129692139792</v>
          </cell>
          <cell r="G10">
            <v>0.77449565070532811</v>
          </cell>
          <cell r="H10">
            <v>0.87044468775389305</v>
          </cell>
        </row>
        <row r="11">
          <cell r="D11">
            <v>0.8627762972558537</v>
          </cell>
          <cell r="E11">
            <v>0.75426020247752001</v>
          </cell>
          <cell r="F11">
            <v>0.83871340883225431</v>
          </cell>
          <cell r="G11">
            <v>0.82762682177513014</v>
          </cell>
          <cell r="H11">
            <v>0.8702088759492792</v>
          </cell>
          <cell r="R11">
            <v>15</v>
          </cell>
        </row>
        <row r="12">
          <cell r="D12">
            <v>0.85111722664914147</v>
          </cell>
          <cell r="E12">
            <v>0.78523253104297741</v>
          </cell>
          <cell r="F12">
            <v>0.8709406499729081</v>
          </cell>
          <cell r="G12">
            <v>0.84881603261980998</v>
          </cell>
          <cell r="H12">
            <v>0.88146457390939559</v>
          </cell>
        </row>
        <row r="13">
          <cell r="D13">
            <v>0.84061978428869977</v>
          </cell>
          <cell r="E13">
            <v>0.80685706871665119</v>
          </cell>
          <cell r="F13">
            <v>0.8612183458760958</v>
          </cell>
          <cell r="G13">
            <v>0.84881603261980998</v>
          </cell>
          <cell r="H13">
            <v>0.88122052442935295</v>
          </cell>
        </row>
        <row r="14">
          <cell r="D14">
            <v>0.83647629378703114</v>
          </cell>
          <cell r="E14">
            <v>0.78742762613730355</v>
          </cell>
          <cell r="F14">
            <v>0.87126169435167733</v>
          </cell>
          <cell r="G14">
            <v>0.79468968119222794</v>
          </cell>
          <cell r="H14">
            <v>0.9138668133160659</v>
          </cell>
          <cell r="R14">
            <v>15</v>
          </cell>
          <cell r="V14">
            <v>30</v>
          </cell>
        </row>
        <row r="15">
          <cell r="D15">
            <v>0.8710029809864569</v>
          </cell>
          <cell r="E15">
            <v>0.80857313115377638</v>
          </cell>
          <cell r="F15">
            <v>0.85958951442822407</v>
          </cell>
          <cell r="G15">
            <v>0.82626353452474621</v>
          </cell>
          <cell r="H15">
            <v>0.86058588473501796</v>
          </cell>
        </row>
        <row r="16">
          <cell r="D16">
            <v>0.85083797474205247</v>
          </cell>
          <cell r="E16">
            <v>0.81715436412525311</v>
          </cell>
          <cell r="F16">
            <v>0.83869226415915732</v>
          </cell>
          <cell r="G16">
            <v>0.7969867267454821</v>
          </cell>
          <cell r="H16">
            <v>0.90302887077080618</v>
          </cell>
        </row>
        <row r="17">
          <cell r="D17">
            <v>0.80760508621650839</v>
          </cell>
          <cell r="E17">
            <v>0.77448791243053816</v>
          </cell>
          <cell r="F17">
            <v>0.83831758670468359</v>
          </cell>
          <cell r="G17">
            <v>0.83667585457688165</v>
          </cell>
          <cell r="H17">
            <v>0.8913243495265526</v>
          </cell>
          <cell r="R17">
            <v>15</v>
          </cell>
        </row>
        <row r="18">
          <cell r="D18">
            <v>0.80792611643675483</v>
          </cell>
          <cell r="E18">
            <v>0.77448791243053816</v>
          </cell>
          <cell r="F18">
            <v>0.86052541959308293</v>
          </cell>
          <cell r="G18">
            <v>0.84892688373558589</v>
          </cell>
          <cell r="H18">
            <v>0.8913243495265526</v>
          </cell>
        </row>
        <row r="19">
          <cell r="D19">
            <v>0.79718655867774324</v>
          </cell>
          <cell r="E19">
            <v>0.77448791243053816</v>
          </cell>
          <cell r="F19">
            <v>0.86052541959308293</v>
          </cell>
          <cell r="G19">
            <v>0.84892688373558589</v>
          </cell>
          <cell r="H19">
            <v>0.91373643314330111</v>
          </cell>
        </row>
        <row r="20">
          <cell r="D20">
            <v>0.84978795284646347</v>
          </cell>
          <cell r="E20">
            <v>0.76467689449593468</v>
          </cell>
          <cell r="F20">
            <v>0.83908541973058104</v>
          </cell>
          <cell r="G20">
            <v>0.79598018508198465</v>
          </cell>
          <cell r="H20">
            <v>0.81558666448309913</v>
          </cell>
          <cell r="R20">
            <v>10</v>
          </cell>
          <cell r="V20">
            <v>20</v>
          </cell>
        </row>
        <row r="21">
          <cell r="D21">
            <v>0.85031473052889628</v>
          </cell>
          <cell r="E21">
            <v>0.77622998866114512</v>
          </cell>
          <cell r="F21">
            <v>0.88126328021301759</v>
          </cell>
          <cell r="G21">
            <v>0.85125150636512026</v>
          </cell>
          <cell r="H21">
            <v>0.87059165831278207</v>
          </cell>
        </row>
        <row r="23">
          <cell r="D23">
            <v>0.86946282534188468</v>
          </cell>
          <cell r="E23">
            <v>0.78033554615331624</v>
          </cell>
          <cell r="F23">
            <v>0.87333716710683296</v>
          </cell>
          <cell r="G23">
            <v>0.81448939513455643</v>
          </cell>
          <cell r="H23">
            <v>0.82534514582770557</v>
          </cell>
          <cell r="R23">
            <v>10</v>
          </cell>
        </row>
        <row r="24">
          <cell r="D24">
            <v>0.85825854791372036</v>
          </cell>
          <cell r="E24">
            <v>0.79932611630667705</v>
          </cell>
          <cell r="F24">
            <v>0.88289384416449723</v>
          </cell>
          <cell r="G24">
            <v>0.8268397633545902</v>
          </cell>
          <cell r="H24">
            <v>0.85785340187178782</v>
          </cell>
        </row>
        <row r="26">
          <cell r="D26">
            <v>0.77594126846881428</v>
          </cell>
          <cell r="E26">
            <v>0.77891832179794407</v>
          </cell>
          <cell r="F26">
            <v>0.81799641901509479</v>
          </cell>
          <cell r="G26">
            <v>0.78540460513895038</v>
          </cell>
          <cell r="H26">
            <v>0.83821709628161245</v>
          </cell>
          <cell r="R26">
            <v>15</v>
          </cell>
          <cell r="V26">
            <v>30</v>
          </cell>
        </row>
        <row r="27">
          <cell r="D27">
            <v>0.79770825903106146</v>
          </cell>
          <cell r="E27">
            <v>0.7884897360703812</v>
          </cell>
          <cell r="F27">
            <v>0.80760546401956756</v>
          </cell>
          <cell r="G27">
            <v>0.83975580152744955</v>
          </cell>
          <cell r="H27">
            <v>0.84978310034574112</v>
          </cell>
        </row>
        <row r="28">
          <cell r="D28">
            <v>0.7378955264593563</v>
          </cell>
          <cell r="E28">
            <v>0.69956665995767231</v>
          </cell>
          <cell r="F28">
            <v>0.73438279791037331</v>
          </cell>
          <cell r="G28">
            <v>0.6984699434137116</v>
          </cell>
          <cell r="H28">
            <v>0.76301618508075286</v>
          </cell>
        </row>
        <row r="29">
          <cell r="D29">
            <v>0.7999305525282765</v>
          </cell>
          <cell r="E29">
            <v>0.798511299317751</v>
          </cell>
          <cell r="F29">
            <v>0.81788450883143904</v>
          </cell>
          <cell r="G29">
            <v>0.78553023069152106</v>
          </cell>
          <cell r="H29">
            <v>0.85977774266015672</v>
          </cell>
          <cell r="R29">
            <v>15</v>
          </cell>
        </row>
        <row r="30">
          <cell r="D30">
            <v>0.75938115178444665</v>
          </cell>
          <cell r="E30">
            <v>0.80617134473635588</v>
          </cell>
          <cell r="F30">
            <v>0.82000659854013835</v>
          </cell>
          <cell r="G30">
            <v>0.79764682675776311</v>
          </cell>
          <cell r="H30">
            <v>0.86002918478537382</v>
          </cell>
        </row>
        <row r="31">
          <cell r="D31">
            <v>0.76164075286415722</v>
          </cell>
          <cell r="E31">
            <v>0.76337892042061983</v>
          </cell>
          <cell r="F31">
            <v>0.85988623470413272</v>
          </cell>
          <cell r="G31">
            <v>0.81632777318261196</v>
          </cell>
          <cell r="H31">
            <v>0.88141241878456678</v>
          </cell>
        </row>
        <row r="32">
          <cell r="D32">
            <v>0.85171849427168578</v>
          </cell>
          <cell r="E32">
            <v>0.75663396843362896</v>
          </cell>
          <cell r="F32">
            <v>0.88120806911129468</v>
          </cell>
          <cell r="G32">
            <v>0.81719246976607529</v>
          </cell>
          <cell r="H32">
            <v>0.90295367714722563</v>
          </cell>
          <cell r="R32">
            <v>15</v>
          </cell>
          <cell r="V32">
            <v>30</v>
          </cell>
        </row>
        <row r="33">
          <cell r="D33">
            <v>0.82701670326927712</v>
          </cell>
          <cell r="E33">
            <v>0.8279620021555506</v>
          </cell>
          <cell r="F33">
            <v>0.85857708603992089</v>
          </cell>
          <cell r="G33">
            <v>0.87096774193548387</v>
          </cell>
          <cell r="H33">
            <v>0.91348862912592255</v>
          </cell>
        </row>
        <row r="34">
          <cell r="D34">
            <v>0.82205893740048275</v>
          </cell>
          <cell r="E34">
            <v>0.78707878468065229</v>
          </cell>
          <cell r="F34">
            <v>0.8401234329714804</v>
          </cell>
          <cell r="G34">
            <v>0.79421100813290968</v>
          </cell>
          <cell r="H34">
            <v>0.91459775840081436</v>
          </cell>
        </row>
        <row r="35">
          <cell r="D35">
            <v>0.82956137899737159</v>
          </cell>
          <cell r="E35">
            <v>0.77550722522259519</v>
          </cell>
          <cell r="F35">
            <v>0.88244057826079858</v>
          </cell>
          <cell r="G35">
            <v>0.84914333243223628</v>
          </cell>
          <cell r="H35">
            <v>0.88117435290610169</v>
          </cell>
          <cell r="R35">
            <v>15</v>
          </cell>
        </row>
        <row r="36">
          <cell r="D36">
            <v>0.88301290367649998</v>
          </cell>
          <cell r="E36">
            <v>0.80556776190951773</v>
          </cell>
          <cell r="F36">
            <v>0.90340798396463229</v>
          </cell>
          <cell r="G36">
            <v>0.85873198431388909</v>
          </cell>
          <cell r="H36">
            <v>0.92465965541092876</v>
          </cell>
        </row>
        <row r="37">
          <cell r="D37">
            <v>0.82983415586589315</v>
          </cell>
          <cell r="E37">
            <v>0.79535602495754298</v>
          </cell>
          <cell r="F37">
            <v>0.87181247276334017</v>
          </cell>
          <cell r="G37">
            <v>0.84958947316343059</v>
          </cell>
          <cell r="H37">
            <v>0.8820028739903869</v>
          </cell>
        </row>
      </sheetData>
      <sheetData sheetId="2" refreshError="1"/>
      <sheetData sheetId="3" refreshError="1"/>
      <sheetData sheetId="4" refreshError="1"/>
      <sheetData sheetId="5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R2">
            <v>15</v>
          </cell>
          <cell r="V2">
            <v>30</v>
          </cell>
          <cell r="X2">
            <v>0.85106382978723405</v>
          </cell>
          <cell r="Y2">
            <v>0.76344086021505375</v>
          </cell>
          <cell r="Z2">
            <v>0.83870967741935487</v>
          </cell>
          <cell r="AA2">
            <v>0.79569892473118276</v>
          </cell>
          <cell r="AB2">
            <v>0.81720430107526887</v>
          </cell>
          <cell r="AF2">
            <v>0.69211088233051177</v>
          </cell>
          <cell r="AG2">
            <v>6.986544409369122E-2</v>
          </cell>
        </row>
        <row r="3">
          <cell r="D3">
            <v>0.65957446808510634</v>
          </cell>
          <cell r="E3">
            <v>0.61290322580645162</v>
          </cell>
          <cell r="F3">
            <v>0.70967741935483875</v>
          </cell>
          <cell r="G3">
            <v>0.67741935483870963</v>
          </cell>
          <cell r="H3">
            <v>0.72043010752688175</v>
          </cell>
          <cell r="X3">
            <v>0.85106382978723405</v>
          </cell>
          <cell r="Y3">
            <v>0.77419354838709675</v>
          </cell>
          <cell r="Z3">
            <v>0.88172043010752688</v>
          </cell>
          <cell r="AA3">
            <v>0.84946236559139787</v>
          </cell>
          <cell r="AB3">
            <v>0.87096774193548387</v>
          </cell>
          <cell r="AK3">
            <v>0.65525051475634866</v>
          </cell>
          <cell r="AL3">
            <v>0.72897124990467477</v>
          </cell>
          <cell r="AN3">
            <v>5.589864634498265E-2</v>
          </cell>
          <cell r="AO3">
            <v>6.2612526687644707E-2</v>
          </cell>
        </row>
        <row r="4">
          <cell r="D4">
            <v>0.69148936170212771</v>
          </cell>
          <cell r="E4">
            <v>0.61290322580645162</v>
          </cell>
          <cell r="F4">
            <v>0.73118279569892475</v>
          </cell>
          <cell r="G4">
            <v>0.62365591397849462</v>
          </cell>
          <cell r="H4">
            <v>0.72043010752688175</v>
          </cell>
          <cell r="X4">
            <v>0.87234042553191493</v>
          </cell>
          <cell r="Y4">
            <v>0.78494623655913975</v>
          </cell>
          <cell r="Z4">
            <v>0.87096774193548387</v>
          </cell>
          <cell r="AA4">
            <v>0.81720430107526887</v>
          </cell>
          <cell r="AB4">
            <v>0.82795698924731187</v>
          </cell>
          <cell r="AK4">
            <v>0.7890642873484327</v>
          </cell>
          <cell r="AL4">
            <v>0.8040722946694121</v>
          </cell>
          <cell r="AN4">
            <v>5.6580592157105661E-2</v>
          </cell>
          <cell r="AO4">
            <v>3.6704570501345547E-2</v>
          </cell>
        </row>
        <row r="5">
          <cell r="D5">
            <v>0.81914893617021278</v>
          </cell>
          <cell r="E5">
            <v>0.72043010752688175</v>
          </cell>
          <cell r="F5">
            <v>0.78494623655913975</v>
          </cell>
          <cell r="G5">
            <v>0.83870967741935487</v>
          </cell>
          <cell r="H5">
            <v>0.79569892473118276</v>
          </cell>
          <cell r="R5">
            <v>15</v>
          </cell>
          <cell r="X5">
            <v>0.86170212765957444</v>
          </cell>
          <cell r="Y5">
            <v>0.80645161290322576</v>
          </cell>
          <cell r="Z5">
            <v>0.88172043010752688</v>
          </cell>
          <cell r="AA5">
            <v>0.82795698924731187</v>
          </cell>
          <cell r="AB5">
            <v>0.86021505376344087</v>
          </cell>
          <cell r="AK5">
            <v>0.80191413101502318</v>
          </cell>
          <cell r="AL5">
            <v>0.84189735377106689</v>
          </cell>
          <cell r="AN5">
            <v>4.5633398811750173E-2</v>
          </cell>
          <cell r="AO5">
            <v>3.5074159292356216E-2</v>
          </cell>
        </row>
        <row r="6">
          <cell r="D6">
            <v>0.63829787234042556</v>
          </cell>
          <cell r="E6">
            <v>0.73118279569892475</v>
          </cell>
          <cell r="F6">
            <v>0.69892473118279574</v>
          </cell>
          <cell r="G6">
            <v>0.76344086021505375</v>
          </cell>
          <cell r="H6">
            <v>0.69892473118279574</v>
          </cell>
          <cell r="AK6">
            <v>0.82935255090368343</v>
          </cell>
          <cell r="AL6">
            <v>0.84114619080302</v>
          </cell>
          <cell r="AN6">
            <v>3.8178464712917817E-2</v>
          </cell>
          <cell r="AO6">
            <v>3.0948529712750514E-2</v>
          </cell>
        </row>
        <row r="7">
          <cell r="D7">
            <v>0.62765957446808507</v>
          </cell>
          <cell r="E7">
            <v>0.70967741935483875</v>
          </cell>
          <cell r="F7">
            <v>0.64516129032258063</v>
          </cell>
          <cell r="G7">
            <v>0.76344086021505375</v>
          </cell>
          <cell r="H7">
            <v>0.69892473118279574</v>
          </cell>
          <cell r="AK7">
            <v>0.84260657362922275</v>
          </cell>
          <cell r="AL7">
            <v>0.83554487912758324</v>
          </cell>
          <cell r="AN7">
            <v>3.7470985985595437E-2</v>
          </cell>
          <cell r="AO7">
            <v>4.3536206029634504E-2</v>
          </cell>
        </row>
        <row r="8">
          <cell r="D8">
            <v>0.7978723404255319</v>
          </cell>
          <cell r="E8">
            <v>0.77419354838709675</v>
          </cell>
          <cell r="F8">
            <v>0.80645161290322576</v>
          </cell>
          <cell r="G8">
            <v>0.77419354838709675</v>
          </cell>
          <cell r="H8">
            <v>0.84946236559139787</v>
          </cell>
          <cell r="R8">
            <v>15</v>
          </cell>
          <cell r="V8">
            <v>30</v>
          </cell>
          <cell r="AK8">
            <v>0.84338442766720034</v>
          </cell>
          <cell r="AL8">
            <v>0.8462136810798444</v>
          </cell>
          <cell r="AN8">
            <v>4.491884112261172E-2</v>
          </cell>
          <cell r="AO8">
            <v>3.2493874256607581E-2</v>
          </cell>
        </row>
        <row r="9">
          <cell r="D9">
            <v>0.74468085106382975</v>
          </cell>
          <cell r="E9">
            <v>0.76344086021505375</v>
          </cell>
          <cell r="F9">
            <v>0.82795698924731187</v>
          </cell>
          <cell r="G9">
            <v>0.80645161290322576</v>
          </cell>
          <cell r="H9">
            <v>0.89247311827956988</v>
          </cell>
        </row>
        <row r="10">
          <cell r="D10">
            <v>0.78723404255319152</v>
          </cell>
          <cell r="E10">
            <v>0.72043010752688175</v>
          </cell>
          <cell r="F10">
            <v>0.83870967741935487</v>
          </cell>
          <cell r="G10">
            <v>0.77419354838709675</v>
          </cell>
          <cell r="H10">
            <v>0.87096774193548387</v>
          </cell>
        </row>
        <row r="11">
          <cell r="D11">
            <v>0.86170212765957444</v>
          </cell>
          <cell r="E11">
            <v>0.75268817204301075</v>
          </cell>
          <cell r="F11">
            <v>0.83870967741935487</v>
          </cell>
          <cell r="G11">
            <v>0.82795698924731187</v>
          </cell>
          <cell r="H11">
            <v>0.87096774193548387</v>
          </cell>
          <cell r="R11">
            <v>15</v>
          </cell>
        </row>
        <row r="12">
          <cell r="D12">
            <v>0.85106382978723405</v>
          </cell>
          <cell r="E12">
            <v>0.78494623655913975</v>
          </cell>
          <cell r="F12">
            <v>0.87096774193548387</v>
          </cell>
          <cell r="G12">
            <v>0.84946236559139787</v>
          </cell>
          <cell r="H12">
            <v>0.88172043010752688</v>
          </cell>
        </row>
        <row r="13">
          <cell r="D13">
            <v>0.84042553191489366</v>
          </cell>
          <cell r="E13">
            <v>0.80645161290322576</v>
          </cell>
          <cell r="F13">
            <v>0.86021505376344087</v>
          </cell>
          <cell r="G13">
            <v>0.84946236559139787</v>
          </cell>
          <cell r="H13">
            <v>0.88172043010752688</v>
          </cell>
        </row>
        <row r="14">
          <cell r="D14">
            <v>0.84042553191489366</v>
          </cell>
          <cell r="E14">
            <v>0.78494623655913975</v>
          </cell>
          <cell r="F14">
            <v>0.87096774193548387</v>
          </cell>
          <cell r="G14">
            <v>0.79569892473118276</v>
          </cell>
          <cell r="H14">
            <v>0.91397849462365588</v>
          </cell>
          <cell r="R14">
            <v>15</v>
          </cell>
          <cell r="V14">
            <v>30</v>
          </cell>
        </row>
        <row r="15">
          <cell r="D15">
            <v>0.87234042553191493</v>
          </cell>
          <cell r="E15">
            <v>0.80645161290322576</v>
          </cell>
          <cell r="F15">
            <v>0.86021505376344087</v>
          </cell>
          <cell r="G15">
            <v>0.82795698924731187</v>
          </cell>
          <cell r="H15">
            <v>0.86021505376344087</v>
          </cell>
        </row>
        <row r="16">
          <cell r="D16">
            <v>0.85106382978723405</v>
          </cell>
          <cell r="E16">
            <v>0.81720430107526887</v>
          </cell>
          <cell r="F16">
            <v>0.83870967741935487</v>
          </cell>
          <cell r="G16">
            <v>0.79569892473118276</v>
          </cell>
          <cell r="H16">
            <v>0.90322580645161288</v>
          </cell>
        </row>
        <row r="17">
          <cell r="D17">
            <v>0.80851063829787229</v>
          </cell>
          <cell r="E17">
            <v>0.77419354838709675</v>
          </cell>
          <cell r="F17">
            <v>0.83870967741935487</v>
          </cell>
          <cell r="G17">
            <v>0.83870967741935487</v>
          </cell>
          <cell r="H17">
            <v>0.89247311827956988</v>
          </cell>
          <cell r="R17">
            <v>15</v>
          </cell>
        </row>
        <row r="18">
          <cell r="D18">
            <v>0.80851063829787229</v>
          </cell>
          <cell r="E18">
            <v>0.77419354838709675</v>
          </cell>
          <cell r="F18">
            <v>0.86021505376344087</v>
          </cell>
          <cell r="G18">
            <v>0.84946236559139787</v>
          </cell>
          <cell r="H18">
            <v>0.89247311827956988</v>
          </cell>
        </row>
        <row r="19">
          <cell r="D19">
            <v>0.7978723404255319</v>
          </cell>
          <cell r="E19">
            <v>0.77419354838709675</v>
          </cell>
          <cell r="F19">
            <v>0.86021505376344087</v>
          </cell>
          <cell r="G19">
            <v>0.84946236559139787</v>
          </cell>
          <cell r="H19">
            <v>0.91397849462365588</v>
          </cell>
        </row>
        <row r="20">
          <cell r="D20">
            <v>0.85106382978723405</v>
          </cell>
          <cell r="E20">
            <v>0.76344086021505375</v>
          </cell>
          <cell r="F20">
            <v>0.83870967741935487</v>
          </cell>
          <cell r="G20">
            <v>0.79569892473118276</v>
          </cell>
          <cell r="H20">
            <v>0.81720430107526887</v>
          </cell>
          <cell r="R20">
            <v>10</v>
          </cell>
          <cell r="V20">
            <v>20</v>
          </cell>
        </row>
        <row r="21">
          <cell r="D21">
            <v>0.85106382978723405</v>
          </cell>
          <cell r="E21">
            <v>0.77419354838709675</v>
          </cell>
          <cell r="F21">
            <v>0.88172043010752688</v>
          </cell>
          <cell r="G21">
            <v>0.84946236559139787</v>
          </cell>
          <cell r="H21">
            <v>0.87096774193548387</v>
          </cell>
        </row>
        <row r="23">
          <cell r="D23">
            <v>0.87234042553191493</v>
          </cell>
          <cell r="E23">
            <v>0.78494623655913975</v>
          </cell>
          <cell r="F23">
            <v>0.87096774193548387</v>
          </cell>
          <cell r="G23">
            <v>0.81720430107526887</v>
          </cell>
          <cell r="H23">
            <v>0.82795698924731187</v>
          </cell>
          <cell r="R23">
            <v>10</v>
          </cell>
        </row>
        <row r="24">
          <cell r="D24">
            <v>0.86170212765957444</v>
          </cell>
          <cell r="E24">
            <v>0.80645161290322576</v>
          </cell>
          <cell r="F24">
            <v>0.88172043010752688</v>
          </cell>
          <cell r="G24">
            <v>0.82795698924731187</v>
          </cell>
          <cell r="H24">
            <v>0.86021505376344087</v>
          </cell>
        </row>
        <row r="26">
          <cell r="D26">
            <v>0.77659574468085102</v>
          </cell>
          <cell r="E26">
            <v>0.80645161290322576</v>
          </cell>
          <cell r="F26">
            <v>0.84946236559139787</v>
          </cell>
          <cell r="G26">
            <v>0.83870967741935487</v>
          </cell>
          <cell r="H26">
            <v>0.88172043010752688</v>
          </cell>
          <cell r="R26">
            <v>15</v>
          </cell>
          <cell r="V26">
            <v>30</v>
          </cell>
        </row>
        <row r="27">
          <cell r="D27">
            <v>0.77659574468085102</v>
          </cell>
          <cell r="E27">
            <v>0.76344086021505375</v>
          </cell>
          <cell r="F27">
            <v>0.83870967741935487</v>
          </cell>
          <cell r="G27">
            <v>0.81720430107526887</v>
          </cell>
          <cell r="H27">
            <v>0.86021505376344087</v>
          </cell>
        </row>
        <row r="28">
          <cell r="D28">
            <v>0.7021276595744681</v>
          </cell>
          <cell r="E28">
            <v>0.70967741935483875</v>
          </cell>
          <cell r="F28">
            <v>0.73118279569892475</v>
          </cell>
          <cell r="G28">
            <v>0.70967741935483875</v>
          </cell>
          <cell r="H28">
            <v>0.77419354838709675</v>
          </cell>
        </row>
        <row r="29">
          <cell r="D29">
            <v>0.75531914893617025</v>
          </cell>
          <cell r="E29">
            <v>0.78494623655913975</v>
          </cell>
          <cell r="F29">
            <v>0.81720430107526887</v>
          </cell>
          <cell r="G29">
            <v>0.79569892473118276</v>
          </cell>
          <cell r="H29">
            <v>0.82795698924731187</v>
          </cell>
          <cell r="R29">
            <v>15</v>
          </cell>
        </row>
        <row r="30">
          <cell r="D30">
            <v>0.77659574468085102</v>
          </cell>
          <cell r="E30">
            <v>0.78494623655913975</v>
          </cell>
          <cell r="F30">
            <v>0.79569892473118276</v>
          </cell>
          <cell r="G30">
            <v>0.77419354838709675</v>
          </cell>
          <cell r="H30">
            <v>0.83870967741935487</v>
          </cell>
        </row>
        <row r="31">
          <cell r="D31">
            <v>0.78723404255319152</v>
          </cell>
          <cell r="E31">
            <v>0.75268817204301075</v>
          </cell>
          <cell r="F31">
            <v>0.84946236559139787</v>
          </cell>
          <cell r="G31">
            <v>0.82795698924731187</v>
          </cell>
          <cell r="H31">
            <v>0.89247311827956988</v>
          </cell>
        </row>
        <row r="32">
          <cell r="D32">
            <v>0.84042553191489366</v>
          </cell>
          <cell r="E32">
            <v>0.76344086021505375</v>
          </cell>
          <cell r="F32">
            <v>0.87096774193548387</v>
          </cell>
          <cell r="G32">
            <v>0.82795698924731187</v>
          </cell>
          <cell r="H32">
            <v>0.91397849462365588</v>
          </cell>
          <cell r="R32">
            <v>15</v>
          </cell>
          <cell r="V32">
            <v>30</v>
          </cell>
        </row>
        <row r="33">
          <cell r="D33">
            <v>0.82978723404255317</v>
          </cell>
          <cell r="E33">
            <v>0.82795698924731187</v>
          </cell>
          <cell r="F33">
            <v>0.86021505376344087</v>
          </cell>
          <cell r="G33">
            <v>0.86021505376344087</v>
          </cell>
          <cell r="H33">
            <v>0.91397849462365588</v>
          </cell>
        </row>
        <row r="34">
          <cell r="D34">
            <v>0.80851063829787229</v>
          </cell>
          <cell r="E34">
            <v>0.78494623655913975</v>
          </cell>
          <cell r="F34">
            <v>0.83870967741935487</v>
          </cell>
          <cell r="G34">
            <v>0.79569892473118276</v>
          </cell>
          <cell r="H34">
            <v>0.91397849462365588</v>
          </cell>
        </row>
        <row r="35">
          <cell r="D35">
            <v>0.84042553191489366</v>
          </cell>
          <cell r="E35">
            <v>0.78494623655913975</v>
          </cell>
          <cell r="F35">
            <v>0.88172043010752688</v>
          </cell>
          <cell r="G35">
            <v>0.84946236559139787</v>
          </cell>
          <cell r="H35">
            <v>0.87096774193548387</v>
          </cell>
          <cell r="R35">
            <v>15</v>
          </cell>
        </row>
        <row r="36">
          <cell r="D36">
            <v>0.86170212765957444</v>
          </cell>
          <cell r="E36">
            <v>0.79569892473118276</v>
          </cell>
          <cell r="F36">
            <v>0.87096774193548387</v>
          </cell>
          <cell r="G36">
            <v>0.84946236559139787</v>
          </cell>
          <cell r="H36">
            <v>0.90322580645161288</v>
          </cell>
        </row>
        <row r="37">
          <cell r="D37">
            <v>0.82978723404255317</v>
          </cell>
          <cell r="E37">
            <v>0.80645161290322576</v>
          </cell>
          <cell r="F37">
            <v>0.83870967741935487</v>
          </cell>
          <cell r="G37">
            <v>0.82795698924731187</v>
          </cell>
          <cell r="H37">
            <v>0.88172043010752688</v>
          </cell>
        </row>
      </sheetData>
      <sheetData sheetId="6" refreshError="1"/>
      <sheetData sheetId="7" refreshError="1"/>
      <sheetData sheetId="8" refreshError="1"/>
      <sheetData sheetId="9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R2">
            <v>15</v>
          </cell>
          <cell r="V2">
            <v>30</v>
          </cell>
          <cell r="X2">
            <v>0.85272270162264241</v>
          </cell>
          <cell r="Y2">
            <v>0.77140774963561876</v>
          </cell>
          <cell r="Z2">
            <v>0.84711402953937653</v>
          </cell>
          <cell r="AA2">
            <v>0.80383257897489391</v>
          </cell>
          <cell r="AB2">
            <v>0.83289487975396292</v>
          </cell>
          <cell r="AF2">
            <v>0.75274888973324527</v>
          </cell>
          <cell r="AG2">
            <v>5.6631150917925213E-2</v>
          </cell>
        </row>
        <row r="3">
          <cell r="D3">
            <v>0.7157892921275818</v>
          </cell>
          <cell r="E3">
            <v>0.7626792114695341</v>
          </cell>
          <cell r="F3">
            <v>0.72042779075701491</v>
          </cell>
          <cell r="G3">
            <v>0.70269408011343493</v>
          </cell>
          <cell r="H3">
            <v>0.76843944585880064</v>
          </cell>
          <cell r="X3">
            <v>0.8552516959605303</v>
          </cell>
          <cell r="Y3">
            <v>0.78283307457880524</v>
          </cell>
          <cell r="Z3">
            <v>0.88673010111010275</v>
          </cell>
          <cell r="AA3">
            <v>0.85994938062000881</v>
          </cell>
          <cell r="AB3">
            <v>0.87418656612204992</v>
          </cell>
          <cell r="AK3">
            <v>0.71301379005883836</v>
          </cell>
          <cell r="AL3">
            <v>0.79248398940765263</v>
          </cell>
          <cell r="AN3">
            <v>4.6536889404178827E-2</v>
          </cell>
          <cell r="AO3">
            <v>3.3026294689091837E-2</v>
          </cell>
        </row>
        <row r="4">
          <cell r="D4">
            <v>0.73196380886750434</v>
          </cell>
          <cell r="E4">
            <v>0.67072524616384266</v>
          </cell>
          <cell r="F4">
            <v>0.77463119493480026</v>
          </cell>
          <cell r="G4">
            <v>0.64601018675721555</v>
          </cell>
          <cell r="H4">
            <v>0.73124679979518692</v>
          </cell>
          <cell r="X4">
            <v>0.87557018537864162</v>
          </cell>
          <cell r="Y4">
            <v>0.78852279220441912</v>
          </cell>
          <cell r="Z4">
            <v>0.88737539018043932</v>
          </cell>
          <cell r="AA4">
            <v>0.83418588158626106</v>
          </cell>
          <cell r="AB4">
            <v>0.85184018351900115</v>
          </cell>
          <cell r="AK4">
            <v>0.79851120542931331</v>
          </cell>
          <cell r="AL4">
            <v>0.81165460014114976</v>
          </cell>
          <cell r="AN4">
            <v>5.5888258086088903E-2</v>
          </cell>
          <cell r="AO4">
            <v>3.4251340175344168E-2</v>
          </cell>
        </row>
        <row r="5">
          <cell r="D5">
            <v>0.82766150169596053</v>
          </cell>
          <cell r="E5">
            <v>0.75369672143865696</v>
          </cell>
          <cell r="F5">
            <v>0.80426977794150467</v>
          </cell>
          <cell r="G5">
            <v>0.8469408287744451</v>
          </cell>
          <cell r="H5">
            <v>0.80593388360486773</v>
          </cell>
          <cell r="R5">
            <v>15</v>
          </cell>
          <cell r="X5">
            <v>0.86653745062625742</v>
          </cell>
          <cell r="Y5">
            <v>0.80732703377864667</v>
          </cell>
          <cell r="Z5">
            <v>0.89026361929587738</v>
          </cell>
          <cell r="AA5">
            <v>0.84348393120689147</v>
          </cell>
          <cell r="AB5">
            <v>0.8752470946019334</v>
          </cell>
          <cell r="AK5">
            <v>0.81054432867005899</v>
          </cell>
          <cell r="AL5">
            <v>0.84746838926099755</v>
          </cell>
          <cell r="AN5">
            <v>4.0897138490041729E-2</v>
          </cell>
          <cell r="AO5">
            <v>3.4468628405115845E-2</v>
          </cell>
        </row>
        <row r="6">
          <cell r="D6">
            <v>0.80645551257253389</v>
          </cell>
          <cell r="E6">
            <v>0.74027578250838011</v>
          </cell>
          <cell r="F6">
            <v>0.78035733680894981</v>
          </cell>
          <cell r="G6">
            <v>0.78674632014393586</v>
          </cell>
          <cell r="H6">
            <v>0.77004870875838627</v>
          </cell>
          <cell r="AK6">
            <v>0.83669227579179906</v>
          </cell>
          <cell r="AL6">
            <v>0.85203535623783699</v>
          </cell>
          <cell r="AN6">
            <v>3.6630043786137115E-2</v>
          </cell>
          <cell r="AO6">
            <v>3.2307507506338311E-2</v>
          </cell>
        </row>
        <row r="7">
          <cell r="D7">
            <v>0.83851950354609939</v>
          </cell>
          <cell r="E7">
            <v>0.73290555611038988</v>
          </cell>
          <cell r="F7">
            <v>0.82331530087490801</v>
          </cell>
          <cell r="G7">
            <v>0.78528712794140576</v>
          </cell>
          <cell r="H7">
            <v>0.78484597839436554</v>
          </cell>
          <cell r="AK7">
            <v>0.84657422911108149</v>
          </cell>
          <cell r="AL7">
            <v>0.84143511604288568</v>
          </cell>
          <cell r="AN7">
            <v>3.5687126568141644E-2</v>
          </cell>
          <cell r="AO7">
            <v>4.3141492322125705E-2</v>
          </cell>
        </row>
        <row r="8">
          <cell r="D8">
            <v>0.80761937270072426</v>
          </cell>
          <cell r="E8">
            <v>0.78052925136716211</v>
          </cell>
          <cell r="F8">
            <v>0.81180913225505258</v>
          </cell>
          <cell r="G8">
            <v>0.77461294364944622</v>
          </cell>
          <cell r="H8">
            <v>0.85283573785640665</v>
          </cell>
          <cell r="R8">
            <v>15</v>
          </cell>
          <cell r="V8">
            <v>30</v>
          </cell>
          <cell r="AK8">
            <v>0.84965515986997509</v>
          </cell>
          <cell r="AL8">
            <v>0.85219065961457285</v>
          </cell>
          <cell r="AN8">
            <v>4.0920582295948013E-2</v>
          </cell>
          <cell r="AO8">
            <v>3.2453069399926315E-2</v>
          </cell>
        </row>
        <row r="9">
          <cell r="D9">
            <v>0.76372027534418019</v>
          </cell>
          <cell r="E9">
            <v>0.79337588407797133</v>
          </cell>
          <cell r="F9">
            <v>0.83415900659109488</v>
          </cell>
          <cell r="G9">
            <v>0.80945812110922466</v>
          </cell>
          <cell r="H9">
            <v>0.89265446321897934</v>
          </cell>
        </row>
        <row r="10">
          <cell r="D10">
            <v>0.80806737588652477</v>
          </cell>
          <cell r="E10">
            <v>0.73522797175266352</v>
          </cell>
          <cell r="F10">
            <v>0.84306195596518174</v>
          </cell>
          <cell r="G10">
            <v>0.78009994414668338</v>
          </cell>
          <cell r="H10">
            <v>0.8709334941295892</v>
          </cell>
        </row>
        <row r="11">
          <cell r="D11">
            <v>0.87045991833225889</v>
          </cell>
          <cell r="E11">
            <v>0.7619228336495889</v>
          </cell>
          <cell r="F11">
            <v>0.84020310633213857</v>
          </cell>
          <cell r="G11">
            <v>0.82938259627563538</v>
          </cell>
          <cell r="H11">
            <v>0.87493897663676945</v>
          </cell>
          <cell r="R11">
            <v>15</v>
          </cell>
        </row>
        <row r="12">
          <cell r="D12">
            <v>0.86272825503929595</v>
          </cell>
          <cell r="E12">
            <v>0.79083963334437724</v>
          </cell>
          <cell r="F12">
            <v>0.87502146680215198</v>
          </cell>
          <cell r="G12">
            <v>0.85447408028053196</v>
          </cell>
          <cell r="H12">
            <v>0.88473142982905284</v>
          </cell>
        </row>
        <row r="13">
          <cell r="D13">
            <v>0.85071843050566454</v>
          </cell>
          <cell r="E13">
            <v>0.81039426523297498</v>
          </cell>
          <cell r="F13">
            <v>0.86702498692536634</v>
          </cell>
          <cell r="G13">
            <v>0.85447408028053196</v>
          </cell>
          <cell r="H13">
            <v>0.88471177944862156</v>
          </cell>
        </row>
        <row r="14">
          <cell r="D14">
            <v>0.84272762511844268</v>
          </cell>
          <cell r="E14">
            <v>0.79507640067911722</v>
          </cell>
          <cell r="F14">
            <v>0.87311827956989252</v>
          </cell>
          <cell r="G14">
            <v>0.79746139542404404</v>
          </cell>
          <cell r="H14">
            <v>0.91479931908624601</v>
          </cell>
          <cell r="R14">
            <v>15</v>
          </cell>
          <cell r="V14">
            <v>30</v>
          </cell>
        </row>
        <row r="15">
          <cell r="D15">
            <v>0.87704056477523307</v>
          </cell>
          <cell r="E15">
            <v>0.82168866080156389</v>
          </cell>
          <cell r="F15">
            <v>0.86090562427574313</v>
          </cell>
          <cell r="G15">
            <v>0.8275409626216077</v>
          </cell>
          <cell r="H15">
            <v>0.86550785566065702</v>
          </cell>
        </row>
        <row r="16">
          <cell r="D16">
            <v>0.85687791557628856</v>
          </cell>
          <cell r="E16">
            <v>0.82002550123992246</v>
          </cell>
          <cell r="F16">
            <v>0.84087458790345038</v>
          </cell>
          <cell r="G16">
            <v>0.80111098124772739</v>
          </cell>
          <cell r="H16">
            <v>0.90385776268628559</v>
          </cell>
        </row>
        <row r="17">
          <cell r="D17">
            <v>0.81742647058823537</v>
          </cell>
          <cell r="E17">
            <v>0.77970292059476121</v>
          </cell>
          <cell r="F17">
            <v>0.84180339128156978</v>
          </cell>
          <cell r="G17">
            <v>0.84833050367855123</v>
          </cell>
          <cell r="H17">
            <v>0.89693630603447849</v>
          </cell>
          <cell r="R17">
            <v>15</v>
          </cell>
        </row>
        <row r="18">
          <cell r="D18">
            <v>0.81274090348442785</v>
          </cell>
          <cell r="E18">
            <v>0.77970292059476121</v>
          </cell>
          <cell r="F18">
            <v>0.86304291193934657</v>
          </cell>
          <cell r="G18">
            <v>0.85912309723854718</v>
          </cell>
          <cell r="H18">
            <v>0.89693630603447849</v>
          </cell>
        </row>
        <row r="19">
          <cell r="D19">
            <v>0.80505579891531076</v>
          </cell>
          <cell r="E19">
            <v>0.77970292059476121</v>
          </cell>
          <cell r="F19">
            <v>0.86304291193934657</v>
          </cell>
          <cell r="G19">
            <v>0.85912309723854718</v>
          </cell>
          <cell r="H19">
            <v>0.91885628048616153</v>
          </cell>
        </row>
        <row r="20">
          <cell r="D20">
            <v>0.85272270162264241</v>
          </cell>
          <cell r="E20">
            <v>0.77140774963561876</v>
          </cell>
          <cell r="F20">
            <v>0.84711402953937653</v>
          </cell>
          <cell r="G20">
            <v>0.80383257897489391</v>
          </cell>
          <cell r="H20">
            <v>0.83289487975396292</v>
          </cell>
          <cell r="R20">
            <v>10</v>
          </cell>
          <cell r="V20">
            <v>20</v>
          </cell>
        </row>
        <row r="21">
          <cell r="D21">
            <v>0.8552516959605303</v>
          </cell>
          <cell r="E21">
            <v>0.78283307457880524</v>
          </cell>
          <cell r="F21">
            <v>0.88673010111010275</v>
          </cell>
          <cell r="G21">
            <v>0.85994938062000881</v>
          </cell>
          <cell r="H21">
            <v>0.87418656612204992</v>
          </cell>
        </row>
        <row r="23">
          <cell r="D23">
            <v>0.87557018537864162</v>
          </cell>
          <cell r="E23">
            <v>0.78852279220441912</v>
          </cell>
          <cell r="F23">
            <v>0.88737539018043932</v>
          </cell>
          <cell r="G23">
            <v>0.83418588158626106</v>
          </cell>
          <cell r="H23">
            <v>0.85184018351900115</v>
          </cell>
          <cell r="R23">
            <v>10</v>
          </cell>
        </row>
        <row r="24">
          <cell r="D24">
            <v>0.86653745062625742</v>
          </cell>
          <cell r="E24">
            <v>0.80732703377864667</v>
          </cell>
          <cell r="F24">
            <v>0.89026361929587738</v>
          </cell>
          <cell r="G24">
            <v>0.84348393120689147</v>
          </cell>
          <cell r="H24">
            <v>0.8752470946019334</v>
          </cell>
        </row>
        <row r="26">
          <cell r="D26">
            <v>0.79871492229330832</v>
          </cell>
          <cell r="E26">
            <v>0.81074064034215831</v>
          </cell>
          <cell r="F26">
            <v>0.85727299880525687</v>
          </cell>
          <cell r="G26">
            <v>0.84756784434203791</v>
          </cell>
          <cell r="H26">
            <v>0.88419008992014081</v>
          </cell>
          <cell r="R26">
            <v>15</v>
          </cell>
          <cell r="V26">
            <v>30</v>
          </cell>
        </row>
        <row r="27">
          <cell r="D27">
            <v>0.79334528214616107</v>
          </cell>
          <cell r="E27">
            <v>0.78968137597169841</v>
          </cell>
          <cell r="F27">
            <v>0.84606049173111986</v>
          </cell>
          <cell r="G27">
            <v>0.82534756163788425</v>
          </cell>
          <cell r="H27">
            <v>0.86235301515437346</v>
          </cell>
        </row>
        <row r="28">
          <cell r="D28">
            <v>0.70290154359616197</v>
          </cell>
          <cell r="E28">
            <v>0.72436721151392081</v>
          </cell>
          <cell r="F28">
            <v>0.73276804548026964</v>
          </cell>
          <cell r="G28">
            <v>0.71310316918119176</v>
          </cell>
          <cell r="H28">
            <v>0.78925388932401541</v>
          </cell>
        </row>
        <row r="29">
          <cell r="D29">
            <v>0.77763501274139579</v>
          </cell>
          <cell r="E29">
            <v>0.8053209309139101</v>
          </cell>
          <cell r="F29">
            <v>0.81931980488856559</v>
          </cell>
          <cell r="G29">
            <v>0.80190983203317168</v>
          </cell>
          <cell r="H29">
            <v>0.83480919249420205</v>
          </cell>
          <cell r="R29">
            <v>15</v>
          </cell>
        </row>
        <row r="30">
          <cell r="D30">
            <v>0.78617346358272511</v>
          </cell>
          <cell r="E30">
            <v>0.79170739654610622</v>
          </cell>
          <cell r="F30">
            <v>0.8086021505376344</v>
          </cell>
          <cell r="G30">
            <v>0.78091993865531728</v>
          </cell>
          <cell r="H30">
            <v>0.84133966392030901</v>
          </cell>
        </row>
        <row r="31">
          <cell r="D31">
            <v>0.78768996960486326</v>
          </cell>
          <cell r="E31">
            <v>0.75811323225934224</v>
          </cell>
          <cell r="F31">
            <v>0.85782556750298677</v>
          </cell>
          <cell r="G31">
            <v>0.82825567502986863</v>
          </cell>
          <cell r="H31">
            <v>0.89519717140684874</v>
          </cell>
        </row>
        <row r="32">
          <cell r="D32">
            <v>0.84843938695298948</v>
          </cell>
          <cell r="E32">
            <v>0.7751970057972255</v>
          </cell>
          <cell r="F32">
            <v>0.87494767384410843</v>
          </cell>
          <cell r="G32">
            <v>0.83000512032770113</v>
          </cell>
          <cell r="H32">
            <v>0.91499076993559159</v>
          </cell>
          <cell r="R32">
            <v>15</v>
          </cell>
          <cell r="V32">
            <v>30</v>
          </cell>
        </row>
        <row r="33">
          <cell r="D33">
            <v>0.83543298170331959</v>
          </cell>
          <cell r="E33">
            <v>0.82933686207929691</v>
          </cell>
          <cell r="F33">
            <v>0.86368445227553403</v>
          </cell>
          <cell r="G33">
            <v>0.8599590373783923</v>
          </cell>
          <cell r="H33">
            <v>0.91476361153780494</v>
          </cell>
        </row>
        <row r="34">
          <cell r="D34">
            <v>0.82785148101793904</v>
          </cell>
          <cell r="E34">
            <v>0.80422050540646361</v>
          </cell>
          <cell r="F34">
            <v>0.84352880506549222</v>
          </cell>
          <cell r="G34">
            <v>0.80522273425499236</v>
          </cell>
          <cell r="H34">
            <v>0.91724697047277692</v>
          </cell>
        </row>
        <row r="35">
          <cell r="D35">
            <v>0.84590586718246297</v>
          </cell>
          <cell r="E35">
            <v>0.79135562921641012</v>
          </cell>
          <cell r="F35">
            <v>0.8854699472696077</v>
          </cell>
          <cell r="G35">
            <v>0.85373262515803305</v>
          </cell>
          <cell r="H35">
            <v>0.87230503964374928</v>
          </cell>
          <cell r="R35">
            <v>15</v>
          </cell>
        </row>
        <row r="36">
          <cell r="D36">
            <v>0.87995479697607359</v>
          </cell>
          <cell r="E36">
            <v>0.8021438796231567</v>
          </cell>
          <cell r="F36">
            <v>0.87360471070148482</v>
          </cell>
          <cell r="G36">
            <v>0.86153229861009739</v>
          </cell>
          <cell r="H36">
            <v>0.90650012127091928</v>
          </cell>
        </row>
        <row r="37">
          <cell r="D37">
            <v>0.83704061895551252</v>
          </cell>
          <cell r="E37">
            <v>0.80789751101346041</v>
          </cell>
          <cell r="F37">
            <v>0.84567571176229916</v>
          </cell>
          <cell r="G37">
            <v>0.83322039950813853</v>
          </cell>
          <cell r="H37">
            <v>0.88652073732718872</v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abSelected="1" workbookViewId="0">
      <selection activeCell="B5" sqref="B5"/>
    </sheetView>
  </sheetViews>
  <sheetFormatPr baseColWidth="10" defaultRowHeight="15" x14ac:dyDescent="0.25"/>
  <sheetData>
    <row r="1" spans="1:15" x14ac:dyDescent="0.25">
      <c r="B1" s="25" t="s">
        <v>35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2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7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 t="shared" ref="J4:O4" si="0">AVERAGE(B4:B8)</f>
        <v>0.6499308033204485</v>
      </c>
      <c r="K4">
        <f t="shared" si="0"/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25">
      <c r="A5" s="28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25">
      <c r="A6" s="28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25">
      <c r="A7" s="28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88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25">
      <c r="A8" s="29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0.81142185643217568</v>
      </c>
      <c r="K8">
        <f t="shared" si="3"/>
        <v>0.81030368852588208</v>
      </c>
      <c r="L8">
        <f t="shared" si="3"/>
        <v>0.7502166465975405</v>
      </c>
      <c r="M8">
        <f t="shared" si="3"/>
        <v>0.79963389060173973</v>
      </c>
      <c r="N8">
        <f t="shared" si="3"/>
        <v>0.79853601933597984</v>
      </c>
      <c r="O8">
        <f t="shared" si="3"/>
        <v>0.81675214275727404</v>
      </c>
    </row>
    <row r="9" spans="1:15" x14ac:dyDescent="0.25">
      <c r="A9" s="27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0.85461508315660684</v>
      </c>
      <c r="K9">
        <f t="shared" si="4"/>
        <v>0.87335512576993857</v>
      </c>
      <c r="L9">
        <f t="shared" si="4"/>
        <v>0.83458330913714085</v>
      </c>
      <c r="M9">
        <f t="shared" si="4"/>
        <v>0.88013933275338307</v>
      </c>
      <c r="N9">
        <f t="shared" si="4"/>
        <v>0.8599540733555735</v>
      </c>
      <c r="O9">
        <f t="shared" si="4"/>
        <v>0.86515291543140815</v>
      </c>
    </row>
    <row r="10" spans="1:15" x14ac:dyDescent="0.25">
      <c r="A10" s="28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25">
      <c r="A11" s="28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25">
      <c r="A12" s="28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25" t="s">
        <v>14</v>
      </c>
      <c r="K12" s="25"/>
      <c r="L12" s="25"/>
      <c r="M12" s="25"/>
      <c r="N12" s="25"/>
      <c r="O12" s="25"/>
    </row>
    <row r="13" spans="1:15" x14ac:dyDescent="0.25">
      <c r="A13" s="29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25">
      <c r="A14" s="27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8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25">
      <c r="A16" s="28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25">
      <c r="A17" s="28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25">
      <c r="A18" s="29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88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25">
      <c r="A19" s="27" t="s">
        <v>88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4.0852512781180676E-2</v>
      </c>
      <c r="K19">
        <f t="shared" si="8"/>
        <v>3.2204321884631168E-2</v>
      </c>
      <c r="L19">
        <f t="shared" si="8"/>
        <v>3.8020642337343306E-2</v>
      </c>
      <c r="M19">
        <f t="shared" si="8"/>
        <v>2.0912331452760006E-2</v>
      </c>
      <c r="N19">
        <f t="shared" si="8"/>
        <v>2.0156489367699027E-2</v>
      </c>
      <c r="O19">
        <f t="shared" si="8"/>
        <v>4.6999294901640884E-2</v>
      </c>
    </row>
    <row r="20" spans="1:15" x14ac:dyDescent="0.25">
      <c r="A20" s="28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4.1719117948883076E-2</v>
      </c>
      <c r="K20">
        <f t="shared" si="9"/>
        <v>4.4645770692168504E-2</v>
      </c>
      <c r="L20">
        <f t="shared" si="9"/>
        <v>4.0338136562028531E-2</v>
      </c>
      <c r="M20">
        <f t="shared" si="9"/>
        <v>5.2522212061884253E-2</v>
      </c>
      <c r="N20">
        <f t="shared" si="9"/>
        <v>3.2823566828112785E-2</v>
      </c>
      <c r="O20">
        <f t="shared" si="9"/>
        <v>4.807519083553663E-2</v>
      </c>
    </row>
    <row r="21" spans="1:15" x14ac:dyDescent="0.25">
      <c r="A21" s="28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25">
      <c r="A22" s="28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25">
      <c r="A23" s="29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25">
      <c r="A24" s="27" t="s">
        <v>4</v>
      </c>
      <c r="B24">
        <f>[1]Sheet1!D6</f>
        <v>0.7873104996646626</v>
      </c>
      <c r="C24">
        <f>[1]Sheet1!K6</f>
        <v>0.76548562545593724</v>
      </c>
      <c r="D24">
        <f>[1]Sheet1!R6</f>
        <v>0.74643017386578414</v>
      </c>
      <c r="E24">
        <f>[1]Sheet1!Y6</f>
        <v>0.77595858136472007</v>
      </c>
      <c r="F24">
        <f>[1]Sheet1!AF6</f>
        <v>0.78696079822487841</v>
      </c>
      <c r="G24">
        <f>[1]Sheet1!AM6</f>
        <v>0.78366412089230453</v>
      </c>
    </row>
    <row r="25" spans="1:15" x14ac:dyDescent="0.25">
      <c r="A25" s="28"/>
      <c r="B25">
        <f>[1]Sheet1!E6</f>
        <v>0.75988176373191973</v>
      </c>
      <c r="C25">
        <f>[1]Sheet1!L6</f>
        <v>0.7893956922074028</v>
      </c>
      <c r="D25">
        <f>[1]Sheet1!S6</f>
        <v>0.72229772083145138</v>
      </c>
      <c r="E25">
        <f>[1]Sheet1!Z6</f>
        <v>0.78858078858078862</v>
      </c>
      <c r="F25">
        <f>[1]Sheet1!AG6</f>
        <v>0.7865482096981149</v>
      </c>
      <c r="G25">
        <f>[1]Sheet1!AN6</f>
        <v>0.75390247534460053</v>
      </c>
    </row>
    <row r="26" spans="1:15" x14ac:dyDescent="0.25">
      <c r="A26" s="28"/>
      <c r="B26">
        <f>[1]Sheet1!F6</f>
        <v>0.81956773489031554</v>
      </c>
      <c r="C26">
        <f>[1]Sheet1!M6</f>
        <v>0.8173729408977245</v>
      </c>
      <c r="D26">
        <f>[1]Sheet1!T6</f>
        <v>0.78740274499519181</v>
      </c>
      <c r="E26">
        <f>[1]Sheet1!AA6</f>
        <v>0.79877409152460632</v>
      </c>
      <c r="F26">
        <f>[1]Sheet1!AH6</f>
        <v>0.81774068225681129</v>
      </c>
      <c r="G26">
        <f>[1]Sheet1!AO6</f>
        <v>0.85985909252038284</v>
      </c>
    </row>
    <row r="27" spans="1:15" x14ac:dyDescent="0.25">
      <c r="A27" s="28"/>
      <c r="B27">
        <f>[1]Sheet1!G6</f>
        <v>0.80801253807136864</v>
      </c>
      <c r="C27">
        <f>[1]Sheet1!N6</f>
        <v>0.81761500981305946</v>
      </c>
      <c r="D27">
        <f>[1]Sheet1!U6</f>
        <v>0.69729553600521332</v>
      </c>
      <c r="E27">
        <f>[1]Sheet1!AB6</f>
        <v>0.79657209624043446</v>
      </c>
      <c r="F27">
        <f>[1]Sheet1!AI6</f>
        <v>0.77449107093360248</v>
      </c>
      <c r="G27">
        <f>[1]Sheet1!AP6</f>
        <v>0.80611337587144039</v>
      </c>
    </row>
    <row r="28" spans="1:15" x14ac:dyDescent="0.25">
      <c r="A28" s="29"/>
      <c r="B28">
        <f>[1]Sheet1!H6</f>
        <v>0.88233674580261223</v>
      </c>
      <c r="C28">
        <f>[1]Sheet1!O6</f>
        <v>0.8616491742552862</v>
      </c>
      <c r="D28">
        <f>[1]Sheet1!V6</f>
        <v>0.79765705729006142</v>
      </c>
      <c r="E28">
        <f>[1]Sheet1!AC6</f>
        <v>0.83828389529814895</v>
      </c>
      <c r="F28">
        <f>[1]Sheet1!AJ6</f>
        <v>0.82693933556649235</v>
      </c>
      <c r="G28">
        <f>[1]Sheet1!AQ6</f>
        <v>0.88022164915764212</v>
      </c>
    </row>
    <row r="29" spans="1:15" x14ac:dyDescent="0.25">
      <c r="A29" s="27" t="s">
        <v>5</v>
      </c>
      <c r="B29">
        <f>[1]Sheet1!D7</f>
        <v>0.84115539434688369</v>
      </c>
      <c r="C29">
        <f>[1]Sheet1!K7</f>
        <v>0.86072750328069469</v>
      </c>
      <c r="D29">
        <f>[1]Sheet1!R7</f>
        <v>0.81158599084131011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25">
      <c r="A30" s="28"/>
      <c r="B30">
        <f>[1]Sheet1!E7</f>
        <v>0.8084052148568277</v>
      </c>
      <c r="C30">
        <f>[1]Sheet1!L7</f>
        <v>0.81794060883244946</v>
      </c>
      <c r="D30">
        <f>[1]Sheet1!S7</f>
        <v>0.80934925289764004</v>
      </c>
      <c r="E30">
        <f>[1]Sheet1!Z7</f>
        <v>0.78721493560203237</v>
      </c>
      <c r="F30">
        <f>[1]Sheet1!AG7</f>
        <v>0.81644173262279407</v>
      </c>
      <c r="G30">
        <f>[1]Sheet1!AN7</f>
        <v>0.77571057503145779</v>
      </c>
    </row>
    <row r="31" spans="1:15" x14ac:dyDescent="0.25">
      <c r="A31" s="28"/>
      <c r="B31">
        <f>[1]Sheet1!F7</f>
        <v>0.89229620439297852</v>
      </c>
      <c r="C31">
        <f>[1]Sheet1!M7</f>
        <v>0.91415327504037192</v>
      </c>
      <c r="D31">
        <f>[1]Sheet1!T7</f>
        <v>0.82041800399185794</v>
      </c>
      <c r="E31">
        <f>[1]Sheet1!AA7</f>
        <v>0.93569223714571348</v>
      </c>
      <c r="F31">
        <f>[1]Sheet1!AH7</f>
        <v>0.90403596356482607</v>
      </c>
      <c r="G31">
        <f>[1]Sheet1!AO7</f>
        <v>0.91465066834647357</v>
      </c>
    </row>
    <row r="32" spans="1:15" x14ac:dyDescent="0.25">
      <c r="A32" s="28"/>
      <c r="B32">
        <f>[1]Sheet1!G7</f>
        <v>0.81700736539446228</v>
      </c>
      <c r="C32">
        <f>[1]Sheet1!N7</f>
        <v>0.83849829978862234</v>
      </c>
      <c r="D32">
        <f>[1]Sheet1!U7</f>
        <v>0.81667531855078757</v>
      </c>
      <c r="E32">
        <f>[1]Sheet1!AB7</f>
        <v>0.8710465162078066</v>
      </c>
      <c r="F32">
        <f>[1]Sheet1!AI7</f>
        <v>0.87058035067476458</v>
      </c>
      <c r="G32">
        <f>[1]Sheet1!AP7</f>
        <v>0.86041640719060075</v>
      </c>
    </row>
    <row r="33" spans="1:7" x14ac:dyDescent="0.25">
      <c r="A33" s="29"/>
      <c r="B33">
        <f>[1]Sheet1!H7</f>
        <v>0.91421123679188188</v>
      </c>
      <c r="C33">
        <f>[1]Sheet1!O7</f>
        <v>0.93545594190755477</v>
      </c>
      <c r="D33">
        <f>[1]Sheet1!V7</f>
        <v>0.91488797940410838</v>
      </c>
      <c r="E33">
        <f>[1]Sheet1!AC7</f>
        <v>0.92469869649048919</v>
      </c>
      <c r="F33">
        <f>[1]Sheet1!AJ7</f>
        <v>0.88057452010524262</v>
      </c>
      <c r="G33">
        <f>[1]Sheet1!AQ7</f>
        <v>0.88095414369794256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X43" sqref="X43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9.5703125" customWidth="1"/>
    <col min="15" max="15" width="5.85546875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0" t="s">
        <v>12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93</v>
      </c>
      <c r="AF1" s="3" t="str">
        <f>$T$1</f>
        <v>Mean</v>
      </c>
      <c r="AG1" s="3" t="str">
        <f>$U$1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2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0.67275039000867098</v>
      </c>
      <c r="Q2">
        <f>IFERROR(_xlfn.STDEV.P(D2:H4),"-")</f>
        <v>5.408021095260946E-2</v>
      </c>
      <c r="R2">
        <f>COUNT(D2:H4)</f>
        <v>15</v>
      </c>
      <c r="S2" t="str">
        <f>A2</f>
        <v>kNN</v>
      </c>
      <c r="T2">
        <f>IFERROR(AVERAGE(D2:H7),"-")</f>
        <v>0.72536107531503924</v>
      </c>
      <c r="U2">
        <f>IFERROR(_xlfn.STDEV.P(D2:H7),"-")</f>
        <v>7.4057686220269717E-2</v>
      </c>
      <c r="V2">
        <f>COUNT(D2:H7)</f>
        <v>30</v>
      </c>
      <c r="X2" cm="1">
        <f t="array" ref="X2:AB3">D20:H21</f>
        <v>0.86221784094124521</v>
      </c>
      <c r="Y2">
        <v>0.78429298184761242</v>
      </c>
      <c r="Z2">
        <v>0.89238559960432506</v>
      </c>
      <c r="AA2">
        <v>0.8506432054819153</v>
      </c>
      <c r="AB2">
        <v>0.8468770111377989</v>
      </c>
      <c r="AE2" s="3" t="str">
        <f>$S$2</f>
        <v>kNN</v>
      </c>
      <c r="AF2">
        <f>$T$2</f>
        <v>0.72536107531503924</v>
      </c>
      <c r="AG2">
        <f>$U$2</f>
        <v>7.4057686220269717E-2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  <c r="M3">
        <f t="shared" ref="M3:M37" si="3">COUNT(D3:H3)</f>
        <v>5</v>
      </c>
      <c r="X3">
        <v>0.87179252048128852</v>
      </c>
      <c r="Y3">
        <v>0.79549643904482614</v>
      </c>
      <c r="Z3">
        <v>0.89238559960432506</v>
      </c>
      <c r="AA3">
        <v>0.8612331384866625</v>
      </c>
      <c r="AB3">
        <v>0.88141798973821006</v>
      </c>
      <c r="AE3" s="3" t="str">
        <f>$S$26</f>
        <v>RF</v>
      </c>
      <c r="AF3">
        <f>$T$26</f>
        <v>0.79781070737509874</v>
      </c>
      <c r="AG3">
        <f>$U$26</f>
        <v>4.1177096001787705E-2</v>
      </c>
      <c r="AJ3" t="str">
        <f>$N$2</f>
        <v>kNN</v>
      </c>
      <c r="AK3">
        <f>$P$2</f>
        <v>0.67275039000867098</v>
      </c>
      <c r="AL3">
        <f>$P$5</f>
        <v>0.77797176062140749</v>
      </c>
      <c r="AN3">
        <f>$Q$2</f>
        <v>5.408021095260946E-2</v>
      </c>
      <c r="AO3">
        <f>$Q$5</f>
        <v>5.0086366838788136E-2</v>
      </c>
    </row>
    <row r="4" spans="1:41" x14ac:dyDescent="0.2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  <c r="M4">
        <f t="shared" si="3"/>
        <v>5</v>
      </c>
      <c r="X4" cm="1">
        <f t="array" ref="X4:AB5">D23:H24</f>
        <v>0.87106192755751966</v>
      </c>
      <c r="Y4">
        <v>0.75982115742477507</v>
      </c>
      <c r="Z4">
        <v>0.88334090691131573</v>
      </c>
      <c r="AA4">
        <v>0.79225656419954993</v>
      </c>
      <c r="AB4">
        <v>0.82172466193471438</v>
      </c>
      <c r="AE4" s="3" t="str">
        <f>$S$8</f>
        <v>SVM</v>
      </c>
      <c r="AF4">
        <f>$T$8</f>
        <v>0.83510574280728211</v>
      </c>
      <c r="AG4">
        <f>$U$8</f>
        <v>5.0511444894212408E-2</v>
      </c>
      <c r="AJ4" t="str">
        <f>$N$26</f>
        <v>RF</v>
      </c>
      <c r="AK4">
        <f>$P$26</f>
        <v>0.7906473971851995</v>
      </c>
      <c r="AL4">
        <f>$P$29</f>
        <v>0.80497401756499798</v>
      </c>
      <c r="AN4">
        <f>$Q$26</f>
        <v>4.6919111002110894E-2</v>
      </c>
      <c r="AO4">
        <f>$Q$29</f>
        <v>3.2970857849001313E-2</v>
      </c>
    </row>
    <row r="5" spans="1:41" x14ac:dyDescent="0.2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0.77797176062140749</v>
      </c>
      <c r="Q5">
        <f>IFERROR(_xlfn.STDEV.P(D5:H7),"-")</f>
        <v>5.0086366838788136E-2</v>
      </c>
      <c r="R5">
        <f>COUNT(D5:H7)</f>
        <v>15</v>
      </c>
      <c r="X5">
        <v>0.87106192755751966</v>
      </c>
      <c r="Y5">
        <v>0.7715930859945006</v>
      </c>
      <c r="Z5">
        <v>0.89290271392248499</v>
      </c>
      <c r="AA5">
        <v>0.8264809734142583</v>
      </c>
      <c r="AB5">
        <v>0.82172466193471438</v>
      </c>
      <c r="AE5" s="3" t="str">
        <f>$S$20</f>
        <v>MNB</v>
      </c>
      <c r="AF5">
        <f>$T$20</f>
        <v>0.84253554536097819</v>
      </c>
      <c r="AG5">
        <f>$U$20</f>
        <v>4.1904755985236686E-2</v>
      </c>
      <c r="AJ5" t="str">
        <f>$N$8</f>
        <v>SVM</v>
      </c>
      <c r="AK5">
        <f>$P$8</f>
        <v>0.80631080094834828</v>
      </c>
      <c r="AL5">
        <f>$P$11</f>
        <v>0.86390068466621583</v>
      </c>
      <c r="AN5">
        <f>Q$8</f>
        <v>4.8440600692415917E-2</v>
      </c>
      <c r="AO5">
        <f>$Q$11</f>
        <v>3.3136429829438159E-2</v>
      </c>
    </row>
    <row r="6" spans="1:41" x14ac:dyDescent="0.2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  <c r="M6">
        <f t="shared" si="3"/>
        <v>5</v>
      </c>
      <c r="AE6" s="3" t="str">
        <f>$S$14</f>
        <v>LR</v>
      </c>
      <c r="AF6">
        <f>$T$14</f>
        <v>0.86004601631317956</v>
      </c>
      <c r="AG6">
        <f>$U$14</f>
        <v>3.5562592582714825E-2</v>
      </c>
      <c r="AJ6" t="str">
        <f>$N$20</f>
        <v>MNB</v>
      </c>
      <c r="AK6">
        <f>$P$20</f>
        <v>0.85387423263682094</v>
      </c>
      <c r="AL6">
        <f>$P$23</f>
        <v>0.83119685808513533</v>
      </c>
      <c r="AN6">
        <f>$Q$20</f>
        <v>3.5325149047153274E-2</v>
      </c>
      <c r="AO6">
        <f>$Q$23</f>
        <v>4.4799769361930281E-2</v>
      </c>
    </row>
    <row r="7" spans="1:41" x14ac:dyDescent="0.2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  <c r="M7">
        <f t="shared" si="3"/>
        <v>5</v>
      </c>
      <c r="AE7" s="3" t="str">
        <f>$S$32</f>
        <v>Ensemble</v>
      </c>
      <c r="AF7">
        <f>$T$32</f>
        <v>0.86129997326734176</v>
      </c>
      <c r="AG7">
        <f>$U$32</f>
        <v>4.615817163682872E-2</v>
      </c>
      <c r="AJ7" t="str">
        <f>$N$14</f>
        <v>LR</v>
      </c>
      <c r="AK7">
        <f>$P$14</f>
        <v>0.85829186737453156</v>
      </c>
      <c r="AL7">
        <f>$P$17</f>
        <v>0.86180016525182768</v>
      </c>
      <c r="AN7">
        <f>$Q$14</f>
        <v>3.7967223159602374E-2</v>
      </c>
      <c r="AO7">
        <f>$Q$17</f>
        <v>3.2889692472860853E-2</v>
      </c>
    </row>
    <row r="8" spans="1:41" x14ac:dyDescent="0.2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0.80631080094834828</v>
      </c>
      <c r="Q8">
        <f>IFERROR(_xlfn.STDEV.P(D8:H10),"-")</f>
        <v>4.8440600692415917E-2</v>
      </c>
      <c r="R8">
        <f>COUNT(D8:H10)</f>
        <v>15</v>
      </c>
      <c r="S8" t="str">
        <f>A8</f>
        <v>SVM</v>
      </c>
      <c r="T8">
        <f>IFERROR(AVERAGE(D8:H13),"-")</f>
        <v>0.83510574280728211</v>
      </c>
      <c r="U8">
        <f>IFERROR(_xlfn.STDEV.P(D8:H13),"-")</f>
        <v>5.0511444894212408E-2</v>
      </c>
      <c r="V8">
        <f>COUNT(D8:H13)</f>
        <v>30</v>
      </c>
      <c r="AJ8" t="str">
        <f>$N$32</f>
        <v>Ensemble</v>
      </c>
      <c r="AK8">
        <f>$P$32</f>
        <v>0.85418450602122875</v>
      </c>
      <c r="AL8">
        <f>$P$35</f>
        <v>0.86841544051345487</v>
      </c>
      <c r="AN8">
        <f>$Q$32</f>
        <v>4.5139782461207055E-2</v>
      </c>
      <c r="AO8">
        <f>$Q$35</f>
        <v>4.6068361255896299E-2</v>
      </c>
    </row>
    <row r="9" spans="1:41" x14ac:dyDescent="0.2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  <c r="M9">
        <f t="shared" si="3"/>
        <v>5</v>
      </c>
      <c r="AE9" s="3"/>
      <c r="AF9" s="3"/>
      <c r="AG9" s="3"/>
    </row>
    <row r="10" spans="1:41" x14ac:dyDescent="0.2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  <c r="M10">
        <f t="shared" si="3"/>
        <v>5</v>
      </c>
      <c r="AE10" s="3"/>
      <c r="AF10" s="3"/>
      <c r="AG10" s="3"/>
    </row>
    <row r="11" spans="1:41" x14ac:dyDescent="0.2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0.86390068466621583</v>
      </c>
      <c r="Q11">
        <f>IFERROR(_xlfn.STDEV.P(D11:H13),"-")</f>
        <v>3.3136429829438159E-2</v>
      </c>
      <c r="R11">
        <f>COUNT(D11:H13)</f>
        <v>15</v>
      </c>
      <c r="AE11" s="3"/>
      <c r="AF11" s="3"/>
      <c r="AG11" s="3"/>
    </row>
    <row r="12" spans="1:41" x14ac:dyDescent="0.2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  <c r="M12">
        <f t="shared" si="3"/>
        <v>5</v>
      </c>
      <c r="AE12" s="3"/>
      <c r="AF12" s="3"/>
      <c r="AG12" s="3"/>
    </row>
    <row r="13" spans="1:41" x14ac:dyDescent="0.2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  <c r="M13">
        <f t="shared" si="3"/>
        <v>5</v>
      </c>
      <c r="AE13" s="3"/>
      <c r="AF13" s="3"/>
      <c r="AG13" s="3"/>
    </row>
    <row r="14" spans="1:41" x14ac:dyDescent="0.2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0.85829186737453156</v>
      </c>
      <c r="Q14">
        <f>IFERROR(_xlfn.STDEV.P(D14:H16),"-")</f>
        <v>3.7967223159602374E-2</v>
      </c>
      <c r="R14">
        <f>COUNT(D14:H16)</f>
        <v>15</v>
      </c>
      <c r="S14" t="str">
        <f>A14</f>
        <v>LR</v>
      </c>
      <c r="T14">
        <f>IFERROR(AVERAGE(D14:H19),"-")</f>
        <v>0.86004601631317956</v>
      </c>
      <c r="U14">
        <f>IFERROR(_xlfn.STDEV.P(D14:H19),"-")</f>
        <v>3.5562592582714825E-2</v>
      </c>
      <c r="V14">
        <f>COUNT(D14:H19)</f>
        <v>30</v>
      </c>
    </row>
    <row r="15" spans="1:41" x14ac:dyDescent="0.2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  <c r="M15">
        <f t="shared" si="3"/>
        <v>5</v>
      </c>
      <c r="AE15" s="3"/>
      <c r="AF15" s="3"/>
      <c r="AG15" s="3"/>
    </row>
    <row r="16" spans="1:41" x14ac:dyDescent="0.2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  <c r="M16">
        <f t="shared" si="3"/>
        <v>5</v>
      </c>
      <c r="AE16" s="3"/>
      <c r="AF16" s="3"/>
      <c r="AG16" s="3"/>
    </row>
    <row r="17" spans="1:33" x14ac:dyDescent="0.2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0.86180016525182768</v>
      </c>
      <c r="Q17">
        <f>IFERROR(_xlfn.STDEV.P(D17:H19),"-")</f>
        <v>3.2889692472860853E-2</v>
      </c>
      <c r="R17">
        <f>COUNT(D17:H19)</f>
        <v>15</v>
      </c>
      <c r="AE17" s="3"/>
      <c r="AF17" s="3"/>
      <c r="AG17" s="3"/>
    </row>
    <row r="18" spans="1:33" x14ac:dyDescent="0.2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  <c r="M18">
        <f t="shared" si="3"/>
        <v>5</v>
      </c>
      <c r="AE18" s="3"/>
      <c r="AF18" s="3"/>
      <c r="AG18" s="3"/>
    </row>
    <row r="19" spans="1:33" x14ac:dyDescent="0.2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  <c r="M19">
        <f t="shared" si="3"/>
        <v>5</v>
      </c>
      <c r="AE19" s="3"/>
      <c r="AF19" s="3"/>
      <c r="AG19" s="3"/>
    </row>
    <row r="20" spans="1:33" x14ac:dyDescent="0.2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0.85387423263682094</v>
      </c>
      <c r="Q20">
        <f>IFERROR(_xlfn.STDEV.P(D20:H21),"-")</f>
        <v>3.5325149047153274E-2</v>
      </c>
      <c r="R20">
        <f>COUNT(D20:H21)</f>
        <v>10</v>
      </c>
      <c r="S20" t="str">
        <f>A20</f>
        <v>MNB</v>
      </c>
      <c r="T20">
        <f>IFERROR(AVERAGE(D20:H21,D23:H24),"-")</f>
        <v>0.84253554536097819</v>
      </c>
      <c r="U20">
        <f>IFERROR(_xlfn.STDEV.P(D20:H21,D23:H24),"-")</f>
        <v>4.1904755985236686E-2</v>
      </c>
      <c r="V20">
        <f>COUNT(D20:H21,D23:H24)</f>
        <v>20</v>
      </c>
    </row>
    <row r="21" spans="1:33" x14ac:dyDescent="0.2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  <c r="M21">
        <f t="shared" si="3"/>
        <v>5</v>
      </c>
      <c r="AE21" s="3"/>
      <c r="AF21" s="3"/>
      <c r="AG21" s="3"/>
    </row>
    <row r="22" spans="1:33" x14ac:dyDescent="0.2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4">IFERROR(AVERAGE(D23:H23),"-")</f>
        <v>0.825641043605575</v>
      </c>
      <c r="K23">
        <f t="shared" ref="K23:K37" si="5">IFERROR(_xlfn.STDEV.P(D23:H23),"-")</f>
        <v>4.6592810286424688E-2</v>
      </c>
      <c r="L23">
        <f t="shared" ref="L23:L37" si="6">IFERROR(VAR(D23:H23),"-")</f>
        <v>2.7136124629834526E-3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0.83119685808513533</v>
      </c>
      <c r="Q23">
        <f>IFERROR(_xlfn.STDEV.P(D23:H24),"-")</f>
        <v>4.4799769361930281E-2</v>
      </c>
      <c r="R23">
        <f>COUNT(D23:H24)</f>
        <v>10</v>
      </c>
      <c r="AE23" s="3"/>
      <c r="AF23" s="3"/>
      <c r="AG23" s="3"/>
    </row>
    <row r="24" spans="1:33" x14ac:dyDescent="0.2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4"/>
        <v>0.83675267256469554</v>
      </c>
      <c r="K24">
        <f t="shared" si="5"/>
        <v>4.2206806919203775E-2</v>
      </c>
      <c r="L24">
        <f t="shared" si="6"/>
        <v>2.226768187893685E-3</v>
      </c>
      <c r="M24">
        <f t="shared" si="3"/>
        <v>5</v>
      </c>
      <c r="AE24" s="3"/>
      <c r="AF24" s="3"/>
      <c r="AG24" s="3"/>
    </row>
    <row r="25" spans="1:33" x14ac:dyDescent="0.2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0.7873104996646626</v>
      </c>
      <c r="E26">
        <f>'F1'!B25</f>
        <v>0.75988176373191973</v>
      </c>
      <c r="F26">
        <f>'F1'!B26</f>
        <v>0.81956773489031554</v>
      </c>
      <c r="G26">
        <f>'F1'!B27</f>
        <v>0.80801253807136864</v>
      </c>
      <c r="H26">
        <f>'F1'!B28</f>
        <v>0.88233674580261223</v>
      </c>
      <c r="J26">
        <f t="shared" si="4"/>
        <v>0.81142185643217568</v>
      </c>
      <c r="K26">
        <f t="shared" si="5"/>
        <v>4.0852512781180676E-2</v>
      </c>
      <c r="L26">
        <f t="shared" si="6"/>
        <v>2.0861597506706634E-3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0.7906473971851995</v>
      </c>
      <c r="Q26">
        <f>IFERROR(_xlfn.STDEV.P(D26:H28),"-")</f>
        <v>4.6919111002110894E-2</v>
      </c>
      <c r="R26">
        <f>COUNT(D26:H28)</f>
        <v>15</v>
      </c>
      <c r="S26" t="str">
        <f>A26</f>
        <v>RF</v>
      </c>
      <c r="T26">
        <f>IFERROR(AVERAGE(D26:H31),"-")</f>
        <v>0.79781070737509874</v>
      </c>
      <c r="U26">
        <f>IFERROR(_xlfn.STDEV.P(D26:H31),"-")</f>
        <v>4.1177096001787705E-2</v>
      </c>
      <c r="V26">
        <f>COUNT(D26:H31)</f>
        <v>30</v>
      </c>
    </row>
    <row r="27" spans="1:33" x14ac:dyDescent="0.2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0.76548562545593724</v>
      </c>
      <c r="E27">
        <f>'F1'!C25</f>
        <v>0.7893956922074028</v>
      </c>
      <c r="F27">
        <f>'F1'!C26</f>
        <v>0.8173729408977245</v>
      </c>
      <c r="G27">
        <f>'F1'!C27</f>
        <v>0.81761500981305946</v>
      </c>
      <c r="H27">
        <f>'F1'!C28</f>
        <v>0.8616491742552862</v>
      </c>
      <c r="J27">
        <f t="shared" si="4"/>
        <v>0.81030368852588208</v>
      </c>
      <c r="K27">
        <f t="shared" si="5"/>
        <v>3.2204321884631168E-2</v>
      </c>
      <c r="L27">
        <f t="shared" si="6"/>
        <v>1.2963979350611677E-3</v>
      </c>
      <c r="M27">
        <f t="shared" si="3"/>
        <v>5</v>
      </c>
      <c r="AE27" s="3"/>
      <c r="AF27" s="3"/>
      <c r="AG27" s="3"/>
    </row>
    <row r="28" spans="1:33" x14ac:dyDescent="0.2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0.74643017386578414</v>
      </c>
      <c r="E28">
        <f>'F1'!D25</f>
        <v>0.72229772083145138</v>
      </c>
      <c r="F28">
        <f>'F1'!D26</f>
        <v>0.78740274499519181</v>
      </c>
      <c r="G28">
        <f>'F1'!D27</f>
        <v>0.69729553600521332</v>
      </c>
      <c r="H28">
        <f>'F1'!D28</f>
        <v>0.79765705729006142</v>
      </c>
      <c r="J28">
        <f t="shared" si="4"/>
        <v>0.7502166465975405</v>
      </c>
      <c r="K28">
        <f t="shared" si="5"/>
        <v>3.8020642337343306E-2</v>
      </c>
      <c r="L28">
        <f t="shared" si="6"/>
        <v>1.8069615546802277E-3</v>
      </c>
      <c r="M28">
        <f t="shared" si="3"/>
        <v>5</v>
      </c>
      <c r="AE28" s="3"/>
      <c r="AF28" s="3"/>
      <c r="AG28" s="3"/>
    </row>
    <row r="29" spans="1:33" x14ac:dyDescent="0.2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0.77595858136472007</v>
      </c>
      <c r="E29">
        <f>'F1'!E25</f>
        <v>0.78858078858078862</v>
      </c>
      <c r="F29">
        <f>'F1'!E26</f>
        <v>0.79877409152460632</v>
      </c>
      <c r="G29">
        <f>'F1'!E27</f>
        <v>0.79657209624043446</v>
      </c>
      <c r="H29">
        <f>'F1'!E28</f>
        <v>0.83828389529814895</v>
      </c>
      <c r="J29">
        <f t="shared" si="4"/>
        <v>0.79963389060173973</v>
      </c>
      <c r="K29">
        <f t="shared" si="5"/>
        <v>2.0912331452760006E-2</v>
      </c>
      <c r="L29">
        <f t="shared" si="6"/>
        <v>5.4665700848761933E-4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0.80497401756499798</v>
      </c>
      <c r="Q29">
        <f>IFERROR(_xlfn.STDEV.P(D29:H31),"-")</f>
        <v>3.2970857849001313E-2</v>
      </c>
      <c r="R29">
        <f>COUNT(D29:H31)</f>
        <v>15</v>
      </c>
      <c r="AE29" s="3"/>
      <c r="AF29" s="3"/>
      <c r="AG29" s="3"/>
    </row>
    <row r="30" spans="1:33" x14ac:dyDescent="0.2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0.78696079822487841</v>
      </c>
      <c r="E30">
        <f>'F1'!F25</f>
        <v>0.7865482096981149</v>
      </c>
      <c r="F30">
        <f>'F1'!F26</f>
        <v>0.81774068225681129</v>
      </c>
      <c r="G30">
        <f>'F1'!F27</f>
        <v>0.77449107093360248</v>
      </c>
      <c r="H30">
        <f>'F1'!F28</f>
        <v>0.82693933556649235</v>
      </c>
      <c r="J30">
        <f t="shared" si="4"/>
        <v>0.79853601933597984</v>
      </c>
      <c r="K30">
        <f t="shared" si="5"/>
        <v>2.0156489367699027E-2</v>
      </c>
      <c r="L30">
        <f t="shared" si="6"/>
        <v>5.0785507953770485E-4</v>
      </c>
      <c r="M30">
        <f t="shared" si="3"/>
        <v>5</v>
      </c>
      <c r="AE30" s="3"/>
      <c r="AF30" s="3"/>
      <c r="AG30" s="3"/>
    </row>
    <row r="31" spans="1:33" x14ac:dyDescent="0.2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0.78366412089230453</v>
      </c>
      <c r="E31">
        <f>'F1'!G25</f>
        <v>0.75390247534460053</v>
      </c>
      <c r="F31">
        <f>'F1'!G26</f>
        <v>0.85985909252038284</v>
      </c>
      <c r="G31">
        <f>'F1'!G27</f>
        <v>0.80611337587144039</v>
      </c>
      <c r="H31">
        <f>'F1'!G28</f>
        <v>0.88022164915764212</v>
      </c>
      <c r="J31">
        <f t="shared" si="4"/>
        <v>0.81675214275727404</v>
      </c>
      <c r="K31">
        <f t="shared" si="5"/>
        <v>4.6999294901640884E-2</v>
      </c>
      <c r="L31">
        <f t="shared" si="6"/>
        <v>2.7611671515642587E-3</v>
      </c>
      <c r="M31">
        <f t="shared" si="3"/>
        <v>5</v>
      </c>
      <c r="AE31" s="3"/>
      <c r="AF31" s="3"/>
      <c r="AG31" s="3"/>
    </row>
    <row r="32" spans="1:33" x14ac:dyDescent="0.2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0.84115539434688369</v>
      </c>
      <c r="E32">
        <f>'F1'!B30</f>
        <v>0.8084052148568277</v>
      </c>
      <c r="F32">
        <f>'F1'!B31</f>
        <v>0.89229620439297852</v>
      </c>
      <c r="G32">
        <f>'F1'!B32</f>
        <v>0.81700736539446228</v>
      </c>
      <c r="H32">
        <f>'F1'!B33</f>
        <v>0.91421123679188188</v>
      </c>
      <c r="J32">
        <f t="shared" si="4"/>
        <v>0.85461508315660684</v>
      </c>
      <c r="K32">
        <f t="shared" si="5"/>
        <v>4.1719117948883076E-2</v>
      </c>
      <c r="L32">
        <f t="shared" si="6"/>
        <v>2.1756060030410224E-3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0.85418450602122875</v>
      </c>
      <c r="Q32">
        <f>IFERROR(_xlfn.STDEV.P(D32:H34),"-")</f>
        <v>4.5139782461207055E-2</v>
      </c>
      <c r="R32">
        <f>COUNT(D32:H34)</f>
        <v>15</v>
      </c>
      <c r="S32" t="str">
        <f>A32</f>
        <v>Ensemble</v>
      </c>
      <c r="T32">
        <f>IFERROR(AVERAGE(D32:H37),"-")</f>
        <v>0.86129997326734176</v>
      </c>
      <c r="U32">
        <f>IFERROR(_xlfn.STDEV.P(D32:H37),"-")</f>
        <v>4.615817163682872E-2</v>
      </c>
      <c r="V32">
        <f>COUNT(D32:H37)</f>
        <v>30</v>
      </c>
    </row>
    <row r="33" spans="1:28" x14ac:dyDescent="0.2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0.86072750328069469</v>
      </c>
      <c r="E33">
        <f>'F1'!C30</f>
        <v>0.81794060883244946</v>
      </c>
      <c r="F33">
        <f>'F1'!C31</f>
        <v>0.91415327504037192</v>
      </c>
      <c r="G33">
        <f>'F1'!C32</f>
        <v>0.83849829978862234</v>
      </c>
      <c r="H33">
        <f>'F1'!C33</f>
        <v>0.93545594190755477</v>
      </c>
      <c r="J33">
        <f t="shared" si="4"/>
        <v>0.87335512576993857</v>
      </c>
      <c r="K33">
        <f t="shared" si="5"/>
        <v>4.4645770692168504E-2</v>
      </c>
      <c r="L33">
        <f t="shared" si="6"/>
        <v>2.4915560508721154E-3</v>
      </c>
      <c r="M33">
        <f t="shared" si="3"/>
        <v>5</v>
      </c>
    </row>
    <row r="34" spans="1:28" x14ac:dyDescent="0.2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0.81158599084131011</v>
      </c>
      <c r="E34">
        <f>'F1'!D30</f>
        <v>0.80934925289764004</v>
      </c>
      <c r="F34">
        <f>'F1'!D31</f>
        <v>0.82041800399185794</v>
      </c>
      <c r="G34">
        <f>'F1'!D32</f>
        <v>0.81667531855078757</v>
      </c>
      <c r="H34">
        <f>'F1'!D33</f>
        <v>0.91488797940410838</v>
      </c>
      <c r="J34">
        <f t="shared" si="4"/>
        <v>0.83458330913714085</v>
      </c>
      <c r="K34">
        <f t="shared" si="5"/>
        <v>4.0338136562028531E-2</v>
      </c>
      <c r="L34">
        <f t="shared" si="6"/>
        <v>2.033956576621079E-3</v>
      </c>
      <c r="M34">
        <f t="shared" si="3"/>
        <v>5</v>
      </c>
    </row>
    <row r="35" spans="1:28" x14ac:dyDescent="0.2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0.78721493560203237</v>
      </c>
      <c r="F35">
        <f>'F1'!E31</f>
        <v>0.93569223714571348</v>
      </c>
      <c r="G35">
        <f>'F1'!E32</f>
        <v>0.8710465162078066</v>
      </c>
      <c r="H35">
        <f>'F1'!E33</f>
        <v>0.92469869649048919</v>
      </c>
      <c r="J35">
        <f t="shared" si="4"/>
        <v>0.88013933275338307</v>
      </c>
      <c r="K35">
        <f t="shared" si="5"/>
        <v>5.2522212061884253E-2</v>
      </c>
      <c r="L35">
        <f t="shared" si="6"/>
        <v>3.4482284498419244E-3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0.86841544051345487</v>
      </c>
      <c r="Q35">
        <f>IFERROR(_xlfn.STDEV.P(D35:H37),"-")</f>
        <v>4.6068361255896299E-2</v>
      </c>
      <c r="R35">
        <f>COUNT(D35:H37)</f>
        <v>15</v>
      </c>
    </row>
    <row r="36" spans="1:28" x14ac:dyDescent="0.2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0.81644173262279407</v>
      </c>
      <c r="F36">
        <f>'F1'!F31</f>
        <v>0.90403596356482607</v>
      </c>
      <c r="G36">
        <f>'F1'!F32</f>
        <v>0.87058035067476458</v>
      </c>
      <c r="H36">
        <f>'F1'!F33</f>
        <v>0.88057452010524262</v>
      </c>
      <c r="J36">
        <f t="shared" si="4"/>
        <v>0.8599540733555735</v>
      </c>
      <c r="K36">
        <f t="shared" si="5"/>
        <v>3.2823566828112785E-2</v>
      </c>
      <c r="L36">
        <f t="shared" si="6"/>
        <v>1.3467331741494825E-3</v>
      </c>
      <c r="M36">
        <f t="shared" si="3"/>
        <v>5</v>
      </c>
    </row>
    <row r="37" spans="1:28" x14ac:dyDescent="0.2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0.91465066834647357</v>
      </c>
      <c r="G37">
        <f>'F1'!G32</f>
        <v>0.86041640719060075</v>
      </c>
      <c r="H37">
        <f>'F1'!G33</f>
        <v>0.88095414369794256</v>
      </c>
      <c r="J37">
        <f t="shared" si="4"/>
        <v>0.86515291543140815</v>
      </c>
      <c r="K37">
        <f t="shared" si="5"/>
        <v>4.807519083553663E-2</v>
      </c>
      <c r="L37">
        <f t="shared" si="6"/>
        <v>2.8890299673415814E-3</v>
      </c>
      <c r="M37">
        <f t="shared" si="3"/>
        <v>5</v>
      </c>
    </row>
    <row r="41" spans="1:28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96</v>
      </c>
      <c r="X41" t="s">
        <v>1</v>
      </c>
      <c r="Y41" t="s">
        <v>2</v>
      </c>
      <c r="Z41" t="s">
        <v>88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2.3590029148188067E-8</v>
      </c>
      <c r="D42">
        <f>IFERROR(_xlfn.T.TEST(D14:H19,D2:H7,2,IF(IF(U2^2&gt;U14^2,(U2^2)/(U14^2),(U14^2)/(U2^2))&lt;IF(U2^2&gt;U14^2,_xlfn.F.INV(0.95,V2-1,V14-1),_xlfn.F.INV(0.95,V14-1,V2-1)),2,3)),1)</f>
        <v>4.295952484739972E-11</v>
      </c>
      <c r="E42">
        <f>IFERROR(_xlfn.T.TEST(X2:AB5,D2:H7,2,IF(IF(U2^2&gt;U20^2,(U2^2)/(U20^2),(U20^2)/(U2^2))&lt;IF(U2^2&gt;U20^2,_xlfn.F.INV(0.95,V2-1,V20-1),_xlfn.F.INV(0.95,V20-1,V2-1)),2,3)),1)</f>
        <v>8.5720639440252896E-9</v>
      </c>
      <c r="F42">
        <f>IFERROR(_xlfn.T.TEST(D26:H31,D2:H7,2,IF(IF(U2^2&gt;U26^2,(U2^2)/(U26^2),(U26^2)/(U2^2))&lt;IF(U2^2&gt;U26^2,_xlfn.F.INV(0.95,V2-1,V26-1),_xlfn.F.INV(0.95,V26-1,V2-1)),2,3)),1)</f>
        <v>3.3460326442319426E-5</v>
      </c>
      <c r="G42">
        <f>IFERROR(_xlfn.T.TEST(D32:H37,D2:H7,2,IF(IF(U2^2&gt;U32^2,(U2^2)/(U32^2),(U32^2)/(U2^2))&lt;IF(U2^2&gt;U32^2,_xlfn.F.INV(0.95,V2-1,V32-1),_xlfn.F.INV(0.95,V32-1,V2-1)),2,3)),1)</f>
        <v>5.2248242349916573E-11</v>
      </c>
      <c r="I42" t="s">
        <v>0</v>
      </c>
      <c r="J42">
        <f>C42</f>
        <v>2.3590029148188067E-8</v>
      </c>
      <c r="K42">
        <f t="shared" ref="K42:N44" si="7">D42</f>
        <v>4.295952484739972E-11</v>
      </c>
      <c r="L42">
        <f t="shared" si="7"/>
        <v>8.5720639440252896E-9</v>
      </c>
      <c r="M42">
        <f t="shared" si="7"/>
        <v>3.3460326442319426E-5</v>
      </c>
      <c r="N42">
        <f t="shared" si="7"/>
        <v>5.2248242349916573E-11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1.7313301585960967</v>
      </c>
      <c r="Y42">
        <f>IF(D42&lt;(0.05/(COUNT($B$42:$G$47)-COUNT($B$42:$G$42))),ABS(($T$2-$T$14)/(SQRT((($V$2-1)*$U$2^2+($V$14-1)*$U$14^2)/($V$2+$V$14-2)))),"")</f>
        <v>2.3184975343692238</v>
      </c>
      <c r="Z42">
        <f>IF(E42&lt;(0.05/(COUNT($B$42:$G$47)-COUNT($B$42:$G$42))),ABS(($T$2-$T$20)/(SQRT((($V$2-1)*$U$2^2+($V$20-1)*$U$20^2)/($V$2+$V$20-2)))),"")</f>
        <v>1.8506879462644421</v>
      </c>
      <c r="AA42">
        <f>IF(F42&lt;(0.05/(COUNT($B$42:$G$47)-COUNT($B$42:$G$42))),ABS(($T$2-$T$26)/(SQRT((($V$2-1)*$U$2^2+($V$26-1)*$U$26^2)/($V$2+$V$26-2)))),"")</f>
        <v>1.2091665189721299</v>
      </c>
      <c r="AB42">
        <f>IF(G42&lt;(0.05/(COUNT($B$42:$G$47)-COUNT($B$42:$G$42))),ABS(($T$2-$T$32)/(SQRT((($V$2-1)*$U$2^2+($V$32-1)*$U$32^2)/($V$2+$V$32-2)))),"")</f>
        <v>2.203030108366081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3.4260349330701829E-2</v>
      </c>
      <c r="E43">
        <f>IFERROR(_xlfn.T.TEST(X2:AB5,D8:H13,2,IF(IF(U8^2&gt;U20^2,(U8^2)/(U20^2),(U20^2)/(U8^2))&lt;IF(U8^2&gt;U20^2,_xlfn.F.INV(0.95,V8-1,V20-1),_xlfn.F.INV(0.95,V20-1,V8-1)),2,3)),1)</f>
        <v>0.59606447608283153</v>
      </c>
      <c r="F43">
        <f>IFERROR(_xlfn.T.TEST(D26:H31,D8:H13,2,IF(IF(U8^2&gt;U26^2,(U8^2)/(U26^2),(U26^2)/(U8^2))&lt;IF(U8^2&gt;U26^2,_xlfn.F.INV(0.95,V8-1,V26-1),_xlfn.F.INV(0.95,V26-1,V8-1)),2,3)),1)</f>
        <v>3.145210991406612E-3</v>
      </c>
      <c r="G43">
        <f>IFERROR(_xlfn.T.TEST(D32:H37,D8:H13,2,IF(IF(U8^2&gt;U32^2,(U8^2)/(U32^2),(U32^2)/(U8^2))&lt;IF(U8^2&gt;U32^2,_xlfn.F.INV(0.95,V8-1,V32-1),_xlfn.F.INV(0.95,V32-1,V8-1)),2,3)),1)</f>
        <v>4.3743914030787499E-2</v>
      </c>
      <c r="I43" t="s">
        <v>1</v>
      </c>
      <c r="K43">
        <f>D43</f>
        <v>3.4260349330701829E-2</v>
      </c>
      <c r="L43">
        <f t="shared" si="7"/>
        <v>0.59606447608283153</v>
      </c>
      <c r="M43">
        <f t="shared" si="7"/>
        <v>3.145210991406612E-3</v>
      </c>
      <c r="N43">
        <f t="shared" si="7"/>
        <v>4.3743914030787499E-2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0.80933248486214049</v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0.12657045831292188</v>
      </c>
      <c r="F44">
        <f>IFERROR(_xlfn.T.TEST(D26:H31,D14:H19,2,IF(IF(U14^2&gt;U26^2,(U14^2)/(U26^2),(U26^2)/(U14^2))&lt;IF(U14^2&gt;U26^2,_xlfn.F.INV(0.95,V14-1,V26-1),_xlfn.F.INV(0.95,V26-1,V14-1)),2,3)),1)</f>
        <v>7.4170506423299704E-8</v>
      </c>
      <c r="G44">
        <f>IFERROR(_xlfn.T.TEST(D32:H37,D14:H19,2,IF(IF(U14^2&gt;U32^2,(U14^2)/(U32^2),(U32^2)/(U14^2))&lt;IF(U14^2&gt;U32^2,_xlfn.F.INV(0.95,V14-1,V32-1),_xlfn.F.INV(0.95,V32-1,V14-1)),2,3)),1)</f>
        <v>0.90814042282000551</v>
      </c>
      <c r="I44" t="s">
        <v>2</v>
      </c>
      <c r="L44">
        <f>E44</f>
        <v>0.12657045831292188</v>
      </c>
      <c r="M44">
        <f t="shared" si="7"/>
        <v>7.4170506423299704E-8</v>
      </c>
      <c r="N44">
        <f t="shared" si="7"/>
        <v>0.90814042282000551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1.6176611767710403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88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6.2577442825600981E-4</v>
      </c>
      <c r="G45">
        <f>IFERROR(_xlfn.T.TEST(D32:H37,X2:AB5,2,IF(IF(U20^2&gt;U32^2,(U20^2)/(U32^2),(U32^2)/(U20^2))&lt;IF(U20^2&gt;U32^2,_xlfn.F.INV(0.95,V20-1,V32-1),_xlfn.F.INV(0.95,V32-1,V20-1)),2,3)),1)</f>
        <v>0.15890216202641319</v>
      </c>
      <c r="I45" t="s">
        <v>88</v>
      </c>
      <c r="M45">
        <f>F45</f>
        <v>6.2577442825600981E-4</v>
      </c>
      <c r="N45">
        <f>G45</f>
        <v>0.15890216202641319</v>
      </c>
      <c r="P45" t="s">
        <v>3</v>
      </c>
      <c r="T45" t="str">
        <f t="shared" si="8"/>
        <v>+</v>
      </c>
      <c r="U45" t="str">
        <f t="shared" si="8"/>
        <v>-</v>
      </c>
      <c r="W45" t="s">
        <v>88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1.0785735678416739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8.0775042545188241E-7</v>
      </c>
      <c r="I46" t="s">
        <v>4</v>
      </c>
      <c r="N46">
        <f>G46</f>
        <v>8.0775042545188241E-7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1.4515614967951929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0.36827333652249444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0.37916809169976506</v>
      </c>
      <c r="C55">
        <f>IFERROR(_xlfn.T.TEST($D4:$H4,$D$3:$H$3,2,IF(IF($K$3^2&gt;$K4^2,($K$3^2)/($K4^2),($K4^2)/($K$3^2))&lt;IF($K$3^2&gt;$K4^2,_xlfn.F.INV(0.95,$M$3-1,$M4-1),_xlfn.F.INV(0.95,$M4-1,$M$3-1)),2,3)),1)</f>
        <v>0.88546352056616051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11"/>
        <v>kNN Tf-Idf /</v>
      </c>
      <c r="B56">
        <f t="shared" si="12"/>
        <v>2.5749519332837066E-3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5.0063239046309093E-3</v>
      </c>
      <c r="D56">
        <f>IFERROR(_xlfn.T.TEST($D5:$H5,$D$4:$H$4,2,IF(IF($K$4^2&gt;$K5^2,($K$4^2)/($K5^2),($K5^2)/($K$4^2))&lt;IF($K$4^2&gt;$K5^2,_xlfn.F.INV(0.95,$M$4-1,$M5-1),_xlfn.F.INV(0.95,$M5-1,$M$4-1)),2,3)),1)</f>
        <v>2.0902497078113522E-2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11"/>
        <v>kNN Tf-Idf Chi^2</v>
      </c>
      <c r="B57">
        <f t="shared" si="12"/>
        <v>1.6772332706551447E-2</v>
      </c>
      <c r="C57">
        <f t="shared" si="13"/>
        <v>4.1716623107360955E-2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8.6832452721474121E-2</v>
      </c>
      <c r="E57">
        <f>IFERROR(_xlfn.T.TEST($D6:$H6,$D$5:$H$5,2,IF(IF($K$5^2&gt;$K6^2,($K$5^2)/($K6^2),($K6^2)/($K$5^2))&lt;IF($K$5^2&gt;$K6^2,_xlfn.F.INV(0.95,$M$5-1,$M6-1),_xlfn.F.INV(0.95,$M6-1,$M$5-1)),2,3)),1)</f>
        <v>0.61313520555322665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11"/>
        <v>kNN Tf-Idf Chi^2 + PCA</v>
      </c>
      <c r="B58">
        <f t="shared" si="12"/>
        <v>7.2237362258952102E-3</v>
      </c>
      <c r="C58">
        <f t="shared" si="13"/>
        <v>1.7001424555916904E-2</v>
      </c>
      <c r="D58">
        <f t="shared" si="14"/>
        <v>4.960216083531218E-2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0.6496360121128103</v>
      </c>
      <c r="F58">
        <f>IFERROR(_xlfn.T.TEST($D7:$H7,$D$6:$H$6,2,IF(IF($K$6^2&gt;$K7^2,($K$6^2)/($K7^2),($K7^2)/($K$6^2))&lt;IF($K$6^2&gt;$K7^2,_xlfn.F.INV(0.95,$M$6-1,$M7-1),_xlfn.F.INV(0.95,$M7-1,$M$6-1)),2,3)),1)</f>
        <v>0.90688073091533017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11"/>
        <v>SVM BoW /</v>
      </c>
      <c r="B59">
        <f t="shared" si="12"/>
        <v>1.4198090950070799E-3</v>
      </c>
      <c r="C59">
        <f t="shared" si="13"/>
        <v>2.485609161907269E-3</v>
      </c>
      <c r="D59">
        <f t="shared" si="14"/>
        <v>9.6215095770454812E-3</v>
      </c>
      <c r="E59">
        <f t="shared" si="15"/>
        <v>0.42285948985383759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0.27924194993976625</v>
      </c>
      <c r="G59">
        <f>IFERROR(_xlfn.T.TEST($D8:$H8,$D$7:$H$7,2,IF(IF($K$7^2&gt;$K8^2,($K$7^2)/($K8^2),($K8^2)/($K$7^2))&lt;IF($K$7^2&gt;$K8^2,_xlfn.F.INV(0.95,$M$7-1,$M8-1),_xlfn.F.INV(0.95,$M8-1,$M$7-1)),2,3)),1)</f>
        <v>0.26134886581283939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11"/>
        <v>SVM BoW Chi^2</v>
      </c>
      <c r="B60">
        <f t="shared" si="12"/>
        <v>7.9125958063009402E-4</v>
      </c>
      <c r="C60">
        <f t="shared" si="13"/>
        <v>1.201733996636226E-3</v>
      </c>
      <c r="D60">
        <f t="shared" si="14"/>
        <v>6.2267545135084937E-3</v>
      </c>
      <c r="E60">
        <f t="shared" si="15"/>
        <v>0.33111079387059628</v>
      </c>
      <c r="F60">
        <f t="shared" si="16"/>
        <v>0.22749933205213374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0.19792935682785504</v>
      </c>
      <c r="H60">
        <f>IFERROR(_xlfn.T.TEST($D9:$H9,$D$8:$H$8,2,IF(IF($K$8^2&gt;$K9^2,($K$8^2)/($K9^2),($K9^2)/($K$8^2))&lt;IF($K$8^2&gt;$K9^2,_xlfn.F.INV(0.95,$M$8-1,$M9-1),_xlfn.F.INV(0.95,$M9-1,$M$8-1)),2,3)),1)</f>
        <v>0.93497007931772225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11"/>
        <v>SVM BoW Chi^2 + PCA</v>
      </c>
      <c r="B61">
        <f t="shared" si="12"/>
        <v>6.7017594888494764E-3</v>
      </c>
      <c r="C61">
        <f t="shared" si="13"/>
        <v>1.5073458839238493E-2</v>
      </c>
      <c r="D61">
        <f t="shared" si="14"/>
        <v>3.8564604302979165E-2</v>
      </c>
      <c r="E61">
        <f t="shared" si="15"/>
        <v>0.98266653793933201</v>
      </c>
      <c r="F61">
        <f t="shared" si="16"/>
        <v>0.67204786164015218</v>
      </c>
      <c r="G61">
        <f t="shared" si="17"/>
        <v>0.72050079510639264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0.49305453106841246</v>
      </c>
      <c r="I61">
        <f>IFERROR(_xlfn.T.TEST($D10:$H10,$D$9:$H$9,2,IF(IF($K$9^2&gt;$K10^2,($K$9^2)/($K10^2),($K10^2)/($K$9^2))&lt;IF($K$9^2&gt;$K10^2,_xlfn.F.INV(0.95,$M$9-1,$M10-1),_xlfn.F.INV(0.95,$M10-1,$M$9-1)),2,3)),1)</f>
        <v>0.42255284680733685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11"/>
        <v>SVM Tf-Idf /</v>
      </c>
      <c r="B62">
        <f t="shared" si="12"/>
        <v>1.490482388166167E-4</v>
      </c>
      <c r="C62">
        <f t="shared" si="13"/>
        <v>1.648737212785922E-4</v>
      </c>
      <c r="D62">
        <f t="shared" si="14"/>
        <v>1.0409656664333556E-3</v>
      </c>
      <c r="E62">
        <f t="shared" si="15"/>
        <v>2.383982432622659E-2</v>
      </c>
      <c r="F62">
        <f t="shared" si="16"/>
        <v>3.1164932240349549E-2</v>
      </c>
      <c r="G62">
        <f t="shared" si="17"/>
        <v>1.7996109369122732E-2</v>
      </c>
      <c r="H62">
        <f t="shared" si="18"/>
        <v>0.13555445022191079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0.11507914194084481</v>
      </c>
      <c r="J62">
        <f>IFERROR(_xlfn.T.TEST($D11:$H11,$D$10:$H$10,2,IF(IF($K$10^2&gt;$K11^2,($K$10^2)/($K11^2),($K11^2)/($K$10^2))&lt;IF($K$10^2&gt;$K11^2,_xlfn.F.INV(0.95,$M$10-1,$M11-1),_xlfn.F.INV(0.95,$M11-1,$M$10-1)),2,3)),1)</f>
        <v>5.6811284496725456E-2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11"/>
        <v>SVM Tf-Idf Chi^2</v>
      </c>
      <c r="B63">
        <f t="shared" si="12"/>
        <v>1.0466044079171563E-4</v>
      </c>
      <c r="C63">
        <f t="shared" si="13"/>
        <v>1.0519966581253647E-4</v>
      </c>
      <c r="D63">
        <f t="shared" si="14"/>
        <v>7.5899284285814482E-4</v>
      </c>
      <c r="E63">
        <f t="shared" si="15"/>
        <v>1.4877187330378778E-2</v>
      </c>
      <c r="F63">
        <f t="shared" si="16"/>
        <v>2.2905787123702413E-2</v>
      </c>
      <c r="G63">
        <f t="shared" si="17"/>
        <v>1.2013550617312099E-2</v>
      </c>
      <c r="H63">
        <f t="shared" si="18"/>
        <v>9.5641196642393511E-2</v>
      </c>
      <c r="I63">
        <f t="shared" si="19"/>
        <v>7.5659675132868323E-2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4.1204585203454221E-2</v>
      </c>
      <c r="K63">
        <f>IFERROR(_xlfn.T.TEST($D12:$H12,$D$11:$H$11,2,IF(IF($K$11^2&gt;$K12^2,($K$11^2)/($K12^2),($K12^2)/($K$11^2))&lt;IF($K$11^2&gt;$K12^2,_xlfn.F.INV(0.95,$M$11-1,$M12-1),_xlfn.F.INV(0.95,$M12-1,$M$11-1)),2,3)),1)</f>
        <v>0.84857846992266461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11"/>
        <v>SVM Tf-Idf Chi^2 + PCA</v>
      </c>
      <c r="B64">
        <f t="shared" si="12"/>
        <v>1.0365457425360214E-4</v>
      </c>
      <c r="C64">
        <f t="shared" si="13"/>
        <v>1.008146785238728E-4</v>
      </c>
      <c r="D64">
        <f t="shared" si="14"/>
        <v>7.9428132528105121E-4</v>
      </c>
      <c r="E64">
        <f t="shared" si="15"/>
        <v>1.6714419354659515E-2</v>
      </c>
      <c r="F64">
        <f t="shared" si="16"/>
        <v>2.5923901214756448E-2</v>
      </c>
      <c r="G64">
        <f t="shared" si="17"/>
        <v>1.3433448566426358E-2</v>
      </c>
      <c r="H64">
        <f t="shared" si="18"/>
        <v>0.1131607051603552</v>
      </c>
      <c r="I64">
        <f t="shared" si="19"/>
        <v>9.0017245152076347E-2</v>
      </c>
      <c r="J64">
        <f t="shared" si="20"/>
        <v>4.7385519497573074E-2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0.98547048998887499</v>
      </c>
      <c r="L64">
        <f>IFERROR(_xlfn.T.TEST($D13:$H13,$D$12:$H$12,2,IF(IF($K$12^2&gt;$K13^2,($K$12^2)/($K13^2),($K13^2)/($K$12^2))&lt;IF($K$12^2&gt;$K13^2,_xlfn.F.INV(0.95,$M$12-1,$M13-1),_xlfn.F.INV(0.95,$M13-1,$M$12-1)),2,3)),1)</f>
        <v>0.84991674608505652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11"/>
        <v>LR BoW /</v>
      </c>
      <c r="B65">
        <f t="shared" si="12"/>
        <v>4.4402734558101833E-4</v>
      </c>
      <c r="C65">
        <f t="shared" si="13"/>
        <v>6.364389865138987E-4</v>
      </c>
      <c r="D65">
        <f t="shared" si="14"/>
        <v>2.7293466967869091E-3</v>
      </c>
      <c r="E65">
        <f t="shared" si="15"/>
        <v>8.2856434203978785E-2</v>
      </c>
      <c r="F65">
        <f t="shared" si="16"/>
        <v>7.3950651736254397E-2</v>
      </c>
      <c r="G65">
        <f t="shared" si="17"/>
        <v>5.4972968095374074E-2</v>
      </c>
      <c r="H65">
        <f t="shared" si="18"/>
        <v>0.31960810214743873</v>
      </c>
      <c r="I65">
        <f t="shared" si="19"/>
        <v>0.31236486114331874</v>
      </c>
      <c r="J65">
        <f t="shared" si="20"/>
        <v>0.13523963958080454</v>
      </c>
      <c r="K65">
        <f t="shared" si="21"/>
        <v>0.651155677489758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0.53073346567865054</v>
      </c>
      <c r="M65">
        <f>IFERROR(_xlfn.T.TEST($D14:$H14,$D$13:$H$13,2,IF(IF($K$13^2&gt;$K14^2,($K$13^2)/($K14^2),($K14^2)/($K$13^2))&lt;IF($K$13^2&gt;$K14^2,_xlfn.F.INV(0.95,$M$13-1,$M14-1),_xlfn.F.INV(0.95,$M14-1,$M$13-1)),2,3)),1)</f>
        <v>0.62105464648441266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11"/>
        <v>LR BoW Chi^2</v>
      </c>
      <c r="B66">
        <f t="shared" si="12"/>
        <v>6.7940345609702969E-5</v>
      </c>
      <c r="C66">
        <f t="shared" si="13"/>
        <v>5.961658909991616E-5</v>
      </c>
      <c r="D66">
        <f t="shared" si="14"/>
        <v>5.2391529338699483E-4</v>
      </c>
      <c r="E66">
        <f t="shared" si="15"/>
        <v>8.3319106334843653E-3</v>
      </c>
      <c r="F66">
        <f t="shared" si="16"/>
        <v>1.6135916765734112E-2</v>
      </c>
      <c r="G66">
        <f t="shared" si="17"/>
        <v>7.4282418969680688E-3</v>
      </c>
      <c r="H66">
        <f t="shared" si="18"/>
        <v>6.3102863896293007E-2</v>
      </c>
      <c r="I66">
        <f t="shared" si="19"/>
        <v>4.4983103053686975E-2</v>
      </c>
      <c r="J66">
        <f t="shared" si="20"/>
        <v>2.8484555248770631E-2</v>
      </c>
      <c r="K66">
        <f t="shared" si="21"/>
        <v>0.6894230445236218</v>
      </c>
      <c r="L66">
        <f t="shared" si="22"/>
        <v>0.83461372257871691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0.67359717232661664</v>
      </c>
      <c r="N66">
        <f>IFERROR(_xlfn.T.TEST($D15:$H15,$D$14:$H$14,2,IF(IF($K$14^2&gt;$K15^2,($K$14^2)/($K15^2),($K15^2)/($K$14^2))&lt;IF($K$14^2&gt;$K15^2,_xlfn.F.INV(0.95,$M$14-1,$M15-1),_xlfn.F.INV(0.95,$M15-1,$M$14-1)),2,3)),1)</f>
        <v>0.41513602020346485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11"/>
        <v>LR BoW Chi^2 + PCA</v>
      </c>
      <c r="B67">
        <f t="shared" si="12"/>
        <v>1.6424726349531342E-4</v>
      </c>
      <c r="C67">
        <f t="shared" si="13"/>
        <v>1.8027339264602857E-4</v>
      </c>
      <c r="D67">
        <f t="shared" si="14"/>
        <v>1.2203847827430543E-3</v>
      </c>
      <c r="E67">
        <f t="shared" si="15"/>
        <v>3.2514015444338948E-2</v>
      </c>
      <c r="F67">
        <f t="shared" si="16"/>
        <v>4.039544705334179E-2</v>
      </c>
      <c r="G67">
        <f t="shared" si="17"/>
        <v>2.3779607270364135E-2</v>
      </c>
      <c r="H67">
        <f t="shared" si="18"/>
        <v>0.18698448259697839</v>
      </c>
      <c r="I67">
        <f t="shared" si="19"/>
        <v>0.16396187866468143</v>
      </c>
      <c r="J67">
        <f t="shared" si="20"/>
        <v>7.537575785727503E-2</v>
      </c>
      <c r="K67">
        <f t="shared" si="21"/>
        <v>0.77425409544070956</v>
      </c>
      <c r="L67">
        <f t="shared" si="22"/>
        <v>0.62008515892894156</v>
      </c>
      <c r="M67">
        <f t="shared" si="23"/>
        <v>0.74070498141637309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0.82741473745671734</v>
      </c>
      <c r="O67">
        <f>IFERROR(_xlfn.T.TEST($D16:$H16,$D$15:$H$15,2,IF(IF($K$15^2&gt;$K16^2,($K$15^2)/($K16^2),($K16^2)/($K$15^2))&lt;IF($K$15^2&gt;$K16^2,_xlfn.F.INV(0.95,$M$15-1,$M16-1),_xlfn.F.INV(0.95,$M16-1,$M$15-1)),2,3)),1)</f>
        <v>0.465822667936996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11"/>
        <v>LR Tf-Idf /</v>
      </c>
      <c r="B68">
        <f t="shared" si="12"/>
        <v>1.4878982623039595E-4</v>
      </c>
      <c r="C68">
        <f t="shared" si="13"/>
        <v>1.6073325738309613E-4</v>
      </c>
      <c r="D68">
        <f t="shared" si="14"/>
        <v>1.0917394007296155E-3</v>
      </c>
      <c r="E68">
        <f t="shared" si="15"/>
        <v>2.6943091411601835E-2</v>
      </c>
      <c r="F68">
        <f t="shared" si="16"/>
        <v>3.5099570185529699E-2</v>
      </c>
      <c r="G68">
        <f t="shared" si="17"/>
        <v>2.0152616114611076E-2</v>
      </c>
      <c r="H68">
        <f t="shared" si="18"/>
        <v>0.15865161778678938</v>
      </c>
      <c r="I68">
        <f t="shared" si="19"/>
        <v>0.13592624043369211</v>
      </c>
      <c r="J68">
        <f t="shared" si="20"/>
        <v>6.4905253128105439E-2</v>
      </c>
      <c r="K68">
        <f t="shared" si="21"/>
        <v>0.87241754858781939</v>
      </c>
      <c r="L68">
        <f t="shared" si="22"/>
        <v>0.71537815764598367</v>
      </c>
      <c r="M68">
        <f t="shared" si="23"/>
        <v>0.84648153909215784</v>
      </c>
      <c r="N68">
        <f t="shared" si="24"/>
        <v>0.74447142757805795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0.55421646169617333</v>
      </c>
      <c r="P68">
        <f>IFERROR(_xlfn.T.TEST($D17:$H17,$D$16:$H$16,2,IF(IF($K$16^2&gt;$K17^2,($K$16^2)/($K17^2),($K17^2)/($K$16^2))&lt;IF($K$16^2&gt;$K17^2,_xlfn.F.INV(0.95,$M$16-1,$M17-1),_xlfn.F.INV(0.95,$M17-1,$M$16-1)),2,3)),1)</f>
        <v>0.89600913854986919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11"/>
        <v>LR Tf-Idf Chi^2</v>
      </c>
      <c r="B69">
        <f t="shared" si="12"/>
        <v>1.1229490834292432E-4</v>
      </c>
      <c r="C69">
        <f t="shared" si="13"/>
        <v>1.1423031033628274E-4</v>
      </c>
      <c r="D69">
        <f t="shared" si="14"/>
        <v>8.2005466155327599E-4</v>
      </c>
      <c r="E69">
        <f t="shared" si="15"/>
        <v>1.6962467977598372E-2</v>
      </c>
      <c r="F69">
        <f t="shared" si="16"/>
        <v>2.5252373527666377E-2</v>
      </c>
      <c r="G69">
        <f t="shared" si="17"/>
        <v>1.3474772365757009E-2</v>
      </c>
      <c r="H69">
        <f t="shared" si="18"/>
        <v>0.10778240084493791</v>
      </c>
      <c r="I69">
        <f t="shared" si="19"/>
        <v>8.6737491543922282E-2</v>
      </c>
      <c r="J69">
        <f t="shared" si="20"/>
        <v>4.5766267029976167E-2</v>
      </c>
      <c r="K69">
        <f t="shared" si="21"/>
        <v>0.91702084204657719</v>
      </c>
      <c r="L69">
        <f t="shared" si="22"/>
        <v>0.92726969183959518</v>
      </c>
      <c r="M69">
        <f t="shared" si="23"/>
        <v>0.92468616471262621</v>
      </c>
      <c r="N69">
        <f t="shared" si="24"/>
        <v>0.57913140836289934</v>
      </c>
      <c r="O69">
        <f t="shared" si="25"/>
        <v>0.75935164086326479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0.68368175468450176</v>
      </c>
      <c r="Q69">
        <f>IFERROR(_xlfn.T.TEST($D18:$H18,$D$17:$H$17,2,IF(IF($K$17^2&gt;$K18^2,($K$17^2)/($K18^2),($K18^2)/($K$17^2))&lt;IF($K$17^2&gt;$K18^2,_xlfn.F.INV(0.95,$M$17-1,$M18-1),_xlfn.F.INV(0.95,$M18-1,$M$17-1)),2,3)),1)</f>
        <v>0.78281503848270662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11"/>
        <v>LR Tf-Idf Chi^2 + PCA</v>
      </c>
      <c r="B70">
        <f t="shared" si="12"/>
        <v>1.1376619446775769E-4</v>
      </c>
      <c r="C70">
        <f t="shared" si="13"/>
        <v>1.1463922833846294E-4</v>
      </c>
      <c r="D70">
        <f t="shared" si="14"/>
        <v>8.5013084186668882E-4</v>
      </c>
      <c r="E70">
        <f t="shared" si="15"/>
        <v>1.8323067412897364E-2</v>
      </c>
      <c r="F70">
        <f t="shared" si="16"/>
        <v>2.7113924875564618E-2</v>
      </c>
      <c r="G70">
        <f t="shared" si="17"/>
        <v>1.4466111430384539E-2</v>
      </c>
      <c r="H70">
        <f t="shared" si="18"/>
        <v>0.11830724282571782</v>
      </c>
      <c r="I70">
        <f t="shared" si="19"/>
        <v>9.5838805912162303E-2</v>
      </c>
      <c r="J70">
        <f t="shared" si="20"/>
        <v>4.9529357434695657E-2</v>
      </c>
      <c r="K70">
        <f t="shared" si="21"/>
        <v>0.98676099159250863</v>
      </c>
      <c r="L70">
        <f t="shared" si="22"/>
        <v>0.85236053413112645</v>
      </c>
      <c r="M70">
        <f t="shared" si="23"/>
        <v>0.99892300851013083</v>
      </c>
      <c r="N70">
        <f t="shared" si="24"/>
        <v>0.62710854596760668</v>
      </c>
      <c r="O70">
        <f t="shared" si="25"/>
        <v>0.68087664655805469</v>
      </c>
      <c r="P70">
        <f t="shared" si="26"/>
        <v>0.74731365998593102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0.85090289450763978</v>
      </c>
      <c r="R70">
        <f>IFERROR(_xlfn.T.TEST($D19:$H19,$D$18:$H$18,2,IF(IF($K$18^2&gt;$K19^2,($K$18^2)/($K19^2),($K19^2)/($K$18^2))&lt;IF($K$18^2&gt;$K19^2,_xlfn.F.INV(0.95,$M$18-1,$M19-1),_xlfn.F.INV(0.95,$M19-1,$M$18-1)),2,3)),1)</f>
        <v>0.92540992930390897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11"/>
        <v>MNB BoW /</v>
      </c>
      <c r="B71">
        <f t="shared" si="12"/>
        <v>2.3558513569994752E-4</v>
      </c>
      <c r="C71">
        <f t="shared" si="13"/>
        <v>2.8058257579659934E-4</v>
      </c>
      <c r="D71">
        <f t="shared" si="14"/>
        <v>1.7420578011973155E-3</v>
      </c>
      <c r="E71">
        <f t="shared" si="15"/>
        <v>5.5832588488465715E-2</v>
      </c>
      <c r="F71">
        <f t="shared" si="16"/>
        <v>5.9196734452563578E-2</v>
      </c>
      <c r="G71">
        <f t="shared" si="17"/>
        <v>3.8270231190623512E-2</v>
      </c>
      <c r="H71">
        <f t="shared" si="18"/>
        <v>0.28181055806769933</v>
      </c>
      <c r="I71">
        <f t="shared" si="19"/>
        <v>0.26390806639041997</v>
      </c>
      <c r="J71">
        <f t="shared" si="20"/>
        <v>0.111932532891591</v>
      </c>
      <c r="K71">
        <f t="shared" si="21"/>
        <v>0.57143462815277868</v>
      </c>
      <c r="L71">
        <f t="shared" si="22"/>
        <v>0.43778833306739329</v>
      </c>
      <c r="M71">
        <f t="shared" si="23"/>
        <v>0.52850971282856407</v>
      </c>
      <c r="N71">
        <f t="shared" si="24"/>
        <v>0.96958686752509604</v>
      </c>
      <c r="O71">
        <f t="shared" si="25"/>
        <v>0.31196282567956723</v>
      </c>
      <c r="P71">
        <f t="shared" si="26"/>
        <v>0.76414988391909167</v>
      </c>
      <c r="Q71">
        <f t="shared" si="27"/>
        <v>0.67061299386158502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0.48848672538609261</v>
      </c>
      <c r="S71">
        <f>IFERROR(_xlfn.T.TEST($D20:$H20,$D$19:$H$19,2,IF(IF($K$19^2&gt;$K20^2,($K$19^2)/($K20^2),($K20^2)/($K$19^2))&lt;IF($K$19^2&gt;$K20^2,_xlfn.F.INV(0.95,$M$19-1,$M20-1),_xlfn.F.INV(0.95,$M20-1,$M$19-1)),2,3)),1)</f>
        <v>0.53799559979078704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11"/>
        <v>MNB BoW Chi^2</v>
      </c>
      <c r="B72">
        <f t="shared" si="12"/>
        <v>1.402058762635118E-4</v>
      </c>
      <c r="C72">
        <f t="shared" si="13"/>
        <v>1.5043866006797708E-4</v>
      </c>
      <c r="D72">
        <f t="shared" si="14"/>
        <v>1.01548154088957E-3</v>
      </c>
      <c r="E72">
        <f t="shared" si="15"/>
        <v>2.3729967436518454E-2</v>
      </c>
      <c r="F72">
        <f t="shared" si="16"/>
        <v>3.1813896602811483E-2</v>
      </c>
      <c r="G72">
        <f t="shared" si="17"/>
        <v>1.8009951770470701E-2</v>
      </c>
      <c r="H72">
        <f t="shared" si="18"/>
        <v>0.14093961434655897</v>
      </c>
      <c r="I72">
        <f t="shared" si="19"/>
        <v>0.11894010319487024</v>
      </c>
      <c r="J72">
        <f t="shared" si="20"/>
        <v>5.8396717279488607E-2</v>
      </c>
      <c r="K72">
        <f t="shared" si="21"/>
        <v>0.94730363037374221</v>
      </c>
      <c r="L72">
        <f t="shared" si="22"/>
        <v>0.79070773726684451</v>
      </c>
      <c r="M72">
        <f t="shared" si="23"/>
        <v>0.92776542896848813</v>
      </c>
      <c r="N72">
        <f t="shared" si="24"/>
        <v>0.68552577366128431</v>
      </c>
      <c r="O72">
        <f t="shared" si="25"/>
        <v>0.62723446392942284</v>
      </c>
      <c r="P72">
        <f t="shared" si="26"/>
        <v>0.8204643388565761</v>
      </c>
      <c r="Q72">
        <f t="shared" si="27"/>
        <v>0.9227600567201627</v>
      </c>
      <c r="R72">
        <f t="shared" si="28"/>
        <v>0.86000630796834321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0.93038694493874374</v>
      </c>
      <c r="T72">
        <f>IFERROR(_xlfn.T.TEST($D21:$H21,$D$20:$H$20,2,IF(IF($K$20^2&gt;$K21^2,($K$20^2)/($K21^2),($K21^2)/($K$20^2))&lt;IF($K$20^2&gt;$K21^2,_xlfn.F.INV(0.95,$M$20-1,$M21-1),_xlfn.F.INV(0.95,$M21-1,$M$20-1)),2,3)),1)</f>
        <v>0.60577369908471734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1.0022085392649969E-3</v>
      </c>
      <c r="C73">
        <f>IFERROR(_xlfn.T.TEST($D23:$H23,$D$3:$H$3,2,IF(IF($K$3^2&gt;$K23^2,($K$3^2)/($K23^2),($K23^2)/($K$3^2))&lt;IF($K$3^2&gt;$K23^2,_xlfn.F.INV(0.95,$M$3-1,$M23-1),_xlfn.F.INV(0.95,$M23-1,$M$3-1)),2,3)),1)</f>
        <v>1.6531102133016727E-3</v>
      </c>
      <c r="D73">
        <f>IFERROR(_xlfn.T.TEST($D23:$H23,$D$4:$H$4,2,IF(IF($K$4^2&gt;$K23^2,($K$4^2)/($K23^2),($K23^2)/($K$4^2))&lt;IF($K$4^2&gt;$K23^2,_xlfn.F.INV(0.95,$M$4-1,$M23-1),_xlfn.F.INV(0.95,$M23-1,$M$4-1)),2,3)),1)</f>
        <v>6.4751274418274841E-3</v>
      </c>
      <c r="E73">
        <f>IFERROR(_xlfn.T.TEST($D23:$H23,$D$5:$H$5,2,IF(IF($K$5^2&gt;$K23^2,($K$5^2)/($K23^2),($K23^2)/($K$5^2))&lt;IF($K$5^2&gt;$K23^2,_xlfn.F.INV(0.95,$M$5-1,$M23-1),_xlfn.F.INV(0.95,$M23-1,$M$5-1)),2,3)),1)</f>
        <v>0.2594202178602743</v>
      </c>
      <c r="F73">
        <f>IFERROR(_xlfn.T.TEST($D23:$H23,$D$6:$H$6,2,IF(IF($K$6^2&gt;$K23^2,($K$6^2)/($K23^2),($K23^2)/($K$6^2))&lt;IF($K$6^2&gt;$K23^2,_xlfn.F.INV(0.95,$M$6-1,$M23-1),_xlfn.F.INV(0.95,$M23-1,$M$6-1)),2,3)),1)</f>
        <v>0.18480980303027716</v>
      </c>
      <c r="G73">
        <f>IFERROR(_xlfn.T.TEST($D23:$H23,$D$7:$H$7,2,IF(IF($K$7^2&gt;$K23^2,($K$7^2)/($K23^2),($K23^2)/($K$7^2))&lt;IF($K$7^2&gt;$K23^2,_xlfn.F.INV(0.95,$M$7-1,$M23-1),_xlfn.F.INV(0.95,$M23-1,$M$7-1)),2,3)),1)</f>
        <v>0.16149668010689444</v>
      </c>
      <c r="H73">
        <f>IFERROR(_xlfn.T.TEST($D23:$H23,$D$8:$H$8,2,IF(IF($K$8^2&gt;$K23^2,($K$8^2)/($K23^2),($K23^2)/($K$8^2))&lt;IF($K$8^2&gt;$K23^2,_xlfn.F.INV(0.95,$M$8-1,$M23-1),_xlfn.F.INV(0.95,$M23-1,$M$8-1)),2,3)),1)</f>
        <v>0.73196598604287999</v>
      </c>
      <c r="I73">
        <f>IFERROR(_xlfn.T.TEST($D23:$H23,$D$9:$H$9,2,IF(IF($K$9^2&gt;$K23^2,($K$9^2)/($K23^2),($K23^2)/($K$9^2))&lt;IF($K$9^2&gt;$K23^2,_xlfn.F.INV(0.95,$M$9-1,$M23-1),_xlfn.F.INV(0.95,$M23-1,$M$9-1)),2,3)),1)</f>
        <v>0.76811689780926096</v>
      </c>
      <c r="J73">
        <f>IFERROR(_xlfn.T.TEST($D23:$H23,$D$10:$H$10,2,IF(IF($K$10^2&gt;$K23^2,($K$10^2)/($K23^2),($K23^2)/($K$10^2))&lt;IF($K$10^2&gt;$K23^2,_xlfn.F.INV(0.95,$M$10-1,$M23-1),_xlfn.F.INV(0.95,$M23-1,$M$10-1)),2,3)),1)</f>
        <v>0.33415780215500512</v>
      </c>
      <c r="K73">
        <f>IFERROR(_xlfn.T.TEST($D23:$H23,$D$11:$H$11,2,IF(IF($K$11^2&gt;$K23^2,($K$11^2)/($K23^2),($K23^2)/($K$11^2))&lt;IF($K$11^2&gt;$K23^2,_xlfn.F.INV(0.95,$M$11-1,$M23-1),_xlfn.F.INV(0.95,$M23-1,$M$11-1)),2,3)),1)</f>
        <v>0.24985854500104943</v>
      </c>
      <c r="L73">
        <f>IFERROR(_xlfn.T.TEST($D23:$H23,$D$12:$H$12,2,IF(IF($K$12^2&gt;$K23^2,($K$12^2)/($K23^2),($K23^2)/($K$12^2))&lt;IF($K$12^2&gt;$K23^2,_xlfn.F.INV(0.95,$M$12-1,$M23-1),_xlfn.F.INV(0.95,$M23-1,$M$12-1)),2,3)),1)</f>
        <v>0.18493722633968054</v>
      </c>
      <c r="M73">
        <f>IFERROR(_xlfn.T.TEST($D23:$H23,$D$13:$H$13,2,IF(IF($K$13^2&gt;$K23^2,($K$13^2)/($K23^2),($K23^2)/($K$13^2))&lt;IF($K$13^2&gt;$K23^2,_xlfn.F.INV(0.95,$M$13-1,$M23-1),_xlfn.F.INV(0.95,$M23-1,$M$13-1)),2,3)),1)</f>
        <v>0.21992998596336694</v>
      </c>
      <c r="N73">
        <f>IFERROR(_xlfn.T.TEST($D23:$H23,$D$14:$H$14,2,IF(IF($K$14^2&gt;$K23^2,($K$14^2)/($K23^2),($K23^2)/($K$14^2))&lt;IF($K$14^2&gt;$K23^2,_xlfn.F.INV(0.95,$M$14-1,$M23-1),_xlfn.F.INV(0.95,$M23-1,$M$14-1)),2,3)),1)</f>
        <v>0.50659095374148988</v>
      </c>
      <c r="O73">
        <f>IFERROR(_xlfn.T.TEST($D23:$H23,$D$15:$H$15,2,IF(IF($K$15^2&gt;$K23^2,($K$15^2)/($K23^2),($K23^2)/($K$15^2))&lt;IF($K$15^2&gt;$K23^2,_xlfn.F.INV(0.95,$M$15-1,$M23-1),_xlfn.F.INV(0.95,$M23-1,$M$15-1)),2,3)),1)</f>
        <v>0.12928232672520498</v>
      </c>
      <c r="P73">
        <f>IFERROR(_xlfn.T.TEST($D23:$H23,$D$16:$H$16,2,IF(IF($K$16^2&gt;$K23^2,($K$16^2)/($K23^2),($K23^2)/($K$16^2))&lt;IF($K$16^2&gt;$K23^2,_xlfn.F.INV(0.95,$M$16-1,$M23-1),_xlfn.F.INV(0.95,$M23-1,$M$16-1)),2,3)),1)</f>
        <v>0.33898415457635483</v>
      </c>
      <c r="Q73">
        <f>IFERROR(_xlfn.T.TEST($D23:$H23,$D$17:$H$17,2,IF(IF($K$17^2&gt;$K23^2,($K$17^2)/($K23^2),($K23^2)/($K$17^2))&lt;IF($K$17^2&gt;$K23^2,_xlfn.F.INV(0.95,$M$17-1,$M23-1),_xlfn.F.INV(0.95,$M23-1,$M$17-1)),2,3)),1)</f>
        <v>0.29236534417972865</v>
      </c>
      <c r="R73">
        <f>IFERROR(_xlfn.T.TEST($D23:$H23,$D$18:$H$18,2,IF(IF($K$18^2&gt;$K23^2,($K$18^2)/($K23^2),($K23^2)/($K$18^2))&lt;IF($K$18^2&gt;$K23^2,_xlfn.F.INV(0.95,$M$18-1,$M23-1),_xlfn.F.INV(0.95,$M23-1,$M$18-1)),2,3)),1)</f>
        <v>0.20668333445726708</v>
      </c>
      <c r="S73">
        <f>IFERROR(_xlfn.T.TEST($D23:$H23,$D$19:$H$19,2,IF(IF($K$19^2&gt;$K23^2,($K$19^2)/($K23^2),($K23^2)/($K$19^2))&lt;IF($K$19^2&gt;$K23^2,_xlfn.F.INV(0.95,$M$19-1,$M23-1),_xlfn.F.INV(0.95,$M23-1,$M$19-1)),2,3)),1)</f>
        <v>0.22673379956609935</v>
      </c>
      <c r="T73">
        <f>IFERROR(_xlfn.T.TEST($D23:$H23,$D$20:$H$20,2,IF(IF($K$20^2&gt;$K23^2,($K$20^2)/($K23^2),($K23^2)/($K$20^2))&lt;IF($K$20^2&gt;$K23^2,_xlfn.F.INV(0.95,$M$20-1,$M23-1),_xlfn.F.INV(0.95,$M23-1,$M$20-1)),2,3)),1)</f>
        <v>0.48025110133488769</v>
      </c>
      <c r="U73">
        <f>IFERROR(_xlfn.T.TEST($D23:$H23,$D$21:$H$21,2,IF(IF($K$21^2&gt;$K23^2,($K$21^2)/($K23^2),($K23^2)/($K$21^2))&lt;IF($K$21^2&gt;$K23^2,_xlfn.F.INV(0.95,$M$21-1,$M23-1),_xlfn.F.INV(0.95,$M23-1,$M$21-1)),2,3)),1)</f>
        <v>0.26208790618716954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5.1827487864474517E-4</v>
      </c>
      <c r="C74">
        <f>IFERROR(_xlfn.T.TEST($D24:$H24,$D$3:$H$3,2,IF(IF($K$3^2&gt;$K24^2,($K$3^2)/($K24^2),($K24^2)/($K$3^2))&lt;IF($K$3^2&gt;$K24^2,_xlfn.F.INV(0.95,$M$3-1,$M24-1),_xlfn.F.INV(0.95,$M24-1,$M$3-1)),2,3)),1)</f>
        <v>7.4798209354867869E-4</v>
      </c>
      <c r="D74">
        <f>IFERROR(_xlfn.T.TEST($D24:$H24,$D$4:$H$4,2,IF(IF($K$4^2&gt;$K24^2,($K$4^2)/($K24^2),($K24^2)/($K$4^2))&lt;IF($K$4^2&gt;$K24^2,_xlfn.F.INV(0.95,$M$4-1,$M24-1),_xlfn.F.INV(0.95,$M24-1,$M$4-1)),2,3)),1)</f>
        <v>3.5118192894265125E-3</v>
      </c>
      <c r="E74">
        <f>IFERROR(_xlfn.T.TEST($D24:$H24,$D$5:$H$5,2,IF(IF($K$5^2&gt;$K24^2,($K$5^2)/($K24^2),($K24^2)/($K$5^2))&lt;IF($K$5^2&gt;$K24^2,_xlfn.F.INV(0.95,$M$5-1,$M24-1),_xlfn.F.INV(0.95,$M24-1,$M$5-1)),2,3)),1)</f>
        <v>0.13262721259496307</v>
      </c>
      <c r="F74">
        <f>IFERROR(_xlfn.T.TEST($D24:$H24,$D$6:$H$6,2,IF(IF($K$6^2&gt;$K24^2,($K$6^2)/($K24^2),($K24^2)/($K$6^2))&lt;IF($K$6^2&gt;$K24^2,_xlfn.F.INV(0.95,$M$6-1,$M24-1),_xlfn.F.INV(0.95,$M24-1,$M$6-1)),2,3)),1)</f>
        <v>0.10911540278417885</v>
      </c>
      <c r="G74">
        <f>IFERROR(_xlfn.T.TEST($D24:$H24,$D$7:$H$7,2,IF(IF($K$7^2&gt;$K24^2,($K$7^2)/($K24^2),($K24^2)/($K$7^2))&lt;IF($K$7^2&gt;$K24^2,_xlfn.F.INV(0.95,$M$7-1,$M24-1),_xlfn.F.INV(0.95,$M24-1,$M$7-1)),2,3)),1)</f>
        <v>8.4380417625255735E-2</v>
      </c>
      <c r="H74">
        <f>IFERROR(_xlfn.T.TEST($D24:$H24,$D$8:$H$8,2,IF(IF($K$8^2&gt;$K24^2,($K$8^2)/($K24^2),($K24^2)/($K$8^2))&lt;IF($K$8^2&gt;$K24^2,_xlfn.F.INV(0.95,$M$8-1,$M24-1),_xlfn.F.INV(0.95,$M24-1,$M$8-1)),2,3)),1)</f>
        <v>0.4857022062567754</v>
      </c>
      <c r="I74">
        <f>IFERROR(_xlfn.T.TEST($D24:$H24,$D$9:$H$9,2,IF(IF($K$9^2&gt;$K24^2,($K$9^2)/($K24^2),($K24^2)/($K$9^2))&lt;IF($K$9^2&gt;$K24^2,_xlfn.F.INV(0.95,$M$9-1,$M24-1),_xlfn.F.INV(0.95,$M24-1,$M$9-1)),2,3)),1)</f>
        <v>0.49233400452599974</v>
      </c>
      <c r="J74">
        <f>IFERROR(_xlfn.T.TEST($D24:$H24,$D$10:$H$10,2,IF(IF($K$10^2&gt;$K24^2,($K$10^2)/($K24^2),($K24^2)/($K$10^2))&lt;IF($K$10^2&gt;$K24^2,_xlfn.F.INV(0.95,$M$10-1,$M24-1),_xlfn.F.INV(0.95,$M24-1,$M$10-1)),2,3)),1)</f>
        <v>0.20341995257132103</v>
      </c>
      <c r="K74">
        <f>IFERROR(_xlfn.T.TEST($D24:$H24,$D$11:$H$11,2,IF(IF($K$11^2&gt;$K24^2,($K$11^2)/($K24^2),($K24^2)/($K$11^2))&lt;IF($K$11^2&gt;$K24^2,_xlfn.F.INV(0.95,$M$11-1,$M24-1),_xlfn.F.INV(0.95,$M24-1,$M$11-1)),2,3)),1)</f>
        <v>0.3863531332685024</v>
      </c>
      <c r="L74">
        <f>IFERROR(_xlfn.T.TEST($D24:$H24,$D$12:$H$12,2,IF(IF($K$12^2&gt;$K24^2,($K$12^2)/($K24^2),($K24^2)/($K$12^2))&lt;IF($K$12^2&gt;$K24^2,_xlfn.F.INV(0.95,$M$12-1,$M24-1),_xlfn.F.INV(0.95,$M24-1,$M$12-1)),2,3)),1)</f>
        <v>0.29103064215082869</v>
      </c>
      <c r="M74">
        <f>IFERROR(_xlfn.T.TEST($D24:$H24,$D$13:$H$13,2,IF(IF($K$13^2&gt;$K24^2,($K$13^2)/($K24^2),($K24^2)/($K$13^2))&lt;IF($K$13^2&gt;$K24^2,_xlfn.F.INV(0.95,$M$13-1,$M24-1),_xlfn.F.INV(0.95,$M24-1,$M$13-1)),2,3)),1)</f>
        <v>0.34858067527461023</v>
      </c>
      <c r="N74">
        <f>IFERROR(_xlfn.T.TEST($D24:$H24,$D$14:$H$14,2,IF(IF($K$14^2&gt;$K24^2,($K$14^2)/($K24^2),($K24^2)/($K$14^2))&lt;IF($K$14^2&gt;$K24^2,_xlfn.F.INV(0.95,$M$14-1,$M24-1),_xlfn.F.INV(0.95,$M24-1,$M$14-1)),2,3)),1)</f>
        <v>0.7184672317078894</v>
      </c>
      <c r="O74">
        <f>IFERROR(_xlfn.T.TEST($D24:$H24,$D$15:$H$15,2,IF(IF($K$15^2&gt;$K24^2,($K$15^2)/($K24^2),($K24^2)/($K$15^2))&lt;IF($K$15^2&gt;$K24^2,_xlfn.F.INV(0.95,$M$15-1,$M24-1),_xlfn.F.INV(0.95,$M24-1,$M$15-1)),2,3)),1)</f>
        <v>0.20606684350712473</v>
      </c>
      <c r="P74">
        <f>IFERROR(_xlfn.T.TEST($D24:$H24,$D$16:$H$16,2,IF(IF($K$16^2&gt;$K24^2,($K$16^2)/($K24^2),($K24^2)/($K$16^2))&lt;IF($K$16^2&gt;$K24^2,_xlfn.F.INV(0.95,$M$16-1,$M24-1),_xlfn.F.INV(0.95,$M24-1,$M$16-1)),2,3)),1)</f>
        <v>0.52119748764339002</v>
      </c>
      <c r="Q74">
        <f>IFERROR(_xlfn.T.TEST($D24:$H24,$D$17:$H$17,2,IF(IF($K$17^2&gt;$K24^2,($K$17^2)/($K24^2),($K24^2)/($K$17^2))&lt;IF($K$17^2&gt;$K24^2,_xlfn.F.INV(0.95,$M$17-1,$M24-1),_xlfn.F.INV(0.95,$M24-1,$M$17-1)),2,3)),1)</f>
        <v>0.45302153800582656</v>
      </c>
      <c r="R74">
        <f>IFERROR(_xlfn.T.TEST($D24:$H24,$D$18:$H$18,2,IF(IF($K$18^2&gt;$K24^2,($K$18^2)/($K24^2),($K24^2)/($K$18^2))&lt;IF($K$18^2&gt;$K24^2,_xlfn.F.INV(0.95,$M$18-1,$M24-1),_xlfn.F.INV(0.95,$M24-1,$M$18-1)),2,3)),1)</f>
        <v>0.32489709811549677</v>
      </c>
      <c r="S74">
        <f>IFERROR(_xlfn.T.TEST($D24:$H24,$D$19:$H$19,2,IF(IF($K$19^2&gt;$K24^2,($K$19^2)/($K24^2),($K24^2)/($K$19^2))&lt;IF($K$19^2&gt;$K24^2,_xlfn.F.INV(0.95,$M$19-1,$M24-1),_xlfn.F.INV(0.95,$M24-1,$M$19-1)),2,3)),1)</f>
        <v>0.35709728064919088</v>
      </c>
      <c r="T74">
        <f>IFERROR(_xlfn.T.TEST($D24:$H24,$D$20:$H$20,2,IF(IF($K$20^2&gt;$K24^2,($K$20^2)/($K24^2),($K24^2)/($K$20^2))&lt;IF($K$20^2&gt;$K24^2,_xlfn.F.INV(0.95,$M$20-1,$M24-1),_xlfn.F.INV(0.95,$M24-1,$M$20-1)),2,3)),1)</f>
        <v>0.71191108696010019</v>
      </c>
      <c r="U74">
        <f>IFERROR(_xlfn.T.TEST($D24:$H24,$D$21:$H$21,2,IF(IF($K$21^2&gt;$K24^2,($K$21^2)/($K24^2),($K24^2)/($K$21^2))&lt;IF($K$21^2&gt;$K24^2,_xlfn.F.INV(0.95,$M$21-1,$M24-1),_xlfn.F.INV(0.95,$M24-1,$M$21-1)),2,3)),1)</f>
        <v>0.40748247805785942</v>
      </c>
      <c r="V74">
        <f>IFERROR(_xlfn.T.TEST($D24:$H24,$D$23:$H$23,2,IF(IF($K$23^2&gt;$K24^2,($K$23^2)/($K24^2),($K24^2)/($K$23^2))&lt;IF($K$23^2&gt;$K24^2,_xlfn.F.INV(0.95,$M$23-1,$M24-1),_xlfn.F.INV(0.95,$M24-1,$M$23-1)),2,3)),1)</f>
        <v>0.73285242924494454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1.2073818259497257E-3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2.0269909365152952E-3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8.9508092344833413E-3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0.44694969032341092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0.29167880578932831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0.27123404112170801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0.93210189060552417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0.85641015490700623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0.52212215183366795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9.9283890073046291E-2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6.6730653669504064E-2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7.8784824046293875E-2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0.2639158284497406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4.1175670301427464E-2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0.13925238886058386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0.11638735063777264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7.5945180971690521E-2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8.3517176768891907E-2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0.22076811781125119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0.10246956594690108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0.65849389071335884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0.41353035241431935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30"/>
        <v>RF BoW Chi^2</v>
      </c>
      <c r="B76">
        <f t="shared" si="31"/>
        <v>7.7143096950652696E-4</v>
      </c>
      <c r="C76">
        <f t="shared" si="32"/>
        <v>1.1317040874512885E-3</v>
      </c>
      <c r="D76">
        <f t="shared" si="33"/>
        <v>6.7485426575133803E-3</v>
      </c>
      <c r="E76">
        <f t="shared" si="34"/>
        <v>0.41993653875161852</v>
      </c>
      <c r="F76">
        <f t="shared" si="35"/>
        <v>0.27587000524712307</v>
      </c>
      <c r="G76">
        <f t="shared" si="36"/>
        <v>0.24553229198286297</v>
      </c>
      <c r="H76">
        <f t="shared" si="37"/>
        <v>0.89467251026340866</v>
      </c>
      <c r="I76">
        <f t="shared" si="38"/>
        <v>0.80469255090150038</v>
      </c>
      <c r="J76">
        <f t="shared" si="39"/>
        <v>0.51347260675883621</v>
      </c>
      <c r="K76">
        <f t="shared" si="40"/>
        <v>6.3963462044848041E-2</v>
      </c>
      <c r="L76">
        <f t="shared" si="41"/>
        <v>3.8931777710622555E-2</v>
      </c>
      <c r="M76">
        <f t="shared" si="42"/>
        <v>4.5388387817376946E-2</v>
      </c>
      <c r="N76">
        <f t="shared" si="43"/>
        <v>0.21217982111127329</v>
      </c>
      <c r="O76">
        <f t="shared" si="44"/>
        <v>2.0725546484639555E-2</v>
      </c>
      <c r="P76">
        <f t="shared" si="45"/>
        <v>9.1973846428497943E-2</v>
      </c>
      <c r="Q76">
        <f t="shared" si="46"/>
        <v>7.4796750603912901E-2</v>
      </c>
      <c r="R76">
        <f t="shared" si="47"/>
        <v>4.5138742674858061E-2</v>
      </c>
      <c r="S76">
        <f t="shared" si="48"/>
        <v>4.9662120783280771E-2</v>
      </c>
      <c r="T76">
        <f t="shared" si="49"/>
        <v>0.16035287955605734</v>
      </c>
      <c r="U76">
        <f t="shared" si="50"/>
        <v>6.4823114064799445E-2</v>
      </c>
      <c r="V76">
        <f t="shared" si="51"/>
        <v>0.60285974507207962</v>
      </c>
      <c r="W76">
        <f t="shared" si="52"/>
        <v>0.34824181766250806</v>
      </c>
      <c r="X76">
        <f t="shared" si="53"/>
        <v>0.9667629842470169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30"/>
        <v>RF BoW Chi^2 + PCA</v>
      </c>
      <c r="B77">
        <f t="shared" si="31"/>
        <v>1.4266664942581317E-2</v>
      </c>
      <c r="C77">
        <f t="shared" si="32"/>
        <v>3.9366076818026827E-2</v>
      </c>
      <c r="D77">
        <f t="shared" si="33"/>
        <v>0.11245271823794446</v>
      </c>
      <c r="E77">
        <f t="shared" si="34"/>
        <v>0.18865580088768746</v>
      </c>
      <c r="F77">
        <f t="shared" si="35"/>
        <v>0.59310315680099612</v>
      </c>
      <c r="G77">
        <f t="shared" si="36"/>
        <v>0.43857635130398409</v>
      </c>
      <c r="H77">
        <f t="shared" si="37"/>
        <v>6.2941492492058437E-2</v>
      </c>
      <c r="I77">
        <f t="shared" si="38"/>
        <v>3.6794813201607872E-2</v>
      </c>
      <c r="J77">
        <f t="shared" si="39"/>
        <v>0.29292621785887707</v>
      </c>
      <c r="K77">
        <f t="shared" si="40"/>
        <v>2.6958902388970643E-3</v>
      </c>
      <c r="L77">
        <f t="shared" si="41"/>
        <v>1.6402121326170402E-3</v>
      </c>
      <c r="M77">
        <f t="shared" si="42"/>
        <v>1.6935830356839445E-3</v>
      </c>
      <c r="N77">
        <f t="shared" si="43"/>
        <v>1.1070648474199002E-2</v>
      </c>
      <c r="O77">
        <f t="shared" si="44"/>
        <v>8.8279599886413682E-4</v>
      </c>
      <c r="P77">
        <f t="shared" si="45"/>
        <v>3.3276738069055387E-3</v>
      </c>
      <c r="Q77">
        <f t="shared" si="46"/>
        <v>2.828077230696383E-3</v>
      </c>
      <c r="R77">
        <f t="shared" si="47"/>
        <v>1.836784604337243E-3</v>
      </c>
      <c r="S77">
        <f t="shared" si="48"/>
        <v>1.9124136161711269E-3</v>
      </c>
      <c r="T77">
        <f t="shared" si="49"/>
        <v>5.6968444672027474E-3</v>
      </c>
      <c r="U77">
        <f t="shared" si="50"/>
        <v>2.5516035727769439E-3</v>
      </c>
      <c r="V77">
        <f t="shared" si="51"/>
        <v>3.6460632850886646E-2</v>
      </c>
      <c r="W77">
        <f t="shared" si="52"/>
        <v>1.5900749216937418E-2</v>
      </c>
      <c r="X77">
        <f t="shared" si="53"/>
        <v>5.9601084730682062E-2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4.2385855816753484E-2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30"/>
        <v>RF Tf-Idf /</v>
      </c>
      <c r="B78">
        <f t="shared" si="31"/>
        <v>6.8384899460526092E-4</v>
      </c>
      <c r="C78">
        <f t="shared" si="32"/>
        <v>8.9083801805361006E-4</v>
      </c>
      <c r="D78">
        <f t="shared" si="33"/>
        <v>1.6676584191398544E-2</v>
      </c>
      <c r="E78">
        <f t="shared" si="34"/>
        <v>0.63989241281853682</v>
      </c>
      <c r="F78">
        <f t="shared" si="35"/>
        <v>0.40065840242250567</v>
      </c>
      <c r="G78">
        <f t="shared" si="36"/>
        <v>0.35939891915327471</v>
      </c>
      <c r="H78">
        <f t="shared" si="37"/>
        <v>0.57832509532779364</v>
      </c>
      <c r="I78">
        <f t="shared" si="38"/>
        <v>0.44816286371426428</v>
      </c>
      <c r="J78">
        <f t="shared" si="39"/>
        <v>0.71829028529830929</v>
      </c>
      <c r="K78">
        <f t="shared" si="40"/>
        <v>1.6926031587620422E-2</v>
      </c>
      <c r="L78">
        <f t="shared" si="41"/>
        <v>8.5138642076385326E-3</v>
      </c>
      <c r="M78">
        <f t="shared" si="42"/>
        <v>9.0056523503836642E-3</v>
      </c>
      <c r="N78">
        <f t="shared" si="43"/>
        <v>9.0032930935891806E-2</v>
      </c>
      <c r="O78">
        <f t="shared" si="44"/>
        <v>3.3456672713575515E-3</v>
      </c>
      <c r="P78">
        <f t="shared" si="45"/>
        <v>2.3573609530051307E-2</v>
      </c>
      <c r="Q78">
        <f t="shared" si="46"/>
        <v>1.8622905754255053E-2</v>
      </c>
      <c r="R78">
        <f t="shared" si="47"/>
        <v>1.004509515274166E-2</v>
      </c>
      <c r="S78">
        <f t="shared" si="48"/>
        <v>1.0718041363718792E-2</v>
      </c>
      <c r="T78">
        <f t="shared" si="49"/>
        <v>4.8777492910891479E-2</v>
      </c>
      <c r="U78">
        <f t="shared" si="50"/>
        <v>1.5999252778777562E-2</v>
      </c>
      <c r="V78">
        <f t="shared" si="51"/>
        <v>0.33826025850988795</v>
      </c>
      <c r="W78">
        <f t="shared" si="52"/>
        <v>0.15366351081811025</v>
      </c>
      <c r="X78">
        <f t="shared" si="53"/>
        <v>0.62134218784080875</v>
      </c>
      <c r="Y78">
        <f t="shared" si="54"/>
        <v>0.59358532073803416</v>
      </c>
      <c r="Z78">
        <f>IFERROR(_xlfn.T.TEST($D29:$H29,$D$28:$H$28,2,IF(IF($K$28^2&gt;$K29^2,($K$28^2)/($K29^2),($K29^2)/($K$28^2))&lt;IF($K$28^2&gt;$K29^2,_xlfn.F.INV(0.95,$M$28-1,$M29-1),_xlfn.F.INV(0.95,$M29-1,$M$28-1)),2,3)),1)</f>
        <v>5.2259038287455699E-2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30"/>
        <v>RF Tf-Idf Chi^2</v>
      </c>
      <c r="B79">
        <f t="shared" si="31"/>
        <v>2.7753759351602301E-3</v>
      </c>
      <c r="C79">
        <f t="shared" si="32"/>
        <v>9.0189568281879857E-4</v>
      </c>
      <c r="D79">
        <f t="shared" si="33"/>
        <v>1.7434698540922097E-2</v>
      </c>
      <c r="E79">
        <f t="shared" si="34"/>
        <v>0.67194473004244093</v>
      </c>
      <c r="F79">
        <f t="shared" si="35"/>
        <v>0.41604056935846034</v>
      </c>
      <c r="G79">
        <f t="shared" si="36"/>
        <v>0.37719627853431448</v>
      </c>
      <c r="H79">
        <f t="shared" si="37"/>
        <v>0.54802743778905771</v>
      </c>
      <c r="I79">
        <f t="shared" si="38"/>
        <v>0.41656494858972304</v>
      </c>
      <c r="J79">
        <f t="shared" si="39"/>
        <v>0.74329215925246506</v>
      </c>
      <c r="K79">
        <f t="shared" si="40"/>
        <v>1.4975459746355124E-2</v>
      </c>
      <c r="L79">
        <f t="shared" si="41"/>
        <v>7.4273212446144665E-3</v>
      </c>
      <c r="M79">
        <f t="shared" si="42"/>
        <v>7.7698198626016948E-3</v>
      </c>
      <c r="N79">
        <f t="shared" si="43"/>
        <v>8.2641729183417473E-2</v>
      </c>
      <c r="O79">
        <f t="shared" si="44"/>
        <v>2.850041022901287E-3</v>
      </c>
      <c r="P79">
        <f t="shared" si="45"/>
        <v>2.0712704711744689E-2</v>
      </c>
      <c r="Q79">
        <f t="shared" si="46"/>
        <v>1.6351845536132295E-2</v>
      </c>
      <c r="R79">
        <f t="shared" si="47"/>
        <v>8.766193076474903E-3</v>
      </c>
      <c r="S79">
        <f t="shared" si="48"/>
        <v>9.3165499759320716E-3</v>
      </c>
      <c r="T79">
        <f t="shared" si="49"/>
        <v>4.3342112781455132E-2</v>
      </c>
      <c r="U79">
        <f t="shared" si="50"/>
        <v>1.405653574222099E-2</v>
      </c>
      <c r="V79">
        <f t="shared" si="51"/>
        <v>0.31675140109796607</v>
      </c>
      <c r="W79">
        <f t="shared" si="52"/>
        <v>0.14087071740590151</v>
      </c>
      <c r="X79">
        <f t="shared" si="53"/>
        <v>0.58708806854715312</v>
      </c>
      <c r="Y79">
        <f t="shared" si="54"/>
        <v>0.55283015844977479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5.4936338490516538E-2</v>
      </c>
      <c r="AA79">
        <f>IFERROR(_xlfn.T.TEST($D30:$H30,$D$29:$H$29,2,IF(IF($K$29^2&gt;$K30^2,($K$29^2)/($K30^2),($K30^2)/($K$29^2))&lt;IF($K$29^2&gt;$K30^2,_xlfn.F.INV(0.95,$M$29-1,$M30-1),_xlfn.F.INV(0.95,$M30-1,$M$29-1)),2,3)),1)</f>
        <v>0.94159518836073519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30"/>
        <v>RF Tf-Idf Chi^2 + PCA</v>
      </c>
      <c r="B80">
        <f t="shared" si="31"/>
        <v>1.4158897040707956E-3</v>
      </c>
      <c r="C80">
        <f t="shared" si="32"/>
        <v>2.4841633466473338E-3</v>
      </c>
      <c r="D80">
        <f t="shared" si="33"/>
        <v>9.2650423004196347E-3</v>
      </c>
      <c r="E80">
        <f t="shared" si="34"/>
        <v>0.38719493755220402</v>
      </c>
      <c r="F80">
        <f t="shared" si="35"/>
        <v>0.25909604641040918</v>
      </c>
      <c r="G80">
        <f t="shared" si="36"/>
        <v>0.24059208777518545</v>
      </c>
      <c r="H80">
        <f t="shared" si="37"/>
        <v>0.93742164522213478</v>
      </c>
      <c r="I80">
        <f t="shared" si="38"/>
        <v>0.9952809232508939</v>
      </c>
      <c r="J80">
        <f t="shared" si="39"/>
        <v>0.45754257828798262</v>
      </c>
      <c r="K80">
        <f t="shared" si="40"/>
        <v>0.16348589910587408</v>
      </c>
      <c r="L80">
        <f t="shared" si="41"/>
        <v>0.11778294355681819</v>
      </c>
      <c r="M80">
        <f t="shared" si="42"/>
        <v>0.13946156589765285</v>
      </c>
      <c r="N80">
        <f t="shared" si="43"/>
        <v>0.36411318106020074</v>
      </c>
      <c r="O80">
        <f t="shared" si="44"/>
        <v>7.9856240522458474E-2</v>
      </c>
      <c r="P80">
        <f t="shared" si="45"/>
        <v>0.22376288993276877</v>
      </c>
      <c r="Q80">
        <f t="shared" si="46"/>
        <v>0.19116651892862901</v>
      </c>
      <c r="R80">
        <f t="shared" si="47"/>
        <v>0.13218175195107304</v>
      </c>
      <c r="S80">
        <f t="shared" si="48"/>
        <v>0.14496194735451154</v>
      </c>
      <c r="T80">
        <f t="shared" si="49"/>
        <v>0.32933527584546712</v>
      </c>
      <c r="U80">
        <f t="shared" si="50"/>
        <v>0.17051488597818204</v>
      </c>
      <c r="V80">
        <f t="shared" si="51"/>
        <v>0.79501405891526677</v>
      </c>
      <c r="W80">
        <f t="shared" si="52"/>
        <v>0.54425235284101947</v>
      </c>
      <c r="X80">
        <f t="shared" si="53"/>
        <v>0.86832333006036944</v>
      </c>
      <c r="Y80">
        <f t="shared" si="54"/>
        <v>0.82659472339644968</v>
      </c>
      <c r="Z80">
        <f t="shared" si="55"/>
        <v>5.8879086423863997E-2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0.52442676840787872</v>
      </c>
      <c r="AB80">
        <f>IFERROR(_xlfn.T.TEST($D31:$H31,$D$30:$H$30,2,IF(IF($K$30^2&gt;$K31^2,($K$30^2)/($K31^2),($K31^2)/($K$30^2))&lt;IF($K$30^2&gt;$K31^2,_xlfn.F.INV(0.95,$M$30-1,$M31-1),_xlfn.F.INV(0.95,$M31-1,$M$30-1)),2,3)),1)</f>
        <v>0.49645794472597526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30"/>
        <v>Ensemble BoW /</v>
      </c>
      <c r="B81">
        <f t="shared" si="31"/>
        <v>2.7430643611379106E-4</v>
      </c>
      <c r="C81">
        <f t="shared" si="32"/>
        <v>3.5360480979794554E-4</v>
      </c>
      <c r="D81">
        <f t="shared" si="33"/>
        <v>1.7813404401379196E-3</v>
      </c>
      <c r="E81">
        <f t="shared" si="34"/>
        <v>4.9282229588266245E-2</v>
      </c>
      <c r="F81">
        <f t="shared" si="35"/>
        <v>5.0898105129983946E-2</v>
      </c>
      <c r="G81">
        <f t="shared" si="36"/>
        <v>3.4149211731119761E-2</v>
      </c>
      <c r="H81">
        <f t="shared" si="37"/>
        <v>0.22514815412366851</v>
      </c>
      <c r="I81">
        <f t="shared" si="38"/>
        <v>0.20936848879677455</v>
      </c>
      <c r="J81">
        <f t="shared" si="39"/>
        <v>9.3502167536685901E-2</v>
      </c>
      <c r="K81">
        <f t="shared" si="40"/>
        <v>0.79120366660826535</v>
      </c>
      <c r="L81">
        <f t="shared" si="41"/>
        <v>0.65422336970766204</v>
      </c>
      <c r="M81">
        <f t="shared" si="42"/>
        <v>0.76460441699719406</v>
      </c>
      <c r="N81">
        <f t="shared" si="43"/>
        <v>0.84714651071895086</v>
      </c>
      <c r="O81">
        <f t="shared" si="44"/>
        <v>0.51802380026395556</v>
      </c>
      <c r="P81">
        <f t="shared" si="45"/>
        <v>0.99316842619568724</v>
      </c>
      <c r="Q81">
        <f t="shared" si="46"/>
        <v>0.90086006432511234</v>
      </c>
      <c r="R81">
        <f t="shared" si="47"/>
        <v>0.71176174969491135</v>
      </c>
      <c r="S81">
        <f t="shared" si="48"/>
        <v>0.76946922179700439</v>
      </c>
      <c r="T81">
        <f t="shared" si="49"/>
        <v>0.7952832673595458</v>
      </c>
      <c r="U81">
        <f t="shared" si="50"/>
        <v>0.83349760547715501</v>
      </c>
      <c r="V81">
        <f t="shared" si="51"/>
        <v>0.3812568768261132</v>
      </c>
      <c r="W81">
        <f t="shared" si="52"/>
        <v>0.5638551138427057</v>
      </c>
      <c r="X81">
        <f t="shared" si="53"/>
        <v>0.17727961064630374</v>
      </c>
      <c r="Y81">
        <f t="shared" si="54"/>
        <v>0.13116082491200506</v>
      </c>
      <c r="Z81">
        <f t="shared" si="55"/>
        <v>6.0503360508137004E-3</v>
      </c>
      <c r="AA81">
        <f t="shared" si="56"/>
        <v>4.622304484964012E-2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4.1805449346039796E-2</v>
      </c>
      <c r="AC81">
        <f>IFERROR(_xlfn.T.TEST($D32:$H32,$D$31:$H$31,2,IF(IF($K$31^2&gt;$K32^2,($K$31^2)/($K32^2),($K32^2)/($K$31^2))&lt;IF($K$31^2&gt;$K32^2,_xlfn.F.INV(0.95,$M$31-1,$M32-1),_xlfn.F.INV(0.95,$M32-1,$M$31-1)),2,3)),1)</f>
        <v>0.2626456338113114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30"/>
        <v>Ensemble BoW Chi^2</v>
      </c>
      <c r="B82">
        <f t="shared" si="31"/>
        <v>1.8257101490333776E-4</v>
      </c>
      <c r="C82">
        <f t="shared" si="32"/>
        <v>2.2508739067134264E-4</v>
      </c>
      <c r="D82">
        <f t="shared" si="33"/>
        <v>1.0728306894324064E-3</v>
      </c>
      <c r="E82">
        <f t="shared" si="34"/>
        <v>2.0956622803279243E-2</v>
      </c>
      <c r="F82">
        <f t="shared" si="35"/>
        <v>2.5430660839943678E-2</v>
      </c>
      <c r="G82">
        <f t="shared" si="36"/>
        <v>1.5768713277061797E-2</v>
      </c>
      <c r="H82">
        <f t="shared" si="37"/>
        <v>9.9698751030192212E-2</v>
      </c>
      <c r="I82">
        <f t="shared" si="38"/>
        <v>8.5739733867088275E-2</v>
      </c>
      <c r="J82">
        <f t="shared" si="39"/>
        <v>4.4570302771855821E-2</v>
      </c>
      <c r="K82">
        <f t="shared" si="40"/>
        <v>0.70618834273203934</v>
      </c>
      <c r="L82">
        <f t="shared" si="41"/>
        <v>0.82289945287670085</v>
      </c>
      <c r="M82">
        <f t="shared" si="42"/>
        <v>0.70024535724029968</v>
      </c>
      <c r="N82">
        <f t="shared" si="43"/>
        <v>0.45955039011681309</v>
      </c>
      <c r="O82">
        <f t="shared" si="44"/>
        <v>0.94847449629375136</v>
      </c>
      <c r="P82">
        <f t="shared" si="45"/>
        <v>0.52646055482771836</v>
      </c>
      <c r="Q82">
        <f t="shared" si="46"/>
        <v>0.59972346358327089</v>
      </c>
      <c r="R82">
        <f t="shared" si="47"/>
        <v>0.76440973922657274</v>
      </c>
      <c r="S82">
        <f t="shared" si="48"/>
        <v>0.70402063456612285</v>
      </c>
      <c r="T82">
        <f t="shared" si="49"/>
        <v>0.38644926401996926</v>
      </c>
      <c r="U82">
        <f t="shared" si="50"/>
        <v>0.65845954579147381</v>
      </c>
      <c r="V82">
        <f t="shared" si="51"/>
        <v>0.17744972714526119</v>
      </c>
      <c r="W82">
        <f t="shared" si="52"/>
        <v>0.26759634775984298</v>
      </c>
      <c r="X82">
        <f t="shared" si="53"/>
        <v>7.4874237804724061E-2</v>
      </c>
      <c r="Y82">
        <f t="shared" si="54"/>
        <v>5.1204891995891899E-2</v>
      </c>
      <c r="Z82">
        <f t="shared" si="55"/>
        <v>2.9976961291851073E-3</v>
      </c>
      <c r="AA82">
        <f t="shared" si="56"/>
        <v>1.7316244993443967E-2</v>
      </c>
      <c r="AB82">
        <f t="shared" si="57"/>
        <v>1.5706661199402297E-2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0.11889046950194429</v>
      </c>
      <c r="AD82">
        <f>IFERROR(_xlfn.T.TEST($D33:$H33,$D$32:$H$32,2,IF(IF($K$32^2&gt;$K33^2,($K$32^2)/($K33^2),($K33^2)/($K$32^2))&lt;IF($K$32^2&gt;$K33^2,_xlfn.F.INV(0.95,$M$32-1,$M33-1),_xlfn.F.INV(0.95,$M33-1,$M$32-1)),2,3)),1)</f>
        <v>0.55665870731530354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30"/>
        <v>Ensemble BoW Chi^2 + PCA</v>
      </c>
      <c r="B83">
        <f t="shared" si="31"/>
        <v>4.987917625031503E-4</v>
      </c>
      <c r="C83">
        <f t="shared" si="32"/>
        <v>7.0741732663530225E-4</v>
      </c>
      <c r="D83">
        <f t="shared" si="33"/>
        <v>3.5128456790272278E-3</v>
      </c>
      <c r="E83">
        <f t="shared" si="34"/>
        <v>0.14018009474018503</v>
      </c>
      <c r="F83">
        <f t="shared" si="35"/>
        <v>0.11484867546581236</v>
      </c>
      <c r="G83">
        <f t="shared" si="36"/>
        <v>8.8495632765254226E-2</v>
      </c>
      <c r="H83">
        <f t="shared" si="37"/>
        <v>0.51897101015740521</v>
      </c>
      <c r="I83">
        <f t="shared" si="38"/>
        <v>0.52872778980831714</v>
      </c>
      <c r="J83">
        <f t="shared" si="39"/>
        <v>0.21567672280481798</v>
      </c>
      <c r="K83">
        <f t="shared" si="40"/>
        <v>0.33742244881285299</v>
      </c>
      <c r="L83">
        <f t="shared" si="41"/>
        <v>0.2480846407883017</v>
      </c>
      <c r="M83">
        <f t="shared" si="42"/>
        <v>0.29863808267000364</v>
      </c>
      <c r="N83">
        <f t="shared" si="43"/>
        <v>0.66330871645965583</v>
      </c>
      <c r="O83">
        <f t="shared" si="44"/>
        <v>0.17002001806060879</v>
      </c>
      <c r="P83">
        <f t="shared" si="45"/>
        <v>0.46230200025667223</v>
      </c>
      <c r="Q83">
        <f t="shared" si="46"/>
        <v>0.39798345592117579</v>
      </c>
      <c r="R83">
        <f t="shared" si="47"/>
        <v>0.2787673660952687</v>
      </c>
      <c r="S83">
        <f t="shared" si="48"/>
        <v>0.30751337936445355</v>
      </c>
      <c r="T83">
        <f t="shared" si="49"/>
        <v>0.64833254645791916</v>
      </c>
      <c r="U83">
        <f t="shared" si="50"/>
        <v>0.35568788257167705</v>
      </c>
      <c r="V83">
        <f t="shared" si="51"/>
        <v>0.77904358207046909</v>
      </c>
      <c r="W83">
        <f t="shared" si="52"/>
        <v>0.94258449231677233</v>
      </c>
      <c r="X83">
        <f t="shared" si="53"/>
        <v>0.44307371897164727</v>
      </c>
      <c r="Y83">
        <f t="shared" si="54"/>
        <v>0.37435931571254921</v>
      </c>
      <c r="Z83">
        <f t="shared" si="55"/>
        <v>1.5966998578367662E-2</v>
      </c>
      <c r="AA83">
        <f t="shared" si="56"/>
        <v>0.16251544404171508</v>
      </c>
      <c r="AB83">
        <f t="shared" si="57"/>
        <v>0.14853910216952496</v>
      </c>
      <c r="AC83">
        <f t="shared" si="58"/>
        <v>0.58058807351607666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0.50948724419669167</v>
      </c>
      <c r="AE83">
        <f>IFERROR(_xlfn.T.TEST($D34:$H34,$D$33:$H$33,2,IF(IF($K$33^2&gt;$K34^2,($K$33^2)/($K34^2),($K34^2)/($K$33^2))&lt;IF($K$33^2&gt;$K34^2,_xlfn.F.INV(0.95,$M$33-1,$M34-1),_xlfn.F.INV(0.95,$M34-1,$M$33-1)),2,3)),1)</f>
        <v>0.23350288000628086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30"/>
        <v>Ensemble Tf-Idf /</v>
      </c>
      <c r="B84">
        <f t="shared" si="31"/>
        <v>2.4934008600201217E-4</v>
      </c>
      <c r="C84">
        <f t="shared" si="32"/>
        <v>3.3687004561404029E-4</v>
      </c>
      <c r="D84">
        <f t="shared" si="33"/>
        <v>1.2788687637659718E-3</v>
      </c>
      <c r="E84">
        <f t="shared" si="34"/>
        <v>2.3112021951698924E-2</v>
      </c>
      <c r="F84">
        <f t="shared" si="35"/>
        <v>2.5388150196723872E-2</v>
      </c>
      <c r="G84">
        <f t="shared" si="36"/>
        <v>1.7102156673767219E-2</v>
      </c>
      <c r="H84">
        <f t="shared" si="37"/>
        <v>9.3571653386252771E-2</v>
      </c>
      <c r="I84">
        <f t="shared" si="38"/>
        <v>8.3105679395666848E-2</v>
      </c>
      <c r="J84">
        <f t="shared" si="39"/>
        <v>4.3424201710838967E-2</v>
      </c>
      <c r="K84">
        <f t="shared" si="40"/>
        <v>0.58752177457593302</v>
      </c>
      <c r="L84">
        <f t="shared" si="41"/>
        <v>0.68126885521879665</v>
      </c>
      <c r="M84">
        <f t="shared" si="42"/>
        <v>0.57851510053291222</v>
      </c>
      <c r="N84">
        <f t="shared" si="43"/>
        <v>0.39059736985012783</v>
      </c>
      <c r="O84">
        <f t="shared" si="44"/>
        <v>0.78138703745155325</v>
      </c>
      <c r="P84">
        <f t="shared" si="45"/>
        <v>0.44079842040521122</v>
      </c>
      <c r="Q84">
        <f t="shared" si="46"/>
        <v>0.49957075338418844</v>
      </c>
      <c r="R84">
        <f t="shared" si="47"/>
        <v>0.63282090127287371</v>
      </c>
      <c r="S84">
        <f t="shared" si="48"/>
        <v>0.58266448498179801</v>
      </c>
      <c r="T84">
        <f t="shared" si="49"/>
        <v>0.32952002437688338</v>
      </c>
      <c r="U84">
        <f t="shared" si="50"/>
        <v>0.54722279241818605</v>
      </c>
      <c r="V84">
        <f t="shared" si="51"/>
        <v>0.15916095174672434</v>
      </c>
      <c r="W84">
        <f t="shared" si="52"/>
        <v>0.23380622836874951</v>
      </c>
      <c r="X84">
        <f t="shared" si="53"/>
        <v>7.2740068104997571E-2</v>
      </c>
      <c r="Y84">
        <f t="shared" si="54"/>
        <v>5.3134495012573897E-2</v>
      </c>
      <c r="Z84">
        <f t="shared" si="55"/>
        <v>3.9085466484877441E-3</v>
      </c>
      <c r="AA84">
        <f t="shared" si="56"/>
        <v>2.1541288059716699E-2</v>
      </c>
      <c r="AB84">
        <f t="shared" si="57"/>
        <v>3.256875619021548E-2</v>
      </c>
      <c r="AC84">
        <f t="shared" si="58"/>
        <v>0.10976872949942386</v>
      </c>
      <c r="AD84">
        <f t="shared" si="59"/>
        <v>0.46845560299630962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0.84886654043939624</v>
      </c>
      <c r="AF84">
        <f>IFERROR(_xlfn.T.TEST($D35:$H35,$D$34:$H$34,2,IF(IF($K$34^2&gt;$K35^2,($K$34^2)/($K35^2),($K35^2)/($K$34^2))&lt;IF($K$34^2&gt;$K35^2,_xlfn.F.INV(0.95,$M$34-1,$M35-1),_xlfn.F.INV(0.95,$M35-1,$M$34-1)),2,3)),1)</f>
        <v>0.20616984153881815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30"/>
        <v>Ensemble Tf-Idf Chi^2</v>
      </c>
      <c r="B85">
        <f t="shared" si="31"/>
        <v>1.3207336557222545E-4</v>
      </c>
      <c r="C85">
        <f t="shared" si="32"/>
        <v>1.3828560944005092E-4</v>
      </c>
      <c r="D85">
        <f t="shared" si="33"/>
        <v>9.7824119265194488E-4</v>
      </c>
      <c r="E85">
        <f t="shared" si="34"/>
        <v>2.281935937784009E-2</v>
      </c>
      <c r="F85">
        <f t="shared" si="35"/>
        <v>3.1418783358038084E-2</v>
      </c>
      <c r="G85">
        <f t="shared" si="36"/>
        <v>1.7464527627094054E-2</v>
      </c>
      <c r="H85">
        <f t="shared" si="37"/>
        <v>0.14019501287431821</v>
      </c>
      <c r="I85">
        <f t="shared" si="38"/>
        <v>0.11729797631101679</v>
      </c>
      <c r="J85">
        <f t="shared" si="39"/>
        <v>5.7832103787388719E-2</v>
      </c>
      <c r="K85">
        <f t="shared" si="40"/>
        <v>0.93020132131545685</v>
      </c>
      <c r="L85">
        <f t="shared" si="41"/>
        <v>0.77050828948633598</v>
      </c>
      <c r="M85">
        <f t="shared" si="42"/>
        <v>0.90865666493142994</v>
      </c>
      <c r="N85">
        <f t="shared" si="43"/>
        <v>0.69436969617977151</v>
      </c>
      <c r="O85">
        <f t="shared" si="44"/>
        <v>0.60396594434384021</v>
      </c>
      <c r="P85">
        <f t="shared" si="45"/>
        <v>0.83348623989066251</v>
      </c>
      <c r="Q85">
        <f t="shared" si="46"/>
        <v>0.93802426682094975</v>
      </c>
      <c r="R85">
        <f t="shared" si="47"/>
        <v>0.84064547282754343</v>
      </c>
      <c r="S85">
        <f t="shared" si="48"/>
        <v>0.91180122806899389</v>
      </c>
      <c r="T85">
        <f t="shared" si="49"/>
        <v>0.61342326600174801</v>
      </c>
      <c r="U85">
        <f t="shared" si="50"/>
        <v>0.98329489563149242</v>
      </c>
      <c r="V85">
        <f t="shared" si="51"/>
        <v>0.26296499448060823</v>
      </c>
      <c r="W85">
        <f t="shared" si="52"/>
        <v>0.41074455823643874</v>
      </c>
      <c r="X85">
        <f t="shared" si="53"/>
        <v>0.10113648401811391</v>
      </c>
      <c r="Y85">
        <f t="shared" si="54"/>
        <v>6.2840737504573321E-2</v>
      </c>
      <c r="Z85">
        <f t="shared" si="55"/>
        <v>2.3821399740827981E-3</v>
      </c>
      <c r="AA85">
        <f t="shared" si="56"/>
        <v>1.4671170109418988E-2</v>
      </c>
      <c r="AB85">
        <f t="shared" si="57"/>
        <v>1.2822268543551268E-2</v>
      </c>
      <c r="AC85">
        <f t="shared" si="58"/>
        <v>0.17018003997724629</v>
      </c>
      <c r="AD85">
        <f t="shared" si="59"/>
        <v>0.84559845801346101</v>
      </c>
      <c r="AE85">
        <f t="shared" si="60"/>
        <v>0.64157664279026183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0.35779029638233878</v>
      </c>
      <c r="AG85">
        <f>IFERROR(_xlfn.T.TEST($D36:$H36,$D$35:$H$35,2,IF(IF($K$35^2&gt;$K36^2,($K$35^2)/($K36^2),($K36^2)/($K$35^2))&lt;IF($K$35^2&gt;$K36^2,_xlfn.F.INV(0.95,$M$35-1,$M36-1),_xlfn.F.INV(0.95,$M36-1,$M$35-1)),2,3)),1)</f>
        <v>0.53279318998236125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30"/>
        <v>Ensemble Tf-Idf Chi^2 + PCA</v>
      </c>
      <c r="B86">
        <f t="shared" si="31"/>
        <v>2.9411132969892512E-4</v>
      </c>
      <c r="C86">
        <f t="shared" si="32"/>
        <v>3.9861245278462648E-4</v>
      </c>
      <c r="D86">
        <f t="shared" si="33"/>
        <v>1.6752113134221452E-3</v>
      </c>
      <c r="E86">
        <f t="shared" si="34"/>
        <v>3.8342121196120571E-2</v>
      </c>
      <c r="F86">
        <f t="shared" si="35"/>
        <v>3.9635713128776229E-2</v>
      </c>
      <c r="G86">
        <f t="shared" si="36"/>
        <v>2.7183030686647347E-2</v>
      </c>
      <c r="H86">
        <f t="shared" si="37"/>
        <v>0.16107926579047829</v>
      </c>
      <c r="I86">
        <f t="shared" si="38"/>
        <v>0.14776669027160183</v>
      </c>
      <c r="J86">
        <f t="shared" si="39"/>
        <v>7.0409603483859537E-2</v>
      </c>
      <c r="K86">
        <f t="shared" si="40"/>
        <v>0.92289816832342964</v>
      </c>
      <c r="L86">
        <f t="shared" si="41"/>
        <v>0.95221139119128406</v>
      </c>
      <c r="M86">
        <f t="shared" si="42"/>
        <v>0.93045651664470375</v>
      </c>
      <c r="N86">
        <f t="shared" si="43"/>
        <v>0.6289997274042779</v>
      </c>
      <c r="O86">
        <f t="shared" si="44"/>
        <v>0.82256120383932696</v>
      </c>
      <c r="P86">
        <f t="shared" si="45"/>
        <v>0.73450161248419232</v>
      </c>
      <c r="Q86">
        <f t="shared" si="46"/>
        <v>0.81538317247436809</v>
      </c>
      <c r="R86">
        <f t="shared" si="47"/>
        <v>0.98981309648219062</v>
      </c>
      <c r="S86">
        <f t="shared" si="48"/>
        <v>0.93065184946693968</v>
      </c>
      <c r="T86">
        <f t="shared" si="49"/>
        <v>0.56567213846013553</v>
      </c>
      <c r="U86">
        <f t="shared" si="50"/>
        <v>0.87753659414080465</v>
      </c>
      <c r="V86">
        <f t="shared" si="51"/>
        <v>0.27175905504560588</v>
      </c>
      <c r="W86">
        <f t="shared" si="52"/>
        <v>0.4005153205349824</v>
      </c>
      <c r="X86">
        <f t="shared" si="53"/>
        <v>0.12690638382490399</v>
      </c>
      <c r="Y86">
        <f t="shared" si="54"/>
        <v>9.4582063247778236E-2</v>
      </c>
      <c r="Z86">
        <f t="shared" si="55"/>
        <v>5.6209522512688098E-3</v>
      </c>
      <c r="AA86">
        <f t="shared" si="56"/>
        <v>3.6973319899296475E-2</v>
      </c>
      <c r="AB86">
        <f t="shared" si="57"/>
        <v>3.3866933009363713E-2</v>
      </c>
      <c r="AC86">
        <f t="shared" si="58"/>
        <v>0.1878800293956342</v>
      </c>
      <c r="AD86">
        <f t="shared" si="59"/>
        <v>0.74907330192523613</v>
      </c>
      <c r="AE86">
        <f t="shared" si="60"/>
        <v>0.80886117522841705</v>
      </c>
      <c r="AF86">
        <f t="shared" si="61"/>
        <v>0.35847684880289693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0.68487153836231351</v>
      </c>
      <c r="AH86">
        <f>IFERROR(_xlfn.T.TEST($D37:$H37,$D$36:$H$36,2,IF(IF($K$36^2&gt;$K37^2,($K$36^2)/($K37^2),($K37^2)/($K$36^2))&lt;IF($K$36^2&gt;$K37^2,_xlfn.F.INV(0.95,$M$36-1,$M37-1),_xlfn.F.INV(0.95,$M37-1,$M$36-1)),2,3)),1)</f>
        <v>0.86267798589574984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B121" si="63">B54</f>
        <v>0.36827333652249444</v>
      </c>
    </row>
    <row r="90" spans="1:35" x14ac:dyDescent="0.25">
      <c r="A90" t="s">
        <v>60</v>
      </c>
      <c r="B90">
        <f t="shared" si="63"/>
        <v>0.37916809169976506</v>
      </c>
      <c r="C90">
        <f t="shared" ref="C90:C121" si="64">C55</f>
        <v>0.88546352056616051</v>
      </c>
    </row>
    <row r="91" spans="1:35" x14ac:dyDescent="0.25">
      <c r="A91" t="s">
        <v>61</v>
      </c>
      <c r="B91">
        <f t="shared" si="63"/>
        <v>2.5749519332837066E-3</v>
      </c>
      <c r="C91">
        <f t="shared" si="64"/>
        <v>5.0063239046309093E-3</v>
      </c>
      <c r="D91">
        <f t="shared" ref="D91:D121" si="65">D56</f>
        <v>2.0902497078113522E-2</v>
      </c>
    </row>
    <row r="92" spans="1:35" x14ac:dyDescent="0.25">
      <c r="A92" t="s">
        <v>62</v>
      </c>
      <c r="B92">
        <f t="shared" si="63"/>
        <v>1.6772332706551447E-2</v>
      </c>
      <c r="C92">
        <f t="shared" si="64"/>
        <v>4.1716623107360955E-2</v>
      </c>
      <c r="D92">
        <f t="shared" si="65"/>
        <v>8.6832452721474121E-2</v>
      </c>
      <c r="E92">
        <f t="shared" ref="E92:E121" si="66">E57</f>
        <v>0.61313520555322665</v>
      </c>
    </row>
    <row r="93" spans="1:35" x14ac:dyDescent="0.25">
      <c r="A93" t="s">
        <v>63</v>
      </c>
      <c r="B93">
        <f t="shared" si="63"/>
        <v>7.2237362258952102E-3</v>
      </c>
      <c r="C93">
        <f t="shared" si="64"/>
        <v>1.7001424555916904E-2</v>
      </c>
      <c r="D93">
        <f t="shared" si="65"/>
        <v>4.960216083531218E-2</v>
      </c>
      <c r="E93">
        <f t="shared" si="66"/>
        <v>0.6496360121128103</v>
      </c>
      <c r="F93">
        <f t="shared" ref="F93:F121" si="67">F58</f>
        <v>0.90688073091533017</v>
      </c>
    </row>
    <row r="94" spans="1:35" x14ac:dyDescent="0.25">
      <c r="A94" t="s">
        <v>64</v>
      </c>
      <c r="B94">
        <f t="shared" si="63"/>
        <v>1.4198090950070799E-3</v>
      </c>
      <c r="C94">
        <f t="shared" si="64"/>
        <v>2.485609161907269E-3</v>
      </c>
      <c r="D94">
        <f t="shared" si="65"/>
        <v>9.6215095770454812E-3</v>
      </c>
      <c r="E94">
        <f t="shared" si="66"/>
        <v>0.42285948985383759</v>
      </c>
      <c r="F94">
        <f t="shared" si="67"/>
        <v>0.27924194993976625</v>
      </c>
      <c r="G94">
        <f t="shared" ref="G94:G121" si="68">G59</f>
        <v>0.26134886581283939</v>
      </c>
    </row>
    <row r="95" spans="1:35" x14ac:dyDescent="0.25">
      <c r="A95" t="s">
        <v>65</v>
      </c>
      <c r="B95">
        <f t="shared" si="63"/>
        <v>7.9125958063009402E-4</v>
      </c>
      <c r="C95">
        <f t="shared" si="64"/>
        <v>1.201733996636226E-3</v>
      </c>
      <c r="D95">
        <f t="shared" si="65"/>
        <v>6.2267545135084937E-3</v>
      </c>
      <c r="E95">
        <f t="shared" si="66"/>
        <v>0.33111079387059628</v>
      </c>
      <c r="F95">
        <f t="shared" si="67"/>
        <v>0.22749933205213374</v>
      </c>
      <c r="G95">
        <f t="shared" si="68"/>
        <v>0.19792935682785504</v>
      </c>
      <c r="H95">
        <f t="shared" ref="H95:H121" si="69">H60</f>
        <v>0.93497007931772225</v>
      </c>
    </row>
    <row r="96" spans="1:35" x14ac:dyDescent="0.25">
      <c r="A96" t="s">
        <v>66</v>
      </c>
      <c r="B96">
        <f t="shared" si="63"/>
        <v>6.7017594888494764E-3</v>
      </c>
      <c r="C96">
        <f t="shared" si="64"/>
        <v>1.5073458839238493E-2</v>
      </c>
      <c r="D96">
        <f t="shared" si="65"/>
        <v>3.8564604302979165E-2</v>
      </c>
      <c r="E96">
        <f t="shared" si="66"/>
        <v>0.98266653793933201</v>
      </c>
      <c r="F96">
        <f t="shared" si="67"/>
        <v>0.67204786164015218</v>
      </c>
      <c r="G96">
        <f t="shared" si="68"/>
        <v>0.72050079510639264</v>
      </c>
      <c r="H96">
        <f t="shared" si="69"/>
        <v>0.49305453106841246</v>
      </c>
      <c r="I96">
        <f t="shared" ref="I96:I121" si="70">I61</f>
        <v>0.42255284680733685</v>
      </c>
    </row>
    <row r="97" spans="1:25" x14ac:dyDescent="0.25">
      <c r="A97" t="s">
        <v>67</v>
      </c>
      <c r="B97">
        <f t="shared" si="63"/>
        <v>1.490482388166167E-4</v>
      </c>
      <c r="C97">
        <f t="shared" si="64"/>
        <v>1.648737212785922E-4</v>
      </c>
      <c r="D97">
        <f t="shared" si="65"/>
        <v>1.0409656664333556E-3</v>
      </c>
      <c r="E97">
        <f t="shared" si="66"/>
        <v>2.383982432622659E-2</v>
      </c>
      <c r="F97">
        <f t="shared" si="67"/>
        <v>3.1164932240349549E-2</v>
      </c>
      <c r="G97">
        <f t="shared" si="68"/>
        <v>1.7996109369122732E-2</v>
      </c>
      <c r="H97">
        <f t="shared" si="69"/>
        <v>0.13555445022191079</v>
      </c>
      <c r="I97">
        <f t="shared" si="70"/>
        <v>0.11507914194084481</v>
      </c>
      <c r="J97">
        <f t="shared" ref="J97:J121" si="71">J62</f>
        <v>5.6811284496725456E-2</v>
      </c>
    </row>
    <row r="98" spans="1:25" x14ac:dyDescent="0.25">
      <c r="A98" t="s">
        <v>68</v>
      </c>
      <c r="B98">
        <f t="shared" si="63"/>
        <v>1.0466044079171563E-4</v>
      </c>
      <c r="C98">
        <f t="shared" si="64"/>
        <v>1.0519966581253647E-4</v>
      </c>
      <c r="D98">
        <f t="shared" si="65"/>
        <v>7.5899284285814482E-4</v>
      </c>
      <c r="E98">
        <f t="shared" si="66"/>
        <v>1.4877187330378778E-2</v>
      </c>
      <c r="F98">
        <f t="shared" si="67"/>
        <v>2.2905787123702413E-2</v>
      </c>
      <c r="G98">
        <f t="shared" si="68"/>
        <v>1.2013550617312099E-2</v>
      </c>
      <c r="H98">
        <f t="shared" si="69"/>
        <v>9.5641196642393511E-2</v>
      </c>
      <c r="I98">
        <f t="shared" si="70"/>
        <v>7.5659675132868323E-2</v>
      </c>
      <c r="J98">
        <f t="shared" si="71"/>
        <v>4.1204585203454221E-2</v>
      </c>
      <c r="K98">
        <f t="shared" ref="K98:K121" si="72">K63</f>
        <v>0.84857846992266461</v>
      </c>
    </row>
    <row r="99" spans="1:25" x14ac:dyDescent="0.25">
      <c r="A99" t="s">
        <v>69</v>
      </c>
      <c r="B99">
        <f t="shared" si="63"/>
        <v>1.0365457425360214E-4</v>
      </c>
      <c r="C99">
        <f t="shared" si="64"/>
        <v>1.008146785238728E-4</v>
      </c>
      <c r="D99">
        <f t="shared" si="65"/>
        <v>7.9428132528105121E-4</v>
      </c>
      <c r="E99">
        <f t="shared" si="66"/>
        <v>1.6714419354659515E-2</v>
      </c>
      <c r="F99">
        <f t="shared" si="67"/>
        <v>2.5923901214756448E-2</v>
      </c>
      <c r="G99">
        <f t="shared" si="68"/>
        <v>1.3433448566426358E-2</v>
      </c>
      <c r="H99">
        <f t="shared" si="69"/>
        <v>0.1131607051603552</v>
      </c>
      <c r="I99">
        <f t="shared" si="70"/>
        <v>9.0017245152076347E-2</v>
      </c>
      <c r="J99">
        <f t="shared" si="71"/>
        <v>4.7385519497573074E-2</v>
      </c>
      <c r="K99">
        <f t="shared" si="72"/>
        <v>0.98547048998887499</v>
      </c>
      <c r="L99">
        <f t="shared" ref="L99:L121" si="73">L64</f>
        <v>0.84991674608505652</v>
      </c>
    </row>
    <row r="100" spans="1:25" x14ac:dyDescent="0.25">
      <c r="A100" t="s">
        <v>70</v>
      </c>
      <c r="B100">
        <f t="shared" si="63"/>
        <v>4.4402734558101833E-4</v>
      </c>
      <c r="C100">
        <f t="shared" si="64"/>
        <v>6.364389865138987E-4</v>
      </c>
      <c r="D100">
        <f t="shared" si="65"/>
        <v>2.7293466967869091E-3</v>
      </c>
      <c r="E100">
        <f t="shared" si="66"/>
        <v>8.2856434203978785E-2</v>
      </c>
      <c r="F100">
        <f t="shared" si="67"/>
        <v>7.3950651736254397E-2</v>
      </c>
      <c r="G100">
        <f t="shared" si="68"/>
        <v>5.4972968095374074E-2</v>
      </c>
      <c r="H100">
        <f t="shared" si="69"/>
        <v>0.31960810214743873</v>
      </c>
      <c r="I100">
        <f t="shared" si="70"/>
        <v>0.31236486114331874</v>
      </c>
      <c r="J100">
        <f t="shared" si="71"/>
        <v>0.13523963958080454</v>
      </c>
      <c r="K100">
        <f t="shared" si="72"/>
        <v>0.651155677489758</v>
      </c>
      <c r="L100">
        <f t="shared" si="73"/>
        <v>0.53073346567865054</v>
      </c>
      <c r="M100">
        <f t="shared" ref="M100:M121" si="74">M65</f>
        <v>0.62105464648441266</v>
      </c>
    </row>
    <row r="101" spans="1:25" x14ac:dyDescent="0.25">
      <c r="A101" t="s">
        <v>71</v>
      </c>
      <c r="B101">
        <f t="shared" si="63"/>
        <v>6.7940345609702969E-5</v>
      </c>
      <c r="C101">
        <f t="shared" si="64"/>
        <v>5.961658909991616E-5</v>
      </c>
      <c r="D101">
        <f t="shared" si="65"/>
        <v>5.2391529338699483E-4</v>
      </c>
      <c r="E101">
        <f t="shared" si="66"/>
        <v>8.3319106334843653E-3</v>
      </c>
      <c r="F101">
        <f t="shared" si="67"/>
        <v>1.6135916765734112E-2</v>
      </c>
      <c r="G101">
        <f t="shared" si="68"/>
        <v>7.4282418969680688E-3</v>
      </c>
      <c r="H101">
        <f t="shared" si="69"/>
        <v>6.3102863896293007E-2</v>
      </c>
      <c r="I101">
        <f t="shared" si="70"/>
        <v>4.4983103053686975E-2</v>
      </c>
      <c r="J101">
        <f t="shared" si="71"/>
        <v>2.8484555248770631E-2</v>
      </c>
      <c r="K101">
        <f t="shared" si="72"/>
        <v>0.6894230445236218</v>
      </c>
      <c r="L101">
        <f t="shared" si="73"/>
        <v>0.83461372257871691</v>
      </c>
      <c r="M101">
        <f t="shared" si="74"/>
        <v>0.67359717232661664</v>
      </c>
      <c r="N101">
        <f t="shared" ref="N101:N121" si="75">N66</f>
        <v>0.41513602020346485</v>
      </c>
    </row>
    <row r="102" spans="1:25" x14ac:dyDescent="0.25">
      <c r="A102" t="s">
        <v>72</v>
      </c>
      <c r="B102">
        <f t="shared" si="63"/>
        <v>1.6424726349531342E-4</v>
      </c>
      <c r="C102">
        <f t="shared" si="64"/>
        <v>1.8027339264602857E-4</v>
      </c>
      <c r="D102">
        <f t="shared" si="65"/>
        <v>1.2203847827430543E-3</v>
      </c>
      <c r="E102">
        <f t="shared" si="66"/>
        <v>3.2514015444338948E-2</v>
      </c>
      <c r="F102">
        <f t="shared" si="67"/>
        <v>4.039544705334179E-2</v>
      </c>
      <c r="G102">
        <f t="shared" si="68"/>
        <v>2.3779607270364135E-2</v>
      </c>
      <c r="H102">
        <f t="shared" si="69"/>
        <v>0.18698448259697839</v>
      </c>
      <c r="I102">
        <f t="shared" si="70"/>
        <v>0.16396187866468143</v>
      </c>
      <c r="J102">
        <f t="shared" si="71"/>
        <v>7.537575785727503E-2</v>
      </c>
      <c r="K102">
        <f t="shared" si="72"/>
        <v>0.77425409544070956</v>
      </c>
      <c r="L102">
        <f t="shared" si="73"/>
        <v>0.62008515892894156</v>
      </c>
      <c r="M102">
        <f t="shared" si="74"/>
        <v>0.74070498141637309</v>
      </c>
      <c r="N102">
        <f t="shared" si="75"/>
        <v>0.82741473745671734</v>
      </c>
      <c r="O102">
        <f t="shared" ref="O102:O121" si="76">O67</f>
        <v>0.465822667936996</v>
      </c>
    </row>
    <row r="103" spans="1:25" x14ac:dyDescent="0.25">
      <c r="A103" t="s">
        <v>73</v>
      </c>
      <c r="B103">
        <f t="shared" si="63"/>
        <v>1.4878982623039595E-4</v>
      </c>
      <c r="C103">
        <f t="shared" si="64"/>
        <v>1.6073325738309613E-4</v>
      </c>
      <c r="D103">
        <f t="shared" si="65"/>
        <v>1.0917394007296155E-3</v>
      </c>
      <c r="E103">
        <f t="shared" si="66"/>
        <v>2.6943091411601835E-2</v>
      </c>
      <c r="F103">
        <f t="shared" si="67"/>
        <v>3.5099570185529699E-2</v>
      </c>
      <c r="G103">
        <f t="shared" si="68"/>
        <v>2.0152616114611076E-2</v>
      </c>
      <c r="H103">
        <f t="shared" si="69"/>
        <v>0.15865161778678938</v>
      </c>
      <c r="I103">
        <f t="shared" si="70"/>
        <v>0.13592624043369211</v>
      </c>
      <c r="J103">
        <f t="shared" si="71"/>
        <v>6.4905253128105439E-2</v>
      </c>
      <c r="K103">
        <f t="shared" si="72"/>
        <v>0.87241754858781939</v>
      </c>
      <c r="L103">
        <f t="shared" si="73"/>
        <v>0.71537815764598367</v>
      </c>
      <c r="M103">
        <f t="shared" si="74"/>
        <v>0.84648153909215784</v>
      </c>
      <c r="N103">
        <f t="shared" si="75"/>
        <v>0.74447142757805795</v>
      </c>
      <c r="O103">
        <f t="shared" si="76"/>
        <v>0.55421646169617333</v>
      </c>
      <c r="P103">
        <f t="shared" ref="P103:P121" si="77">P68</f>
        <v>0.89600913854986919</v>
      </c>
    </row>
    <row r="104" spans="1:25" x14ac:dyDescent="0.25">
      <c r="A104" t="s">
        <v>74</v>
      </c>
      <c r="B104">
        <f t="shared" si="63"/>
        <v>1.1229490834292432E-4</v>
      </c>
      <c r="C104">
        <f t="shared" si="64"/>
        <v>1.1423031033628274E-4</v>
      </c>
      <c r="D104">
        <f t="shared" si="65"/>
        <v>8.2005466155327599E-4</v>
      </c>
      <c r="E104">
        <f t="shared" si="66"/>
        <v>1.6962467977598372E-2</v>
      </c>
      <c r="F104">
        <f t="shared" si="67"/>
        <v>2.5252373527666377E-2</v>
      </c>
      <c r="G104">
        <f t="shared" si="68"/>
        <v>1.3474772365757009E-2</v>
      </c>
      <c r="H104">
        <f t="shared" si="69"/>
        <v>0.10778240084493791</v>
      </c>
      <c r="I104">
        <f t="shared" si="70"/>
        <v>8.6737491543922282E-2</v>
      </c>
      <c r="J104">
        <f t="shared" si="71"/>
        <v>4.5766267029976167E-2</v>
      </c>
      <c r="K104">
        <f t="shared" si="72"/>
        <v>0.91702084204657719</v>
      </c>
      <c r="L104">
        <f t="shared" si="73"/>
        <v>0.92726969183959518</v>
      </c>
      <c r="M104">
        <f t="shared" si="74"/>
        <v>0.92468616471262621</v>
      </c>
      <c r="N104">
        <f t="shared" si="75"/>
        <v>0.57913140836289934</v>
      </c>
      <c r="O104">
        <f t="shared" si="76"/>
        <v>0.75935164086326479</v>
      </c>
      <c r="P104">
        <f t="shared" si="77"/>
        <v>0.68368175468450176</v>
      </c>
      <c r="Q104">
        <f t="shared" ref="Q104:Q121" si="78">Q69</f>
        <v>0.78281503848270662</v>
      </c>
    </row>
    <row r="105" spans="1:25" x14ac:dyDescent="0.25">
      <c r="A105" t="s">
        <v>75</v>
      </c>
      <c r="B105">
        <f t="shared" si="63"/>
        <v>1.1376619446775769E-4</v>
      </c>
      <c r="C105">
        <f t="shared" si="64"/>
        <v>1.1463922833846294E-4</v>
      </c>
      <c r="D105">
        <f t="shared" si="65"/>
        <v>8.5013084186668882E-4</v>
      </c>
      <c r="E105">
        <f t="shared" si="66"/>
        <v>1.8323067412897364E-2</v>
      </c>
      <c r="F105">
        <f t="shared" si="67"/>
        <v>2.7113924875564618E-2</v>
      </c>
      <c r="G105">
        <f t="shared" si="68"/>
        <v>1.4466111430384539E-2</v>
      </c>
      <c r="H105">
        <f t="shared" si="69"/>
        <v>0.11830724282571782</v>
      </c>
      <c r="I105">
        <f t="shared" si="70"/>
        <v>9.5838805912162303E-2</v>
      </c>
      <c r="J105">
        <f t="shared" si="71"/>
        <v>4.9529357434695657E-2</v>
      </c>
      <c r="K105">
        <f t="shared" si="72"/>
        <v>0.98676099159250863</v>
      </c>
      <c r="L105">
        <f t="shared" si="73"/>
        <v>0.85236053413112645</v>
      </c>
      <c r="M105">
        <f t="shared" si="74"/>
        <v>0.99892300851013083</v>
      </c>
      <c r="N105">
        <f t="shared" si="75"/>
        <v>0.62710854596760668</v>
      </c>
      <c r="O105">
        <f t="shared" si="76"/>
        <v>0.68087664655805469</v>
      </c>
      <c r="P105">
        <f t="shared" si="77"/>
        <v>0.74731365998593102</v>
      </c>
      <c r="Q105">
        <f t="shared" si="78"/>
        <v>0.85090289450763978</v>
      </c>
      <c r="R105">
        <f t="shared" ref="R105:R121" si="79">R70</f>
        <v>0.92540992930390897</v>
      </c>
    </row>
    <row r="106" spans="1:25" x14ac:dyDescent="0.25">
      <c r="A106" t="s">
        <v>89</v>
      </c>
      <c r="B106">
        <f t="shared" si="63"/>
        <v>2.3558513569994752E-4</v>
      </c>
      <c r="C106">
        <f t="shared" si="64"/>
        <v>2.8058257579659934E-4</v>
      </c>
      <c r="D106">
        <f t="shared" si="65"/>
        <v>1.7420578011973155E-3</v>
      </c>
      <c r="E106">
        <f t="shared" si="66"/>
        <v>5.5832588488465715E-2</v>
      </c>
      <c r="F106">
        <f t="shared" si="67"/>
        <v>5.9196734452563578E-2</v>
      </c>
      <c r="G106">
        <f t="shared" si="68"/>
        <v>3.8270231190623512E-2</v>
      </c>
      <c r="H106">
        <f t="shared" si="69"/>
        <v>0.28181055806769933</v>
      </c>
      <c r="I106">
        <f t="shared" si="70"/>
        <v>0.26390806639041997</v>
      </c>
      <c r="J106">
        <f t="shared" si="71"/>
        <v>0.111932532891591</v>
      </c>
      <c r="K106">
        <f t="shared" si="72"/>
        <v>0.57143462815277868</v>
      </c>
      <c r="L106">
        <f t="shared" si="73"/>
        <v>0.43778833306739329</v>
      </c>
      <c r="M106">
        <f t="shared" si="74"/>
        <v>0.52850971282856407</v>
      </c>
      <c r="N106">
        <f t="shared" si="75"/>
        <v>0.96958686752509604</v>
      </c>
      <c r="O106">
        <f t="shared" si="76"/>
        <v>0.31196282567956723</v>
      </c>
      <c r="P106">
        <f t="shared" si="77"/>
        <v>0.76414988391909167</v>
      </c>
      <c r="Q106">
        <f t="shared" si="78"/>
        <v>0.67061299386158502</v>
      </c>
      <c r="R106">
        <f t="shared" si="79"/>
        <v>0.48848672538609261</v>
      </c>
      <c r="S106">
        <f t="shared" ref="S106:S121" si="80">S71</f>
        <v>0.53799559979078704</v>
      </c>
    </row>
    <row r="107" spans="1:25" x14ac:dyDescent="0.25">
      <c r="A107" t="s">
        <v>90</v>
      </c>
      <c r="B107">
        <f t="shared" si="63"/>
        <v>1.402058762635118E-4</v>
      </c>
      <c r="C107">
        <f t="shared" si="64"/>
        <v>1.5043866006797708E-4</v>
      </c>
      <c r="D107">
        <f t="shared" si="65"/>
        <v>1.01548154088957E-3</v>
      </c>
      <c r="E107">
        <f t="shared" si="66"/>
        <v>2.3729967436518454E-2</v>
      </c>
      <c r="F107">
        <f t="shared" si="67"/>
        <v>3.1813896602811483E-2</v>
      </c>
      <c r="G107">
        <f t="shared" si="68"/>
        <v>1.8009951770470701E-2</v>
      </c>
      <c r="H107">
        <f t="shared" si="69"/>
        <v>0.14093961434655897</v>
      </c>
      <c r="I107">
        <f t="shared" si="70"/>
        <v>0.11894010319487024</v>
      </c>
      <c r="J107">
        <f t="shared" si="71"/>
        <v>5.8396717279488607E-2</v>
      </c>
      <c r="K107">
        <f t="shared" si="72"/>
        <v>0.94730363037374221</v>
      </c>
      <c r="L107">
        <f t="shared" si="73"/>
        <v>0.79070773726684451</v>
      </c>
      <c r="M107">
        <f t="shared" si="74"/>
        <v>0.92776542896848813</v>
      </c>
      <c r="N107">
        <f t="shared" si="75"/>
        <v>0.68552577366128431</v>
      </c>
      <c r="O107">
        <f t="shared" si="76"/>
        <v>0.62723446392942284</v>
      </c>
      <c r="P107">
        <f t="shared" si="77"/>
        <v>0.8204643388565761</v>
      </c>
      <c r="Q107">
        <f t="shared" si="78"/>
        <v>0.9227600567201627</v>
      </c>
      <c r="R107">
        <f t="shared" si="79"/>
        <v>0.86000630796834321</v>
      </c>
      <c r="S107">
        <f t="shared" si="80"/>
        <v>0.93038694493874374</v>
      </c>
      <c r="T107">
        <f t="shared" ref="T107:T121" si="81">T72</f>
        <v>0.60577369908471734</v>
      </c>
    </row>
    <row r="108" spans="1:25" x14ac:dyDescent="0.25">
      <c r="A108" t="s">
        <v>91</v>
      </c>
      <c r="B108">
        <f t="shared" si="63"/>
        <v>1.0022085392649969E-3</v>
      </c>
      <c r="C108">
        <f t="shared" si="64"/>
        <v>1.6531102133016727E-3</v>
      </c>
      <c r="D108">
        <f t="shared" si="65"/>
        <v>6.4751274418274841E-3</v>
      </c>
      <c r="E108">
        <f t="shared" si="66"/>
        <v>0.2594202178602743</v>
      </c>
      <c r="F108">
        <f t="shared" si="67"/>
        <v>0.18480980303027716</v>
      </c>
      <c r="G108">
        <f t="shared" si="68"/>
        <v>0.16149668010689444</v>
      </c>
      <c r="H108">
        <f t="shared" si="69"/>
        <v>0.73196598604287999</v>
      </c>
      <c r="I108">
        <f t="shared" si="70"/>
        <v>0.76811689780926096</v>
      </c>
      <c r="J108">
        <f t="shared" si="71"/>
        <v>0.33415780215500512</v>
      </c>
      <c r="K108">
        <f t="shared" si="72"/>
        <v>0.24985854500104943</v>
      </c>
      <c r="L108">
        <f t="shared" si="73"/>
        <v>0.18493722633968054</v>
      </c>
      <c r="M108">
        <f t="shared" si="74"/>
        <v>0.21992998596336694</v>
      </c>
      <c r="N108">
        <f t="shared" si="75"/>
        <v>0.50659095374148988</v>
      </c>
      <c r="O108">
        <f t="shared" si="76"/>
        <v>0.12928232672520498</v>
      </c>
      <c r="P108">
        <f t="shared" si="77"/>
        <v>0.33898415457635483</v>
      </c>
      <c r="Q108">
        <f t="shared" si="78"/>
        <v>0.29236534417972865</v>
      </c>
      <c r="R108">
        <f t="shared" si="79"/>
        <v>0.20668333445726708</v>
      </c>
      <c r="S108">
        <f t="shared" si="80"/>
        <v>0.22673379956609935</v>
      </c>
      <c r="T108">
        <f t="shared" si="81"/>
        <v>0.48025110133488769</v>
      </c>
      <c r="U108">
        <f t="shared" ref="U108:U121" si="82">U73</f>
        <v>0.26208790618716954</v>
      </c>
    </row>
    <row r="109" spans="1:25" x14ac:dyDescent="0.25">
      <c r="A109" t="s">
        <v>92</v>
      </c>
      <c r="B109">
        <f t="shared" si="63"/>
        <v>5.1827487864474517E-4</v>
      </c>
      <c r="C109">
        <f t="shared" si="64"/>
        <v>7.4798209354867869E-4</v>
      </c>
      <c r="D109">
        <f t="shared" si="65"/>
        <v>3.5118192894265125E-3</v>
      </c>
      <c r="E109">
        <f t="shared" si="66"/>
        <v>0.13262721259496307</v>
      </c>
      <c r="F109">
        <f t="shared" si="67"/>
        <v>0.10911540278417885</v>
      </c>
      <c r="G109">
        <f t="shared" si="68"/>
        <v>8.4380417625255735E-2</v>
      </c>
      <c r="H109">
        <f t="shared" si="69"/>
        <v>0.4857022062567754</v>
      </c>
      <c r="I109">
        <f t="shared" si="70"/>
        <v>0.49233400452599974</v>
      </c>
      <c r="J109">
        <f t="shared" si="71"/>
        <v>0.20341995257132103</v>
      </c>
      <c r="K109">
        <f t="shared" si="72"/>
        <v>0.3863531332685024</v>
      </c>
      <c r="L109">
        <f t="shared" si="73"/>
        <v>0.29103064215082869</v>
      </c>
      <c r="M109">
        <f t="shared" si="74"/>
        <v>0.34858067527461023</v>
      </c>
      <c r="N109">
        <f t="shared" si="75"/>
        <v>0.7184672317078894</v>
      </c>
      <c r="O109">
        <f t="shared" si="76"/>
        <v>0.20606684350712473</v>
      </c>
      <c r="P109">
        <f t="shared" si="77"/>
        <v>0.52119748764339002</v>
      </c>
      <c r="Q109">
        <f t="shared" si="78"/>
        <v>0.45302153800582656</v>
      </c>
      <c r="R109">
        <f t="shared" si="79"/>
        <v>0.32489709811549677</v>
      </c>
      <c r="S109">
        <f t="shared" si="80"/>
        <v>0.35709728064919088</v>
      </c>
      <c r="T109">
        <f t="shared" si="81"/>
        <v>0.71191108696010019</v>
      </c>
      <c r="U109">
        <f t="shared" si="82"/>
        <v>0.40748247805785942</v>
      </c>
      <c r="V109">
        <f t="shared" ref="V109:V121" si="83">V74</f>
        <v>0.73285242924494454</v>
      </c>
    </row>
    <row r="110" spans="1:25" x14ac:dyDescent="0.25">
      <c r="A110" t="s">
        <v>76</v>
      </c>
      <c r="B110">
        <f t="shared" si="63"/>
        <v>1.2073818259497257E-3</v>
      </c>
      <c r="C110">
        <f t="shared" si="64"/>
        <v>2.0269909365152952E-3</v>
      </c>
      <c r="D110">
        <f t="shared" si="65"/>
        <v>8.9508092344833413E-3</v>
      </c>
      <c r="E110">
        <f t="shared" si="66"/>
        <v>0.44694969032341092</v>
      </c>
      <c r="F110">
        <f t="shared" si="67"/>
        <v>0.29167880578932831</v>
      </c>
      <c r="G110">
        <f t="shared" si="68"/>
        <v>0.27123404112170801</v>
      </c>
      <c r="H110">
        <f t="shared" si="69"/>
        <v>0.93210189060552417</v>
      </c>
      <c r="I110">
        <f t="shared" si="70"/>
        <v>0.85641015490700623</v>
      </c>
      <c r="J110">
        <f t="shared" si="71"/>
        <v>0.52212215183366795</v>
      </c>
      <c r="K110">
        <f t="shared" si="72"/>
        <v>9.9283890073046291E-2</v>
      </c>
      <c r="L110">
        <f t="shared" si="73"/>
        <v>6.6730653669504064E-2</v>
      </c>
      <c r="M110">
        <f t="shared" si="74"/>
        <v>7.8784824046293875E-2</v>
      </c>
      <c r="N110">
        <f t="shared" si="75"/>
        <v>0.2639158284497406</v>
      </c>
      <c r="O110">
        <f t="shared" si="76"/>
        <v>4.1175670301427464E-2</v>
      </c>
      <c r="P110">
        <f t="shared" si="77"/>
        <v>0.13925238886058386</v>
      </c>
      <c r="Q110">
        <f t="shared" si="78"/>
        <v>0.11638735063777264</v>
      </c>
      <c r="R110">
        <f t="shared" si="79"/>
        <v>7.5945180971690521E-2</v>
      </c>
      <c r="S110">
        <f t="shared" si="80"/>
        <v>8.3517176768891907E-2</v>
      </c>
      <c r="T110">
        <f t="shared" si="81"/>
        <v>0.22076811781125119</v>
      </c>
      <c r="U110">
        <f t="shared" si="82"/>
        <v>0.10246956594690108</v>
      </c>
      <c r="V110">
        <f t="shared" si="83"/>
        <v>0.65849389071335884</v>
      </c>
      <c r="W110">
        <f t="shared" ref="W110:W121" si="84">W75</f>
        <v>0.41353035241431935</v>
      </c>
    </row>
    <row r="111" spans="1:25" x14ac:dyDescent="0.25">
      <c r="A111" t="s">
        <v>77</v>
      </c>
      <c r="B111">
        <f t="shared" si="63"/>
        <v>7.7143096950652696E-4</v>
      </c>
      <c r="C111">
        <f t="shared" si="64"/>
        <v>1.1317040874512885E-3</v>
      </c>
      <c r="D111">
        <f t="shared" si="65"/>
        <v>6.7485426575133803E-3</v>
      </c>
      <c r="E111">
        <f t="shared" si="66"/>
        <v>0.41993653875161852</v>
      </c>
      <c r="F111">
        <f t="shared" si="67"/>
        <v>0.27587000524712307</v>
      </c>
      <c r="G111">
        <f t="shared" si="68"/>
        <v>0.24553229198286297</v>
      </c>
      <c r="H111">
        <f t="shared" si="69"/>
        <v>0.89467251026340866</v>
      </c>
      <c r="I111">
        <f t="shared" si="70"/>
        <v>0.80469255090150038</v>
      </c>
      <c r="J111">
        <f t="shared" si="71"/>
        <v>0.51347260675883621</v>
      </c>
      <c r="K111">
        <f t="shared" si="72"/>
        <v>6.3963462044848041E-2</v>
      </c>
      <c r="L111">
        <f t="shared" si="73"/>
        <v>3.8931777710622555E-2</v>
      </c>
      <c r="M111">
        <f t="shared" si="74"/>
        <v>4.5388387817376946E-2</v>
      </c>
      <c r="N111">
        <f t="shared" si="75"/>
        <v>0.21217982111127329</v>
      </c>
      <c r="O111">
        <f t="shared" si="76"/>
        <v>2.0725546484639555E-2</v>
      </c>
      <c r="P111">
        <f t="shared" si="77"/>
        <v>9.1973846428497943E-2</v>
      </c>
      <c r="Q111">
        <f t="shared" si="78"/>
        <v>7.4796750603912901E-2</v>
      </c>
      <c r="R111">
        <f t="shared" si="79"/>
        <v>4.5138742674858061E-2</v>
      </c>
      <c r="S111">
        <f t="shared" si="80"/>
        <v>4.9662120783280771E-2</v>
      </c>
      <c r="T111">
        <f t="shared" si="81"/>
        <v>0.16035287955605734</v>
      </c>
      <c r="U111">
        <f t="shared" si="82"/>
        <v>6.4823114064799445E-2</v>
      </c>
      <c r="V111">
        <f t="shared" si="83"/>
        <v>0.60285974507207962</v>
      </c>
      <c r="W111">
        <f t="shared" si="84"/>
        <v>0.34824181766250806</v>
      </c>
      <c r="X111">
        <f t="shared" ref="X111:X121" si="85">X76</f>
        <v>0.9667629842470169</v>
      </c>
    </row>
    <row r="112" spans="1:25" x14ac:dyDescent="0.25">
      <c r="A112" t="s">
        <v>78</v>
      </c>
      <c r="B112">
        <f t="shared" si="63"/>
        <v>1.4266664942581317E-2</v>
      </c>
      <c r="C112">
        <f t="shared" si="64"/>
        <v>3.9366076818026827E-2</v>
      </c>
      <c r="D112">
        <f t="shared" si="65"/>
        <v>0.11245271823794446</v>
      </c>
      <c r="E112">
        <f t="shared" si="66"/>
        <v>0.18865580088768746</v>
      </c>
      <c r="F112">
        <f t="shared" si="67"/>
        <v>0.59310315680099612</v>
      </c>
      <c r="G112">
        <f t="shared" si="68"/>
        <v>0.43857635130398409</v>
      </c>
      <c r="H112">
        <f t="shared" si="69"/>
        <v>6.2941492492058437E-2</v>
      </c>
      <c r="I112">
        <f t="shared" si="70"/>
        <v>3.6794813201607872E-2</v>
      </c>
      <c r="J112">
        <f t="shared" si="71"/>
        <v>0.29292621785887707</v>
      </c>
      <c r="K112">
        <f t="shared" si="72"/>
        <v>2.6958902388970643E-3</v>
      </c>
      <c r="L112">
        <f t="shared" si="73"/>
        <v>1.6402121326170402E-3</v>
      </c>
      <c r="M112">
        <f t="shared" si="74"/>
        <v>1.6935830356839445E-3</v>
      </c>
      <c r="N112">
        <f t="shared" si="75"/>
        <v>1.1070648474199002E-2</v>
      </c>
      <c r="O112">
        <f t="shared" si="76"/>
        <v>8.8279599886413682E-4</v>
      </c>
      <c r="P112">
        <f t="shared" si="77"/>
        <v>3.3276738069055387E-3</v>
      </c>
      <c r="Q112">
        <f t="shared" si="78"/>
        <v>2.828077230696383E-3</v>
      </c>
      <c r="R112">
        <f t="shared" si="79"/>
        <v>1.836784604337243E-3</v>
      </c>
      <c r="S112">
        <f t="shared" si="80"/>
        <v>1.9124136161711269E-3</v>
      </c>
      <c r="T112">
        <f t="shared" si="81"/>
        <v>5.6968444672027474E-3</v>
      </c>
      <c r="U112">
        <f t="shared" si="82"/>
        <v>2.5516035727769439E-3</v>
      </c>
      <c r="V112">
        <f t="shared" si="83"/>
        <v>3.6460632850886646E-2</v>
      </c>
      <c r="W112">
        <f t="shared" si="84"/>
        <v>1.5900749216937418E-2</v>
      </c>
      <c r="X112">
        <f t="shared" si="85"/>
        <v>5.9601084730682062E-2</v>
      </c>
      <c r="Y112">
        <f t="shared" ref="Y112:Y121" si="86">Y77</f>
        <v>4.2385855816753484E-2</v>
      </c>
    </row>
    <row r="113" spans="1:35" x14ac:dyDescent="0.25">
      <c r="A113" t="s">
        <v>79</v>
      </c>
      <c r="B113">
        <f t="shared" si="63"/>
        <v>6.8384899460526092E-4</v>
      </c>
      <c r="C113">
        <f t="shared" si="64"/>
        <v>8.9083801805361006E-4</v>
      </c>
      <c r="D113">
        <f t="shared" si="65"/>
        <v>1.6676584191398544E-2</v>
      </c>
      <c r="E113">
        <f t="shared" si="66"/>
        <v>0.63989241281853682</v>
      </c>
      <c r="F113">
        <f t="shared" si="67"/>
        <v>0.40065840242250567</v>
      </c>
      <c r="G113">
        <f t="shared" si="68"/>
        <v>0.35939891915327471</v>
      </c>
      <c r="H113">
        <f t="shared" si="69"/>
        <v>0.57832509532779364</v>
      </c>
      <c r="I113">
        <f t="shared" si="70"/>
        <v>0.44816286371426428</v>
      </c>
      <c r="J113">
        <f t="shared" si="71"/>
        <v>0.71829028529830929</v>
      </c>
      <c r="K113">
        <f t="shared" si="72"/>
        <v>1.6926031587620422E-2</v>
      </c>
      <c r="L113">
        <f t="shared" si="73"/>
        <v>8.5138642076385326E-3</v>
      </c>
      <c r="M113">
        <f t="shared" si="74"/>
        <v>9.0056523503836642E-3</v>
      </c>
      <c r="N113">
        <f t="shared" si="75"/>
        <v>9.0032930935891806E-2</v>
      </c>
      <c r="O113">
        <f t="shared" si="76"/>
        <v>3.3456672713575515E-3</v>
      </c>
      <c r="P113">
        <f t="shared" si="77"/>
        <v>2.3573609530051307E-2</v>
      </c>
      <c r="Q113">
        <f t="shared" si="78"/>
        <v>1.8622905754255053E-2</v>
      </c>
      <c r="R113">
        <f t="shared" si="79"/>
        <v>1.004509515274166E-2</v>
      </c>
      <c r="S113">
        <f t="shared" si="80"/>
        <v>1.0718041363718792E-2</v>
      </c>
      <c r="T113">
        <f t="shared" si="81"/>
        <v>4.8777492910891479E-2</v>
      </c>
      <c r="U113">
        <f t="shared" si="82"/>
        <v>1.5999252778777562E-2</v>
      </c>
      <c r="V113">
        <f t="shared" si="83"/>
        <v>0.33826025850988795</v>
      </c>
      <c r="W113">
        <f t="shared" si="84"/>
        <v>0.15366351081811025</v>
      </c>
      <c r="X113">
        <f t="shared" si="85"/>
        <v>0.62134218784080875</v>
      </c>
      <c r="Y113">
        <f t="shared" si="86"/>
        <v>0.59358532073803416</v>
      </c>
      <c r="Z113">
        <f t="shared" ref="Z113:Z121" si="87">Z78</f>
        <v>5.2259038287455699E-2</v>
      </c>
    </row>
    <row r="114" spans="1:35" x14ac:dyDescent="0.25">
      <c r="A114" t="s">
        <v>80</v>
      </c>
      <c r="B114">
        <f t="shared" si="63"/>
        <v>2.7753759351602301E-3</v>
      </c>
      <c r="C114">
        <f t="shared" si="64"/>
        <v>9.0189568281879857E-4</v>
      </c>
      <c r="D114">
        <f t="shared" si="65"/>
        <v>1.7434698540922097E-2</v>
      </c>
      <c r="E114">
        <f t="shared" si="66"/>
        <v>0.67194473004244093</v>
      </c>
      <c r="F114">
        <f t="shared" si="67"/>
        <v>0.41604056935846034</v>
      </c>
      <c r="G114">
        <f t="shared" si="68"/>
        <v>0.37719627853431448</v>
      </c>
      <c r="H114">
        <f t="shared" si="69"/>
        <v>0.54802743778905771</v>
      </c>
      <c r="I114">
        <f t="shared" si="70"/>
        <v>0.41656494858972304</v>
      </c>
      <c r="J114">
        <f t="shared" si="71"/>
        <v>0.74329215925246506</v>
      </c>
      <c r="K114">
        <f t="shared" si="72"/>
        <v>1.4975459746355124E-2</v>
      </c>
      <c r="L114">
        <f t="shared" si="73"/>
        <v>7.4273212446144665E-3</v>
      </c>
      <c r="M114">
        <f t="shared" si="74"/>
        <v>7.7698198626016948E-3</v>
      </c>
      <c r="N114">
        <f t="shared" si="75"/>
        <v>8.2641729183417473E-2</v>
      </c>
      <c r="O114">
        <f t="shared" si="76"/>
        <v>2.850041022901287E-3</v>
      </c>
      <c r="P114">
        <f t="shared" si="77"/>
        <v>2.0712704711744689E-2</v>
      </c>
      <c r="Q114">
        <f t="shared" si="78"/>
        <v>1.6351845536132295E-2</v>
      </c>
      <c r="R114">
        <f t="shared" si="79"/>
        <v>8.766193076474903E-3</v>
      </c>
      <c r="S114">
        <f t="shared" si="80"/>
        <v>9.3165499759320716E-3</v>
      </c>
      <c r="T114">
        <f t="shared" si="81"/>
        <v>4.3342112781455132E-2</v>
      </c>
      <c r="U114">
        <f t="shared" si="82"/>
        <v>1.405653574222099E-2</v>
      </c>
      <c r="V114">
        <f t="shared" si="83"/>
        <v>0.31675140109796607</v>
      </c>
      <c r="W114">
        <f t="shared" si="84"/>
        <v>0.14087071740590151</v>
      </c>
      <c r="X114">
        <f t="shared" si="85"/>
        <v>0.58708806854715312</v>
      </c>
      <c r="Y114">
        <f t="shared" si="86"/>
        <v>0.55283015844977479</v>
      </c>
      <c r="Z114">
        <f t="shared" si="87"/>
        <v>5.4936338490516538E-2</v>
      </c>
      <c r="AA114">
        <f t="shared" ref="AA114:AA121" si="88">AA79</f>
        <v>0.94159518836073519</v>
      </c>
    </row>
    <row r="115" spans="1:35" x14ac:dyDescent="0.25">
      <c r="A115" t="s">
        <v>81</v>
      </c>
      <c r="B115">
        <f t="shared" si="63"/>
        <v>1.4158897040707956E-3</v>
      </c>
      <c r="C115">
        <f t="shared" si="64"/>
        <v>2.4841633466473338E-3</v>
      </c>
      <c r="D115">
        <f t="shared" si="65"/>
        <v>9.2650423004196347E-3</v>
      </c>
      <c r="E115">
        <f t="shared" si="66"/>
        <v>0.38719493755220402</v>
      </c>
      <c r="F115">
        <f t="shared" si="67"/>
        <v>0.25909604641040918</v>
      </c>
      <c r="G115">
        <f t="shared" si="68"/>
        <v>0.24059208777518545</v>
      </c>
      <c r="H115">
        <f t="shared" si="69"/>
        <v>0.93742164522213478</v>
      </c>
      <c r="I115">
        <f t="shared" si="70"/>
        <v>0.9952809232508939</v>
      </c>
      <c r="J115">
        <f t="shared" si="71"/>
        <v>0.45754257828798262</v>
      </c>
      <c r="K115">
        <f t="shared" si="72"/>
        <v>0.16348589910587408</v>
      </c>
      <c r="L115">
        <f t="shared" si="73"/>
        <v>0.11778294355681819</v>
      </c>
      <c r="M115">
        <f t="shared" si="74"/>
        <v>0.13946156589765285</v>
      </c>
      <c r="N115">
        <f t="shared" si="75"/>
        <v>0.36411318106020074</v>
      </c>
      <c r="O115">
        <f t="shared" si="76"/>
        <v>7.9856240522458474E-2</v>
      </c>
      <c r="P115">
        <f t="shared" si="77"/>
        <v>0.22376288993276877</v>
      </c>
      <c r="Q115">
        <f t="shared" si="78"/>
        <v>0.19116651892862901</v>
      </c>
      <c r="R115">
        <f t="shared" si="79"/>
        <v>0.13218175195107304</v>
      </c>
      <c r="S115">
        <f t="shared" si="80"/>
        <v>0.14496194735451154</v>
      </c>
      <c r="T115">
        <f t="shared" si="81"/>
        <v>0.32933527584546712</v>
      </c>
      <c r="U115">
        <f t="shared" si="82"/>
        <v>0.17051488597818204</v>
      </c>
      <c r="V115">
        <f t="shared" si="83"/>
        <v>0.79501405891526677</v>
      </c>
      <c r="W115">
        <f t="shared" si="84"/>
        <v>0.54425235284101947</v>
      </c>
      <c r="X115">
        <f t="shared" si="85"/>
        <v>0.86832333006036944</v>
      </c>
      <c r="Y115">
        <f t="shared" si="86"/>
        <v>0.82659472339644968</v>
      </c>
      <c r="Z115">
        <f t="shared" si="87"/>
        <v>5.8879086423863997E-2</v>
      </c>
      <c r="AA115">
        <f t="shared" si="88"/>
        <v>0.52442676840787872</v>
      </c>
      <c r="AB115">
        <f t="shared" ref="AB115:AB121" si="89">AB80</f>
        <v>0.49645794472597526</v>
      </c>
    </row>
    <row r="116" spans="1:35" x14ac:dyDescent="0.25">
      <c r="A116" t="s">
        <v>82</v>
      </c>
      <c r="B116">
        <f t="shared" si="63"/>
        <v>2.7430643611379106E-4</v>
      </c>
      <c r="C116">
        <f t="shared" si="64"/>
        <v>3.5360480979794554E-4</v>
      </c>
      <c r="D116">
        <f t="shared" si="65"/>
        <v>1.7813404401379196E-3</v>
      </c>
      <c r="E116">
        <f t="shared" si="66"/>
        <v>4.9282229588266245E-2</v>
      </c>
      <c r="F116">
        <f t="shared" si="67"/>
        <v>5.0898105129983946E-2</v>
      </c>
      <c r="G116">
        <f t="shared" si="68"/>
        <v>3.4149211731119761E-2</v>
      </c>
      <c r="H116">
        <f t="shared" si="69"/>
        <v>0.22514815412366851</v>
      </c>
      <c r="I116">
        <f t="shared" si="70"/>
        <v>0.20936848879677455</v>
      </c>
      <c r="J116">
        <f t="shared" si="71"/>
        <v>9.3502167536685901E-2</v>
      </c>
      <c r="K116">
        <f t="shared" si="72"/>
        <v>0.79120366660826535</v>
      </c>
      <c r="L116">
        <f t="shared" si="73"/>
        <v>0.65422336970766204</v>
      </c>
      <c r="M116">
        <f t="shared" si="74"/>
        <v>0.76460441699719406</v>
      </c>
      <c r="N116">
        <f t="shared" si="75"/>
        <v>0.84714651071895086</v>
      </c>
      <c r="O116">
        <f t="shared" si="76"/>
        <v>0.51802380026395556</v>
      </c>
      <c r="P116">
        <f t="shared" si="77"/>
        <v>0.99316842619568724</v>
      </c>
      <c r="Q116">
        <f t="shared" si="78"/>
        <v>0.90086006432511234</v>
      </c>
      <c r="R116">
        <f t="shared" si="79"/>
        <v>0.71176174969491135</v>
      </c>
      <c r="S116">
        <f t="shared" si="80"/>
        <v>0.76946922179700439</v>
      </c>
      <c r="T116">
        <f t="shared" si="81"/>
        <v>0.7952832673595458</v>
      </c>
      <c r="U116">
        <f t="shared" si="82"/>
        <v>0.83349760547715501</v>
      </c>
      <c r="V116">
        <f t="shared" si="83"/>
        <v>0.3812568768261132</v>
      </c>
      <c r="W116">
        <f t="shared" si="84"/>
        <v>0.5638551138427057</v>
      </c>
      <c r="X116">
        <f t="shared" si="85"/>
        <v>0.17727961064630374</v>
      </c>
      <c r="Y116">
        <f t="shared" si="86"/>
        <v>0.13116082491200506</v>
      </c>
      <c r="Z116">
        <f t="shared" si="87"/>
        <v>6.0503360508137004E-3</v>
      </c>
      <c r="AA116">
        <f t="shared" si="88"/>
        <v>4.622304484964012E-2</v>
      </c>
      <c r="AB116">
        <f t="shared" si="89"/>
        <v>4.1805449346039796E-2</v>
      </c>
      <c r="AC116">
        <f t="shared" ref="AC116:AC121" si="90">AC81</f>
        <v>0.2626456338113114</v>
      </c>
    </row>
    <row r="117" spans="1:35" x14ac:dyDescent="0.25">
      <c r="A117" t="s">
        <v>83</v>
      </c>
      <c r="B117">
        <f t="shared" si="63"/>
        <v>1.8257101490333776E-4</v>
      </c>
      <c r="C117">
        <f t="shared" si="64"/>
        <v>2.2508739067134264E-4</v>
      </c>
      <c r="D117">
        <f t="shared" si="65"/>
        <v>1.0728306894324064E-3</v>
      </c>
      <c r="E117">
        <f t="shared" si="66"/>
        <v>2.0956622803279243E-2</v>
      </c>
      <c r="F117">
        <f t="shared" si="67"/>
        <v>2.5430660839943678E-2</v>
      </c>
      <c r="G117">
        <f t="shared" si="68"/>
        <v>1.5768713277061797E-2</v>
      </c>
      <c r="H117">
        <f t="shared" si="69"/>
        <v>9.9698751030192212E-2</v>
      </c>
      <c r="I117">
        <f t="shared" si="70"/>
        <v>8.5739733867088275E-2</v>
      </c>
      <c r="J117">
        <f t="shared" si="71"/>
        <v>4.4570302771855821E-2</v>
      </c>
      <c r="K117">
        <f t="shared" si="72"/>
        <v>0.70618834273203934</v>
      </c>
      <c r="L117">
        <f t="shared" si="73"/>
        <v>0.82289945287670085</v>
      </c>
      <c r="M117">
        <f t="shared" si="74"/>
        <v>0.70024535724029968</v>
      </c>
      <c r="N117">
        <f t="shared" si="75"/>
        <v>0.45955039011681309</v>
      </c>
      <c r="O117">
        <f t="shared" si="76"/>
        <v>0.94847449629375136</v>
      </c>
      <c r="P117">
        <f t="shared" si="77"/>
        <v>0.52646055482771836</v>
      </c>
      <c r="Q117">
        <f t="shared" si="78"/>
        <v>0.59972346358327089</v>
      </c>
      <c r="R117">
        <f t="shared" si="79"/>
        <v>0.76440973922657274</v>
      </c>
      <c r="S117">
        <f t="shared" si="80"/>
        <v>0.70402063456612285</v>
      </c>
      <c r="T117">
        <f t="shared" si="81"/>
        <v>0.38644926401996926</v>
      </c>
      <c r="U117">
        <f t="shared" si="82"/>
        <v>0.65845954579147381</v>
      </c>
      <c r="V117">
        <f t="shared" si="83"/>
        <v>0.17744972714526119</v>
      </c>
      <c r="W117">
        <f t="shared" si="84"/>
        <v>0.26759634775984298</v>
      </c>
      <c r="X117">
        <f t="shared" si="85"/>
        <v>7.4874237804724061E-2</v>
      </c>
      <c r="Y117">
        <f t="shared" si="86"/>
        <v>5.1204891995891899E-2</v>
      </c>
      <c r="Z117">
        <f t="shared" si="87"/>
        <v>2.9976961291851073E-3</v>
      </c>
      <c r="AA117">
        <f t="shared" si="88"/>
        <v>1.7316244993443967E-2</v>
      </c>
      <c r="AB117">
        <f t="shared" si="89"/>
        <v>1.5706661199402297E-2</v>
      </c>
      <c r="AC117">
        <f t="shared" si="90"/>
        <v>0.11889046950194429</v>
      </c>
      <c r="AD117">
        <f>AD82</f>
        <v>0.55665870731530354</v>
      </c>
    </row>
    <row r="118" spans="1:35" x14ac:dyDescent="0.25">
      <c r="A118" t="s">
        <v>84</v>
      </c>
      <c r="B118">
        <f t="shared" si="63"/>
        <v>4.987917625031503E-4</v>
      </c>
      <c r="C118">
        <f t="shared" si="64"/>
        <v>7.0741732663530225E-4</v>
      </c>
      <c r="D118">
        <f t="shared" si="65"/>
        <v>3.5128456790272278E-3</v>
      </c>
      <c r="E118">
        <f t="shared" si="66"/>
        <v>0.14018009474018503</v>
      </c>
      <c r="F118">
        <f t="shared" si="67"/>
        <v>0.11484867546581236</v>
      </c>
      <c r="G118">
        <f t="shared" si="68"/>
        <v>8.8495632765254226E-2</v>
      </c>
      <c r="H118">
        <f t="shared" si="69"/>
        <v>0.51897101015740521</v>
      </c>
      <c r="I118">
        <f t="shared" si="70"/>
        <v>0.52872778980831714</v>
      </c>
      <c r="J118">
        <f t="shared" si="71"/>
        <v>0.21567672280481798</v>
      </c>
      <c r="K118">
        <f t="shared" si="72"/>
        <v>0.33742244881285299</v>
      </c>
      <c r="L118">
        <f t="shared" si="73"/>
        <v>0.2480846407883017</v>
      </c>
      <c r="M118">
        <f t="shared" si="74"/>
        <v>0.29863808267000364</v>
      </c>
      <c r="N118">
        <f t="shared" si="75"/>
        <v>0.66330871645965583</v>
      </c>
      <c r="O118">
        <f t="shared" si="76"/>
        <v>0.17002001806060879</v>
      </c>
      <c r="P118">
        <f t="shared" si="77"/>
        <v>0.46230200025667223</v>
      </c>
      <c r="Q118">
        <f t="shared" si="78"/>
        <v>0.39798345592117579</v>
      </c>
      <c r="R118">
        <f t="shared" si="79"/>
        <v>0.2787673660952687</v>
      </c>
      <c r="S118">
        <f t="shared" si="80"/>
        <v>0.30751337936445355</v>
      </c>
      <c r="T118">
        <f t="shared" si="81"/>
        <v>0.64833254645791916</v>
      </c>
      <c r="U118">
        <f t="shared" si="82"/>
        <v>0.35568788257167705</v>
      </c>
      <c r="V118">
        <f t="shared" si="83"/>
        <v>0.77904358207046909</v>
      </c>
      <c r="W118">
        <f t="shared" si="84"/>
        <v>0.94258449231677233</v>
      </c>
      <c r="X118">
        <f t="shared" si="85"/>
        <v>0.44307371897164727</v>
      </c>
      <c r="Y118">
        <f t="shared" si="86"/>
        <v>0.37435931571254921</v>
      </c>
      <c r="Z118">
        <f t="shared" si="87"/>
        <v>1.5966998578367662E-2</v>
      </c>
      <c r="AA118">
        <f t="shared" si="88"/>
        <v>0.16251544404171508</v>
      </c>
      <c r="AB118">
        <f t="shared" si="89"/>
        <v>0.14853910216952496</v>
      </c>
      <c r="AC118">
        <f t="shared" si="90"/>
        <v>0.58058807351607666</v>
      </c>
      <c r="AD118">
        <f>AD83</f>
        <v>0.50948724419669167</v>
      </c>
      <c r="AE118">
        <f>AE83</f>
        <v>0.23350288000628086</v>
      </c>
    </row>
    <row r="119" spans="1:35" x14ac:dyDescent="0.25">
      <c r="A119" t="s">
        <v>85</v>
      </c>
      <c r="B119">
        <f t="shared" si="63"/>
        <v>2.4934008600201217E-4</v>
      </c>
      <c r="C119">
        <f t="shared" si="64"/>
        <v>3.3687004561404029E-4</v>
      </c>
      <c r="D119">
        <f t="shared" si="65"/>
        <v>1.2788687637659718E-3</v>
      </c>
      <c r="E119">
        <f t="shared" si="66"/>
        <v>2.3112021951698924E-2</v>
      </c>
      <c r="F119">
        <f t="shared" si="67"/>
        <v>2.5388150196723872E-2</v>
      </c>
      <c r="G119">
        <f t="shared" si="68"/>
        <v>1.7102156673767219E-2</v>
      </c>
      <c r="H119">
        <f t="shared" si="69"/>
        <v>9.3571653386252771E-2</v>
      </c>
      <c r="I119">
        <f t="shared" si="70"/>
        <v>8.3105679395666848E-2</v>
      </c>
      <c r="J119">
        <f t="shared" si="71"/>
        <v>4.3424201710838967E-2</v>
      </c>
      <c r="K119">
        <f t="shared" si="72"/>
        <v>0.58752177457593302</v>
      </c>
      <c r="L119">
        <f t="shared" si="73"/>
        <v>0.68126885521879665</v>
      </c>
      <c r="M119">
        <f t="shared" si="74"/>
        <v>0.57851510053291222</v>
      </c>
      <c r="N119">
        <f t="shared" si="75"/>
        <v>0.39059736985012783</v>
      </c>
      <c r="O119">
        <f t="shared" si="76"/>
        <v>0.78138703745155325</v>
      </c>
      <c r="P119">
        <f t="shared" si="77"/>
        <v>0.44079842040521122</v>
      </c>
      <c r="Q119">
        <f t="shared" si="78"/>
        <v>0.49957075338418844</v>
      </c>
      <c r="R119">
        <f t="shared" si="79"/>
        <v>0.63282090127287371</v>
      </c>
      <c r="S119">
        <f t="shared" si="80"/>
        <v>0.58266448498179801</v>
      </c>
      <c r="T119">
        <f t="shared" si="81"/>
        <v>0.32952002437688338</v>
      </c>
      <c r="U119">
        <f t="shared" si="82"/>
        <v>0.54722279241818605</v>
      </c>
      <c r="V119">
        <f t="shared" si="83"/>
        <v>0.15916095174672434</v>
      </c>
      <c r="W119">
        <f t="shared" si="84"/>
        <v>0.23380622836874951</v>
      </c>
      <c r="X119">
        <f t="shared" si="85"/>
        <v>7.2740068104997571E-2</v>
      </c>
      <c r="Y119">
        <f t="shared" si="86"/>
        <v>5.3134495012573897E-2</v>
      </c>
      <c r="Z119">
        <f t="shared" si="87"/>
        <v>3.9085466484877441E-3</v>
      </c>
      <c r="AA119">
        <f t="shared" si="88"/>
        <v>2.1541288059716699E-2</v>
      </c>
      <c r="AB119">
        <f t="shared" si="89"/>
        <v>3.256875619021548E-2</v>
      </c>
      <c r="AC119">
        <f t="shared" si="90"/>
        <v>0.10976872949942386</v>
      </c>
      <c r="AD119">
        <f>AD84</f>
        <v>0.46845560299630962</v>
      </c>
      <c r="AE119">
        <f>AE84</f>
        <v>0.84886654043939624</v>
      </c>
      <c r="AF119">
        <f>AF84</f>
        <v>0.20616984153881815</v>
      </c>
    </row>
    <row r="120" spans="1:35" x14ac:dyDescent="0.25">
      <c r="A120" t="s">
        <v>86</v>
      </c>
      <c r="B120">
        <f t="shared" si="63"/>
        <v>1.3207336557222545E-4</v>
      </c>
      <c r="C120">
        <f t="shared" si="64"/>
        <v>1.3828560944005092E-4</v>
      </c>
      <c r="D120">
        <f t="shared" si="65"/>
        <v>9.7824119265194488E-4</v>
      </c>
      <c r="E120">
        <f t="shared" si="66"/>
        <v>2.281935937784009E-2</v>
      </c>
      <c r="F120">
        <f t="shared" si="67"/>
        <v>3.1418783358038084E-2</v>
      </c>
      <c r="G120">
        <f t="shared" si="68"/>
        <v>1.7464527627094054E-2</v>
      </c>
      <c r="H120">
        <f t="shared" si="69"/>
        <v>0.14019501287431821</v>
      </c>
      <c r="I120">
        <f t="shared" si="70"/>
        <v>0.11729797631101679</v>
      </c>
      <c r="J120">
        <f t="shared" si="71"/>
        <v>5.7832103787388719E-2</v>
      </c>
      <c r="K120">
        <f t="shared" si="72"/>
        <v>0.93020132131545685</v>
      </c>
      <c r="L120">
        <f t="shared" si="73"/>
        <v>0.77050828948633598</v>
      </c>
      <c r="M120">
        <f t="shared" si="74"/>
        <v>0.90865666493142994</v>
      </c>
      <c r="N120">
        <f t="shared" si="75"/>
        <v>0.69436969617977151</v>
      </c>
      <c r="O120">
        <f t="shared" si="76"/>
        <v>0.60396594434384021</v>
      </c>
      <c r="P120">
        <f t="shared" si="77"/>
        <v>0.83348623989066251</v>
      </c>
      <c r="Q120">
        <f t="shared" si="78"/>
        <v>0.93802426682094975</v>
      </c>
      <c r="R120">
        <f t="shared" si="79"/>
        <v>0.84064547282754343</v>
      </c>
      <c r="S120">
        <f t="shared" si="80"/>
        <v>0.91180122806899389</v>
      </c>
      <c r="T120">
        <f t="shared" si="81"/>
        <v>0.61342326600174801</v>
      </c>
      <c r="U120">
        <f t="shared" si="82"/>
        <v>0.98329489563149242</v>
      </c>
      <c r="V120">
        <f t="shared" si="83"/>
        <v>0.26296499448060823</v>
      </c>
      <c r="W120">
        <f t="shared" si="84"/>
        <v>0.41074455823643874</v>
      </c>
      <c r="X120">
        <f t="shared" si="85"/>
        <v>0.10113648401811391</v>
      </c>
      <c r="Y120">
        <f t="shared" si="86"/>
        <v>6.2840737504573321E-2</v>
      </c>
      <c r="Z120">
        <f t="shared" si="87"/>
        <v>2.3821399740827981E-3</v>
      </c>
      <c r="AA120">
        <f t="shared" si="88"/>
        <v>1.4671170109418988E-2</v>
      </c>
      <c r="AB120">
        <f t="shared" si="89"/>
        <v>1.2822268543551268E-2</v>
      </c>
      <c r="AC120">
        <f t="shared" si="90"/>
        <v>0.17018003997724629</v>
      </c>
      <c r="AD120">
        <f>AD85</f>
        <v>0.84559845801346101</v>
      </c>
      <c r="AE120">
        <f>AE85</f>
        <v>0.64157664279026183</v>
      </c>
      <c r="AF120">
        <f>AF85</f>
        <v>0.35779029638233878</v>
      </c>
      <c r="AG120">
        <f>AG85</f>
        <v>0.53279318998236125</v>
      </c>
    </row>
    <row r="121" spans="1:35" x14ac:dyDescent="0.25">
      <c r="A121" t="s">
        <v>87</v>
      </c>
      <c r="B121">
        <f t="shared" si="63"/>
        <v>2.9411132969892512E-4</v>
      </c>
      <c r="C121">
        <f t="shared" si="64"/>
        <v>3.9861245278462648E-4</v>
      </c>
      <c r="D121">
        <f t="shared" si="65"/>
        <v>1.6752113134221452E-3</v>
      </c>
      <c r="E121">
        <f t="shared" si="66"/>
        <v>3.8342121196120571E-2</v>
      </c>
      <c r="F121">
        <f t="shared" si="67"/>
        <v>3.9635713128776229E-2</v>
      </c>
      <c r="G121">
        <f t="shared" si="68"/>
        <v>2.7183030686647347E-2</v>
      </c>
      <c r="H121">
        <f t="shared" si="69"/>
        <v>0.16107926579047829</v>
      </c>
      <c r="I121">
        <f t="shared" si="70"/>
        <v>0.14776669027160183</v>
      </c>
      <c r="J121">
        <f t="shared" si="71"/>
        <v>7.0409603483859537E-2</v>
      </c>
      <c r="K121">
        <f t="shared" si="72"/>
        <v>0.92289816832342964</v>
      </c>
      <c r="L121">
        <f t="shared" si="73"/>
        <v>0.95221139119128406</v>
      </c>
      <c r="M121">
        <f t="shared" si="74"/>
        <v>0.93045651664470375</v>
      </c>
      <c r="N121">
        <f t="shared" si="75"/>
        <v>0.6289997274042779</v>
      </c>
      <c r="O121">
        <f t="shared" si="76"/>
        <v>0.82256120383932696</v>
      </c>
      <c r="P121">
        <f t="shared" si="77"/>
        <v>0.73450161248419232</v>
      </c>
      <c r="Q121">
        <f t="shared" si="78"/>
        <v>0.81538317247436809</v>
      </c>
      <c r="R121">
        <f t="shared" si="79"/>
        <v>0.98981309648219062</v>
      </c>
      <c r="S121">
        <f t="shared" si="80"/>
        <v>0.93065184946693968</v>
      </c>
      <c r="T121">
        <f t="shared" si="81"/>
        <v>0.56567213846013553</v>
      </c>
      <c r="U121">
        <f t="shared" si="82"/>
        <v>0.87753659414080465</v>
      </c>
      <c r="V121">
        <f t="shared" si="83"/>
        <v>0.27175905504560588</v>
      </c>
      <c r="W121">
        <f t="shared" si="84"/>
        <v>0.4005153205349824</v>
      </c>
      <c r="X121">
        <f t="shared" si="85"/>
        <v>0.12690638382490399</v>
      </c>
      <c r="Y121">
        <f t="shared" si="86"/>
        <v>9.4582063247778236E-2</v>
      </c>
      <c r="Z121">
        <f t="shared" si="87"/>
        <v>5.6209522512688098E-3</v>
      </c>
      <c r="AA121">
        <f t="shared" si="88"/>
        <v>3.6973319899296475E-2</v>
      </c>
      <c r="AB121">
        <f t="shared" si="89"/>
        <v>3.3866933009363713E-2</v>
      </c>
      <c r="AC121">
        <f t="shared" si="90"/>
        <v>0.1878800293956342</v>
      </c>
      <c r="AD121">
        <f>AD86</f>
        <v>0.74907330192523613</v>
      </c>
      <c r="AE121">
        <f>AE86</f>
        <v>0.80886117522841705</v>
      </c>
      <c r="AF121">
        <f>AF86</f>
        <v>0.35847684880289693</v>
      </c>
      <c r="AG121">
        <f>AG86</f>
        <v>0.68487153836231351</v>
      </c>
      <c r="AH121">
        <f>AH86</f>
        <v>0.86267798589574984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B156" si="91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25">
      <c r="A126" t="s">
        <v>61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-</v>
      </c>
    </row>
    <row r="127" spans="1:35" x14ac:dyDescent="0.25">
      <c r="A127" t="s">
        <v>62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25">
      <c r="A128" t="s">
        <v>63</v>
      </c>
      <c r="B128" t="str">
        <f t="shared" si="91"/>
        <v>+</v>
      </c>
      <c r="C128" t="str">
        <f t="shared" si="92"/>
        <v>-</v>
      </c>
      <c r="D128" t="str">
        <f t="shared" si="93"/>
        <v>-</v>
      </c>
      <c r="E128" t="str">
        <f t="shared" si="94"/>
        <v>-</v>
      </c>
      <c r="F128" t="str">
        <f t="shared" ref="F128:F156" si="95">IF(F58&gt;((_xlfn.RANK.EQ(F58,$B$89:$AH$121,1)/COUNT($B93:$AH125))*0.05),"-","+")</f>
        <v>-</v>
      </c>
    </row>
    <row r="129" spans="1:22" x14ac:dyDescent="0.25">
      <c r="A129" t="s">
        <v>64</v>
      </c>
      <c r="B129" t="str">
        <f t="shared" si="91"/>
        <v>+</v>
      </c>
      <c r="C129" t="str">
        <f t="shared" si="92"/>
        <v>+</v>
      </c>
      <c r="D129" t="str">
        <f t="shared" si="93"/>
        <v>-</v>
      </c>
      <c r="E129" t="str">
        <f t="shared" si="94"/>
        <v>-</v>
      </c>
      <c r="F129" t="str">
        <f t="shared" si="95"/>
        <v>-</v>
      </c>
      <c r="G129" t="str">
        <f t="shared" ref="G129:G156" si="96">IF(G59&gt;((_xlfn.RANK.EQ(G59,$B$89:$AH$121,1)/COUNT($B94:$AH126))*0.05),"-","+")</f>
        <v>-</v>
      </c>
    </row>
    <row r="130" spans="1:22" x14ac:dyDescent="0.25">
      <c r="A130" t="s">
        <v>65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-</v>
      </c>
      <c r="G130" t="str">
        <f t="shared" si="96"/>
        <v>-</v>
      </c>
      <c r="H130" t="str">
        <f t="shared" ref="H130:H156" si="97">IF(H60&gt;((_xlfn.RANK.EQ(H60,$B$89:$AH$121,1)/COUNT($B95:$AH127))*0.05),"-","+")</f>
        <v>-</v>
      </c>
    </row>
    <row r="131" spans="1:22" x14ac:dyDescent="0.25">
      <c r="A131" t="s">
        <v>66</v>
      </c>
      <c r="B131" t="str">
        <f t="shared" si="91"/>
        <v>+</v>
      </c>
      <c r="C131" t="str">
        <f t="shared" si="92"/>
        <v>-</v>
      </c>
      <c r="D131" t="str">
        <f t="shared" si="93"/>
        <v>-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25">
      <c r="A132" t="s">
        <v>67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-</v>
      </c>
      <c r="G132" t="str">
        <f t="shared" si="96"/>
        <v>-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25">
      <c r="A133" t="s">
        <v>68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-</v>
      </c>
      <c r="G133" t="str">
        <f t="shared" si="96"/>
        <v>-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25">
      <c r="A134" t="s">
        <v>69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-</v>
      </c>
      <c r="G134" t="str">
        <f t="shared" si="96"/>
        <v>-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25">
      <c r="A135" t="s">
        <v>70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-</v>
      </c>
      <c r="G135" t="str">
        <f t="shared" si="96"/>
        <v>-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25">
      <c r="A136" t="s">
        <v>71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+</v>
      </c>
      <c r="F136" t="str">
        <f t="shared" si="95"/>
        <v>-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25">
      <c r="A137" t="s">
        <v>72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-</v>
      </c>
      <c r="G137" t="str">
        <f t="shared" si="96"/>
        <v>-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25">
      <c r="A138" t="s">
        <v>73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-</v>
      </c>
      <c r="G138" t="str">
        <f t="shared" si="96"/>
        <v>-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25">
      <c r="A139" t="s">
        <v>74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-</v>
      </c>
      <c r="G139" t="str">
        <f t="shared" si="96"/>
        <v>-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25">
      <c r="A140" t="s">
        <v>75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-</v>
      </c>
      <c r="G140" t="str">
        <f t="shared" si="96"/>
        <v>-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25">
      <c r="A141" t="s">
        <v>89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-</v>
      </c>
      <c r="G141" t="str">
        <f t="shared" si="96"/>
        <v>-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-</v>
      </c>
      <c r="G142" t="str">
        <f t="shared" si="96"/>
        <v>-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25">
      <c r="A143" t="s">
        <v>91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-</v>
      </c>
      <c r="G143" t="str">
        <f t="shared" si="96"/>
        <v>-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25">
      <c r="A144" t="s">
        <v>92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-</v>
      </c>
      <c r="G144" t="str">
        <f t="shared" si="96"/>
        <v>-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25">
      <c r="A145" t="s">
        <v>76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-</v>
      </c>
      <c r="G145" t="str">
        <f t="shared" si="96"/>
        <v>-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-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25">
      <c r="A146" t="s">
        <v>77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-</v>
      </c>
      <c r="G146" t="str">
        <f t="shared" si="96"/>
        <v>-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+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25">
      <c r="A147" t="s">
        <v>78</v>
      </c>
      <c r="B147" t="str">
        <f t="shared" si="91"/>
        <v>+</v>
      </c>
      <c r="C147" t="str">
        <f t="shared" si="92"/>
        <v>-</v>
      </c>
      <c r="D147" t="str">
        <f t="shared" si="93"/>
        <v>-</v>
      </c>
      <c r="E147" t="str">
        <f t="shared" si="94"/>
        <v>-</v>
      </c>
      <c r="F147" t="str">
        <f t="shared" si="95"/>
        <v>-</v>
      </c>
      <c r="G147" t="str">
        <f t="shared" si="96"/>
        <v>-</v>
      </c>
      <c r="H147" t="str">
        <f t="shared" si="97"/>
        <v>-</v>
      </c>
      <c r="I147" t="str">
        <f t="shared" si="98"/>
        <v>-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-</v>
      </c>
      <c r="W147" t="str">
        <f t="shared" si="112"/>
        <v>+</v>
      </c>
      <c r="X147" t="str">
        <f t="shared" si="113"/>
        <v>-</v>
      </c>
      <c r="Y147" t="str">
        <f t="shared" ref="Y147:Y156" si="114">IF(Y77&gt;((_xlfn.RANK.EQ(Y77,$B$89:$AH$121,1)/COUNT($B112:$AH144))*0.05),"-","+")</f>
        <v>-</v>
      </c>
    </row>
    <row r="148" spans="1:34" x14ac:dyDescent="0.25">
      <c r="A148" t="s">
        <v>79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-</v>
      </c>
      <c r="G148" t="str">
        <f t="shared" si="96"/>
        <v>-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+</v>
      </c>
      <c r="L148" t="str">
        <f t="shared" si="101"/>
        <v>+</v>
      </c>
      <c r="M148" t="str">
        <f t="shared" si="102"/>
        <v>+</v>
      </c>
      <c r="N148" t="str">
        <f t="shared" si="103"/>
        <v>-</v>
      </c>
      <c r="O148" t="str">
        <f t="shared" si="104"/>
        <v>+</v>
      </c>
      <c r="P148" t="str">
        <f t="shared" si="105"/>
        <v>+</v>
      </c>
      <c r="Q148" t="str">
        <f t="shared" si="106"/>
        <v>+</v>
      </c>
      <c r="R148" t="str">
        <f t="shared" si="107"/>
        <v>+</v>
      </c>
      <c r="S148" t="str">
        <f t="shared" si="108"/>
        <v>+</v>
      </c>
      <c r="T148" t="str">
        <f t="shared" si="109"/>
        <v>-</v>
      </c>
      <c r="U148" t="str">
        <f t="shared" si="110"/>
        <v>+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-</v>
      </c>
    </row>
    <row r="149" spans="1:34" x14ac:dyDescent="0.25">
      <c r="A149" t="s">
        <v>80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-</v>
      </c>
      <c r="G149" t="str">
        <f t="shared" si="96"/>
        <v>-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+</v>
      </c>
      <c r="L149" t="str">
        <f t="shared" si="101"/>
        <v>+</v>
      </c>
      <c r="M149" t="str">
        <f t="shared" si="102"/>
        <v>+</v>
      </c>
      <c r="N149" t="str">
        <f t="shared" si="103"/>
        <v>-</v>
      </c>
      <c r="O149" t="str">
        <f t="shared" si="104"/>
        <v>+</v>
      </c>
      <c r="P149" t="str">
        <f t="shared" si="105"/>
        <v>+</v>
      </c>
      <c r="Q149" t="str">
        <f t="shared" si="106"/>
        <v>+</v>
      </c>
      <c r="R149" t="str">
        <f t="shared" si="107"/>
        <v>+</v>
      </c>
      <c r="S149" t="str">
        <f t="shared" si="108"/>
        <v>+</v>
      </c>
      <c r="T149" t="str">
        <f t="shared" si="109"/>
        <v>-</v>
      </c>
      <c r="U149" t="str">
        <f t="shared" si="110"/>
        <v>+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-</v>
      </c>
      <c r="AA149" t="str">
        <f t="shared" ref="AA149:AA156" si="116">IF(AA79&gt;((_xlfn.RANK.EQ(AA79,$B$89:$AH$121,1)/COUNT($B114:$AH146))*0.05),"-","+")</f>
        <v>-</v>
      </c>
    </row>
    <row r="150" spans="1:34" x14ac:dyDescent="0.25">
      <c r="A150" t="s">
        <v>81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-</v>
      </c>
      <c r="G150" t="str">
        <f t="shared" si="96"/>
        <v>-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-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25">
      <c r="A151" t="s">
        <v>82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+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+</v>
      </c>
      <c r="AB151" t="str">
        <f t="shared" si="117"/>
        <v>+</v>
      </c>
      <c r="AC151" t="str">
        <f t="shared" ref="AC151:AC156" si="118">IF(AC81&gt;((_xlfn.RANK.EQ(AC81,$B$89:$AH$121,1)/COUNT($B116:$AH148))*0.05),"-","+")</f>
        <v>-</v>
      </c>
    </row>
    <row r="152" spans="1:34" x14ac:dyDescent="0.25">
      <c r="A152" t="s">
        <v>83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-</v>
      </c>
      <c r="I152" t="str">
        <f t="shared" si="98"/>
        <v>-</v>
      </c>
      <c r="J152" t="str">
        <f t="shared" si="99"/>
        <v>+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-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-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+</v>
      </c>
      <c r="J154" t="str">
        <f t="shared" si="99"/>
        <v>+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+</v>
      </c>
      <c r="Z154" t="str">
        <f t="shared" si="115"/>
        <v>+</v>
      </c>
      <c r="AA154" t="str">
        <f t="shared" si="116"/>
        <v>+</v>
      </c>
      <c r="AB154" t="str">
        <f t="shared" si="117"/>
        <v>+</v>
      </c>
      <c r="AC154" t="str">
        <f t="shared" si="118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-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-</v>
      </c>
      <c r="R155" t="str">
        <f t="shared" si="107"/>
        <v>-</v>
      </c>
      <c r="S155" t="str">
        <f t="shared" si="108"/>
        <v>-</v>
      </c>
      <c r="T155" t="str">
        <f t="shared" si="109"/>
        <v>-</v>
      </c>
      <c r="U155" t="str">
        <f t="shared" si="110"/>
        <v>-</v>
      </c>
      <c r="V155" t="str">
        <f t="shared" si="111"/>
        <v>-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-</v>
      </c>
      <c r="L156" t="str">
        <f t="shared" si="101"/>
        <v>-</v>
      </c>
      <c r="M156" t="str">
        <f t="shared" si="102"/>
        <v>-</v>
      </c>
      <c r="N156" t="str">
        <f t="shared" si="103"/>
        <v>+</v>
      </c>
      <c r="O156" t="str">
        <f t="shared" si="104"/>
        <v>-</v>
      </c>
      <c r="P156" t="str">
        <f t="shared" si="105"/>
        <v>-</v>
      </c>
      <c r="Q156" t="str">
        <f t="shared" si="106"/>
        <v>-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+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378" priority="150" operator="lessThan">
      <formula>0.05/(COUNT($B$53:$AI$86)-COUNT($B$53:$B$86))</formula>
    </cfRule>
    <cfRule type="cellIs" dxfId="377" priority="151" operator="lessThan">
      <formula>0.05</formula>
    </cfRule>
  </conditionalFormatting>
  <conditionalFormatting sqref="B54:B86">
    <cfRule type="expression" dxfId="376" priority="33">
      <formula>$B124="+"</formula>
    </cfRule>
  </conditionalFormatting>
  <conditionalFormatting sqref="B42:G42">
    <cfRule type="cellIs" dxfId="375" priority="112" operator="lessThan">
      <formula>0.05/(COUNT($B$42:$G$47)-COUNT($B$42:$G$42))</formula>
    </cfRule>
    <cfRule type="cellIs" dxfId="374" priority="124" operator="lessThan">
      <formula>0.05</formula>
    </cfRule>
  </conditionalFormatting>
  <conditionalFormatting sqref="C54:C86">
    <cfRule type="cellIs" dxfId="373" priority="100" operator="lessThan">
      <formula>0.05/(COUNT($B$53:$AI$86)-COUNT($B$53:$B$86))</formula>
    </cfRule>
    <cfRule type="cellIs" dxfId="372" priority="101" operator="lessThan">
      <formula>0.05</formula>
    </cfRule>
  </conditionalFormatting>
  <conditionalFormatting sqref="C55:C86">
    <cfRule type="expression" dxfId="371" priority="32">
      <formula>$C125="+"</formula>
    </cfRule>
  </conditionalFormatting>
  <conditionalFormatting sqref="C43:G43">
    <cfRule type="cellIs" dxfId="370" priority="110" operator="lessThan">
      <formula>0.05/(COUNT($B$42:$G$47)-COUNT($B$42:$G$42))</formula>
    </cfRule>
    <cfRule type="cellIs" dxfId="369" priority="111" operator="lessThan">
      <formula>0.05</formula>
    </cfRule>
  </conditionalFormatting>
  <conditionalFormatting sqref="D55:D86">
    <cfRule type="cellIs" dxfId="368" priority="98" operator="lessThan">
      <formula>0.05/(COUNT($B$53:$AI$86)-COUNT($B$53:$B$86))</formula>
    </cfRule>
    <cfRule type="cellIs" dxfId="367" priority="99" operator="lessThan">
      <formula>0.05</formula>
    </cfRule>
  </conditionalFormatting>
  <conditionalFormatting sqref="D56:D86">
    <cfRule type="expression" dxfId="366" priority="31">
      <formula>$D126="+"</formula>
    </cfRule>
  </conditionalFormatting>
  <conditionalFormatting sqref="D44:G44">
    <cfRule type="cellIs" dxfId="365" priority="108" operator="lessThan">
      <formula>0.05/(COUNT($B$42:$G$47)-COUNT($B$42:$G$42))</formula>
    </cfRule>
    <cfRule type="cellIs" dxfId="364" priority="109" operator="lessThan">
      <formula>0.05</formula>
    </cfRule>
  </conditionalFormatting>
  <conditionalFormatting sqref="E56:E86">
    <cfRule type="cellIs" dxfId="363" priority="96" operator="lessThan">
      <formula>0.05/(COUNT($B$53:$AI$86)-COUNT($B$53:$B$86))</formula>
    </cfRule>
    <cfRule type="cellIs" dxfId="362" priority="97" operator="lessThan">
      <formula>0.05</formula>
    </cfRule>
  </conditionalFormatting>
  <conditionalFormatting sqref="E57:E86">
    <cfRule type="expression" dxfId="361" priority="30">
      <formula>$E127="+"</formula>
    </cfRule>
  </conditionalFormatting>
  <conditionalFormatting sqref="E45:G45">
    <cfRule type="cellIs" dxfId="360" priority="106" operator="lessThan">
      <formula>0.05/(COUNT($B$42:$G$47)-COUNT($B$42:$G$42))</formula>
    </cfRule>
    <cfRule type="cellIs" dxfId="359" priority="107" operator="lessThan">
      <formula>0.05</formula>
    </cfRule>
  </conditionalFormatting>
  <conditionalFormatting sqref="F57:F86">
    <cfRule type="cellIs" dxfId="358" priority="94" operator="lessThan">
      <formula>0.05/(COUNT($B$53:$AI$86)-COUNT($B$53:$B$86))</formula>
    </cfRule>
    <cfRule type="cellIs" dxfId="357" priority="95" operator="lessThan">
      <formula>0.05</formula>
    </cfRule>
  </conditionalFormatting>
  <conditionalFormatting sqref="F58:F86">
    <cfRule type="expression" dxfId="356" priority="29">
      <formula>$F128="+"</formula>
    </cfRule>
  </conditionalFormatting>
  <conditionalFormatting sqref="F46:G46">
    <cfRule type="cellIs" dxfId="355" priority="104" operator="lessThan">
      <formula>0.05/(COUNT($B$42:$G$47)-COUNT($B$42:$G$42))</formula>
    </cfRule>
    <cfRule type="cellIs" dxfId="354" priority="105" operator="lessThan">
      <formula>0.05</formula>
    </cfRule>
  </conditionalFormatting>
  <conditionalFormatting sqref="G47">
    <cfRule type="cellIs" dxfId="353" priority="102" operator="lessThan">
      <formula>0.05/(COUNT($B$42:$G$47)-COUNT($B$42:$G$42))</formula>
    </cfRule>
    <cfRule type="cellIs" dxfId="352" priority="103" operator="lessThan">
      <formula>0.05</formula>
    </cfRule>
  </conditionalFormatting>
  <conditionalFormatting sqref="G58:G86">
    <cfRule type="cellIs" dxfId="351" priority="92" operator="lessThan">
      <formula>0.05/(COUNT($B$53:$AI$86)-COUNT($B$53:$B$86))</formula>
    </cfRule>
    <cfRule type="cellIs" dxfId="350" priority="93" operator="lessThan">
      <formula>0.05</formula>
    </cfRule>
  </conditionalFormatting>
  <conditionalFormatting sqref="G59:G86">
    <cfRule type="expression" dxfId="349" priority="28">
      <formula>$G129="+"</formula>
    </cfRule>
  </conditionalFormatting>
  <conditionalFormatting sqref="H59:H86">
    <cfRule type="cellIs" dxfId="348" priority="90" operator="lessThan">
      <formula>0.05/(COUNT($B$53:$AI$86)-COUNT($B$53:$B$86))</formula>
    </cfRule>
    <cfRule type="cellIs" dxfId="347" priority="91" operator="lessThan">
      <formula>0.05</formula>
    </cfRule>
  </conditionalFormatting>
  <conditionalFormatting sqref="H60:H86">
    <cfRule type="expression" dxfId="346" priority="27">
      <formula>$H130="+"</formula>
    </cfRule>
  </conditionalFormatting>
  <conditionalFormatting sqref="I60:I86">
    <cfRule type="cellIs" dxfId="345" priority="88" operator="lessThan">
      <formula>0.05/(COUNT($B$53:$AI$86)-COUNT($B$53:$B$86))</formula>
    </cfRule>
    <cfRule type="cellIs" dxfId="344" priority="89" operator="lessThan">
      <formula>0.05</formula>
    </cfRule>
  </conditionalFormatting>
  <conditionalFormatting sqref="I61:I86">
    <cfRule type="expression" dxfId="343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42" priority="86" operator="lessThan">
      <formula>0.05/(COUNT($B$53:$AI$86)-COUNT($B$53:$B$86))</formula>
    </cfRule>
    <cfRule type="cellIs" dxfId="341" priority="87" operator="lessThan">
      <formula>0.05</formula>
    </cfRule>
  </conditionalFormatting>
  <conditionalFormatting sqref="J62:J86">
    <cfRule type="expression" dxfId="340" priority="25">
      <formula>$J132="+"</formula>
    </cfRule>
  </conditionalFormatting>
  <conditionalFormatting sqref="K62:K86">
    <cfRule type="cellIs" dxfId="339" priority="84" operator="lessThan">
      <formula>0.05/(COUNT($B$53:$AI$86)-COUNT($B$53:$B$86))</formula>
    </cfRule>
    <cfRule type="cellIs" dxfId="338" priority="85" operator="lessThan">
      <formula>0.05</formula>
    </cfRule>
  </conditionalFormatting>
  <conditionalFormatting sqref="K63:K86">
    <cfRule type="expression" dxfId="337" priority="24">
      <formula>$K133="+"</formula>
    </cfRule>
  </conditionalFormatting>
  <conditionalFormatting sqref="L63:L86">
    <cfRule type="cellIs" dxfId="336" priority="82" operator="lessThan">
      <formula>0.05/(COUNT($B$53:$AI$86)-COUNT($B$53:$B$86))</formula>
    </cfRule>
    <cfRule type="cellIs" dxfId="335" priority="83" operator="lessThan">
      <formula>0.05</formula>
    </cfRule>
  </conditionalFormatting>
  <conditionalFormatting sqref="L64:L86">
    <cfRule type="expression" dxfId="334" priority="23">
      <formula>$L134="+"</formula>
    </cfRule>
  </conditionalFormatting>
  <conditionalFormatting sqref="M64:M86">
    <cfRule type="cellIs" dxfId="333" priority="80" operator="lessThan">
      <formula>0.05/(COUNT($B$53:$AI$86)-COUNT($B$53:$B$86))</formula>
    </cfRule>
    <cfRule type="cellIs" dxfId="332" priority="81" operator="lessThan">
      <formula>0.05</formula>
    </cfRule>
  </conditionalFormatting>
  <conditionalFormatting sqref="M65:M86">
    <cfRule type="expression" dxfId="331" priority="22">
      <formula>$M135="+"</formula>
    </cfRule>
  </conditionalFormatting>
  <conditionalFormatting sqref="N65:N86">
    <cfRule type="cellIs" dxfId="330" priority="78" operator="lessThan">
      <formula>0.05/(COUNT($B$53:$AI$86)-COUNT($B$53:$B$86))</formula>
    </cfRule>
    <cfRule type="cellIs" dxfId="329" priority="79" operator="lessThan">
      <formula>0.05</formula>
    </cfRule>
  </conditionalFormatting>
  <conditionalFormatting sqref="N66:N86">
    <cfRule type="expression" dxfId="328" priority="21">
      <formula>$N136="+"</formula>
    </cfRule>
  </conditionalFormatting>
  <conditionalFormatting sqref="O66:O86">
    <cfRule type="cellIs" dxfId="327" priority="76" operator="lessThan">
      <formula>0.05/(COUNT($B$53:$AI$86)-COUNT($B$53:$B$86))</formula>
    </cfRule>
    <cfRule type="cellIs" dxfId="326" priority="77" operator="lessThan">
      <formula>0.05</formula>
    </cfRule>
  </conditionalFormatting>
  <conditionalFormatting sqref="O67:O86">
    <cfRule type="expression" dxfId="325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324" priority="74" operator="lessThan">
      <formula>0.05/(COUNT($B$53:$AI$86)-COUNT($B$53:$B$86))</formula>
    </cfRule>
    <cfRule type="cellIs" dxfId="323" priority="75" operator="lessThan">
      <formula>0.05</formula>
    </cfRule>
  </conditionalFormatting>
  <conditionalFormatting sqref="P68:P86">
    <cfRule type="expression" dxfId="322" priority="19">
      <formula>$P138="+"</formula>
    </cfRule>
  </conditionalFormatting>
  <conditionalFormatting sqref="Q68:Q86">
    <cfRule type="cellIs" dxfId="321" priority="72" operator="lessThan">
      <formula>0.05/(COUNT($B$53:$AI$86)-COUNT($B$53:$B$86))</formula>
    </cfRule>
    <cfRule type="cellIs" dxfId="320" priority="73" operator="lessThan">
      <formula>0.05</formula>
    </cfRule>
  </conditionalFormatting>
  <conditionalFormatting sqref="Q69:Q86">
    <cfRule type="expression" dxfId="319" priority="18">
      <formula>$Q139="+"</formula>
    </cfRule>
  </conditionalFormatting>
  <conditionalFormatting sqref="R69:R86">
    <cfRule type="cellIs" dxfId="318" priority="70" operator="lessThan">
      <formula>0.05/(COUNT($B$53:$AI$86)-COUNT($B$53:$B$86))</formula>
    </cfRule>
    <cfRule type="cellIs" dxfId="317" priority="71" operator="lessThan">
      <formula>0.05</formula>
    </cfRule>
  </conditionalFormatting>
  <conditionalFormatting sqref="R70:R86">
    <cfRule type="expression" dxfId="316" priority="17">
      <formula>$R140="+"</formula>
    </cfRule>
  </conditionalFormatting>
  <conditionalFormatting sqref="S70:S86">
    <cfRule type="cellIs" dxfId="315" priority="68" operator="lessThan">
      <formula>0.05/(COUNT($B$53:$AI$86)-COUNT($B$53:$B$86))</formula>
    </cfRule>
    <cfRule type="cellIs" dxfId="314" priority="69" operator="lessThan">
      <formula>0.05</formula>
    </cfRule>
  </conditionalFormatting>
  <conditionalFormatting sqref="S71:S86">
    <cfRule type="expression" dxfId="313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312" priority="66" operator="lessThan">
      <formula>0.05/(COUNT($B$53:$AI$86)-COUNT($B$53:$B$86))</formula>
    </cfRule>
    <cfRule type="cellIs" dxfId="311" priority="67" operator="lessThan">
      <formula>0.05</formula>
    </cfRule>
  </conditionalFormatting>
  <conditionalFormatting sqref="T72:T86">
    <cfRule type="expression" dxfId="310" priority="15">
      <formula>$T142="+"</formula>
    </cfRule>
  </conditionalFormatting>
  <conditionalFormatting sqref="U72:U86">
    <cfRule type="cellIs" dxfId="309" priority="64" operator="lessThan">
      <formula>0.05/(COUNT($B$53:$AI$86)-COUNT($B$53:$B$86))</formula>
    </cfRule>
    <cfRule type="cellIs" dxfId="308" priority="65" operator="lessThan">
      <formula>0.05</formula>
    </cfRule>
  </conditionalFormatting>
  <conditionalFormatting sqref="U73:U86">
    <cfRule type="expression" dxfId="307" priority="14">
      <formula>$U143="+"</formula>
    </cfRule>
  </conditionalFormatting>
  <conditionalFormatting sqref="V73:V86">
    <cfRule type="cellIs" dxfId="306" priority="62" operator="lessThan">
      <formula>0.05/(COUNT($B$53:$AI$86)-COUNT($B$53:$B$86))</formula>
    </cfRule>
    <cfRule type="cellIs" dxfId="305" priority="63" operator="lessThan">
      <formula>0.05</formula>
    </cfRule>
  </conditionalFormatting>
  <conditionalFormatting sqref="V74:V86">
    <cfRule type="expression" dxfId="304" priority="13">
      <formula>$V144="+"</formula>
    </cfRule>
  </conditionalFormatting>
  <conditionalFormatting sqref="W74:W86">
    <cfRule type="cellIs" dxfId="303" priority="60" operator="lessThan">
      <formula>0.05/(COUNT($B$53:$AI$86)-COUNT($B$53:$B$86))</formula>
    </cfRule>
    <cfRule type="cellIs" dxfId="302" priority="61" operator="lessThan">
      <formula>0.05</formula>
    </cfRule>
  </conditionalFormatting>
  <conditionalFormatting sqref="W75:W86">
    <cfRule type="expression" dxfId="301" priority="12">
      <formula>$W145="+"</formula>
    </cfRule>
  </conditionalFormatting>
  <conditionalFormatting sqref="X75:X86">
    <cfRule type="cellIs" dxfId="300" priority="58" operator="lessThan">
      <formula>0.05/(COUNT($B$53:$AI$86)-COUNT($B$53:$B$86))</formula>
    </cfRule>
    <cfRule type="cellIs" dxfId="299" priority="59" operator="lessThan">
      <formula>0.05</formula>
    </cfRule>
  </conditionalFormatting>
  <conditionalFormatting sqref="X76:X86">
    <cfRule type="expression" dxfId="298" priority="11">
      <formula>$X146="+"</formula>
    </cfRule>
  </conditionalFormatting>
  <conditionalFormatting sqref="Y76:Y86">
    <cfRule type="cellIs" dxfId="297" priority="56" operator="lessThan">
      <formula>0.05/(COUNT($B$53:$AI$86)-COUNT($B$53:$B$86))</formula>
    </cfRule>
    <cfRule type="cellIs" dxfId="296" priority="57" operator="lessThan">
      <formula>0.05</formula>
    </cfRule>
  </conditionalFormatting>
  <conditionalFormatting sqref="Y77:Y86">
    <cfRule type="expression" dxfId="295" priority="10">
      <formula>$Y147="+"</formula>
    </cfRule>
  </conditionalFormatting>
  <conditionalFormatting sqref="Z77:Z86">
    <cfRule type="cellIs" dxfId="294" priority="54" operator="lessThan">
      <formula>0.05/(COUNT($B$53:$AI$86)-COUNT($B$53:$B$86))</formula>
    </cfRule>
    <cfRule type="cellIs" dxfId="293" priority="55" operator="lessThan">
      <formula>0.05</formula>
    </cfRule>
  </conditionalFormatting>
  <conditionalFormatting sqref="Z78:Z86">
    <cfRule type="expression" dxfId="292" priority="9">
      <formula>$Z148="+"</formula>
    </cfRule>
  </conditionalFormatting>
  <conditionalFormatting sqref="AA78:AA86">
    <cfRule type="cellIs" dxfId="291" priority="52" operator="lessThan">
      <formula>0.05/(COUNT($B$53:$AI$86)-COUNT($B$53:$B$86))</formula>
    </cfRule>
    <cfRule type="cellIs" dxfId="290" priority="53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89" priority="50" operator="lessThan">
      <formula>0.05/(COUNT($B$53:$AI$86)-COUNT($B$53:$B$86))</formula>
    </cfRule>
    <cfRule type="cellIs" dxfId="288" priority="51" operator="lessThan">
      <formula>0.05</formula>
    </cfRule>
  </conditionalFormatting>
  <conditionalFormatting sqref="AB80:AB86">
    <cfRule type="expression" dxfId="287" priority="7">
      <formula>$AB150="+"</formula>
    </cfRule>
  </conditionalFormatting>
  <conditionalFormatting sqref="AC80:AC86">
    <cfRule type="cellIs" dxfId="286" priority="48" operator="lessThan">
      <formula>0.05/(COUNT($B$53:$AI$86)-COUNT($B$53:$B$86))</formula>
    </cfRule>
    <cfRule type="cellIs" dxfId="285" priority="49" operator="lessThan">
      <formula>0.05</formula>
    </cfRule>
  </conditionalFormatting>
  <conditionalFormatting sqref="AC81:AC86">
    <cfRule type="expression" dxfId="284" priority="6">
      <formula>$AC151="+"</formula>
    </cfRule>
  </conditionalFormatting>
  <conditionalFormatting sqref="AD81:AD86">
    <cfRule type="cellIs" dxfId="283" priority="46" operator="lessThan">
      <formula>0.05/(COUNT($B$53:$AI$86)-COUNT($B$53:$B$86))</formula>
    </cfRule>
    <cfRule type="cellIs" dxfId="282" priority="47" operator="lessThan">
      <formula>0.05</formula>
    </cfRule>
  </conditionalFormatting>
  <conditionalFormatting sqref="AD82:AD86">
    <cfRule type="expression" dxfId="281" priority="5">
      <formula>$AD152="+"</formula>
    </cfRule>
  </conditionalFormatting>
  <conditionalFormatting sqref="AE82:AE86">
    <cfRule type="cellIs" dxfId="280" priority="44" operator="lessThan">
      <formula>0.05/(COUNT($B$53:$AI$86)-COUNT($B$53:$B$86))</formula>
    </cfRule>
    <cfRule type="cellIs" dxfId="279" priority="45" operator="lessThan">
      <formula>0.05</formula>
    </cfRule>
  </conditionalFormatting>
  <conditionalFormatting sqref="AE83:AE86">
    <cfRule type="expression" dxfId="278" priority="4">
      <formula>$AE153="+"</formula>
    </cfRule>
  </conditionalFormatting>
  <conditionalFormatting sqref="AF83:AF86">
    <cfRule type="cellIs" dxfId="277" priority="42" operator="lessThan">
      <formula>0.05/(COUNT($B$53:$AI$86)-COUNT($B$53:$B$86))</formula>
    </cfRule>
    <cfRule type="cellIs" dxfId="276" priority="43" operator="lessThan">
      <formula>0.05</formula>
    </cfRule>
  </conditionalFormatting>
  <conditionalFormatting sqref="AF84:AF86">
    <cfRule type="expression" dxfId="275" priority="3">
      <formula>$AF154="+"</formula>
    </cfRule>
  </conditionalFormatting>
  <conditionalFormatting sqref="AG84:AG86">
    <cfRule type="cellIs" dxfId="274" priority="40" operator="lessThan">
      <formula>0.05/(COUNT($B$53:$AI$86)-COUNT($B$53:$B$86))</formula>
    </cfRule>
    <cfRule type="cellIs" dxfId="273" priority="41" operator="lessThan">
      <formula>0.05</formula>
    </cfRule>
  </conditionalFormatting>
  <conditionalFormatting sqref="AG85:AG86">
    <cfRule type="expression" dxfId="272" priority="2">
      <formula>$AG155="+"</formula>
    </cfRule>
  </conditionalFormatting>
  <conditionalFormatting sqref="AH85:AH86">
    <cfRule type="cellIs" dxfId="271" priority="38" operator="lessThan">
      <formula>0.05/(COUNT($B$53:$AI$86)-COUNT($B$53:$B$86))</formula>
    </cfRule>
    <cfRule type="cellIs" dxfId="270" priority="39" operator="lessThan">
      <formula>0.05</formula>
    </cfRule>
  </conditionalFormatting>
  <conditionalFormatting sqref="AH86">
    <cfRule type="expression" dxfId="269" priority="1">
      <formula>$AH$156="+"</formula>
    </cfRule>
  </conditionalFormatting>
  <conditionalFormatting sqref="AI86">
    <cfRule type="cellIs" dxfId="268" priority="36" operator="lessThan">
      <formula>0.05/(COUNT($B$53:$AI$86)-COUNT($B$53:$B$86))</formula>
    </cfRule>
    <cfRule type="cellIs" dxfId="267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2.0029796405435549</v>
      </c>
      <c r="J5">
        <f>COUNT(E4:E9)-1</f>
        <v>5</v>
      </c>
      <c r="K5">
        <f t="shared" ref="K5:K13" si="1">I5/J5</f>
        <v>0.40059592810871097</v>
      </c>
      <c r="L5">
        <f>K5/K12</f>
        <v>200.74533702378787</v>
      </c>
      <c r="M5">
        <f>_xlfn.F.DIST.RT(L5,J5,J12)</f>
        <v>4.8000188943717473E-63</v>
      </c>
      <c r="N5">
        <f>I5/(I5+I12)</f>
        <v>0.8745345892301204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4.0391558507664516E-2</v>
      </c>
      <c r="J6">
        <f>COUNT(E10:E11)-1</f>
        <v>1</v>
      </c>
      <c r="K6">
        <f t="shared" si="1"/>
        <v>4.0391558507664516E-2</v>
      </c>
      <c r="L6">
        <f>K6/K12</f>
        <v>20.240887279654906</v>
      </c>
      <c r="M6">
        <f>_xlfn.F.DIST.RT(L6,J6,J12)</f>
        <v>1.3963711961863566E-5</v>
      </c>
      <c r="N6">
        <f>I6/(I6+I12)</f>
        <v>0.12323902783836345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0.88019901097043907</v>
      </c>
      <c r="J7">
        <f>COUNT(E12:E14)-1</f>
        <v>2</v>
      </c>
      <c r="K7">
        <f t="shared" si="1"/>
        <v>0.44009950548521953</v>
      </c>
      <c r="L7">
        <f>K7/K12</f>
        <v>220.54124206838546</v>
      </c>
      <c r="M7">
        <f>_xlfn.F.DIST.RT(L7,J7,J12)</f>
        <v>1.4536788516442284E-44</v>
      </c>
      <c r="N7">
        <f>I7/(I7+I12)</f>
        <v>0.75388085628224344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0.79781070737509874</v>
      </c>
      <c r="F8" s="11">
        <f t="array" ref="F8">IF(D8&lt;2,"",VAR(IF('F1 Analysis'!$A$2:$A$37=A8,'F1 Analysis'!$D$2:$H$37,"")))</f>
        <v>1.7540205880763186E-3</v>
      </c>
      <c r="H8" t="s">
        <v>29</v>
      </c>
      <c r="I8">
        <f>DEVSQ(E15:E26)*D15-I5-I6</f>
        <v>7.2384236864666218E-2</v>
      </c>
      <c r="J8">
        <f>J6*J5</f>
        <v>5</v>
      </c>
      <c r="K8">
        <f t="shared" si="1"/>
        <v>1.4476847372933244E-2</v>
      </c>
      <c r="L8">
        <f>K8/K12</f>
        <v>7.2545909756046454</v>
      </c>
      <c r="M8">
        <f>_xlfn.F.DIST.RT(L8,J8,J12)</f>
        <v>4.3556943803341621E-6</v>
      </c>
      <c r="N8">
        <f>I8/(I8+I12)</f>
        <v>0.20121129596264914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0.86129997326734176</v>
      </c>
      <c r="F9" s="11">
        <f t="array" ref="F9">IF(D9&lt;2,"",VAR(IF('F1 Analysis'!$A$2:$A$37=A9,'F1 Analysis'!$D$2:$H$37,"")))</f>
        <v>2.2040449746775232E-3</v>
      </c>
      <c r="H9" t="s">
        <v>30</v>
      </c>
      <c r="I9">
        <f>DEVSQ(E27:E44)*D27-I5-I7</f>
        <v>3.8612869338726279</v>
      </c>
      <c r="J9">
        <f>J7*J5</f>
        <v>10</v>
      </c>
      <c r="K9">
        <f t="shared" si="1"/>
        <v>0.3861286933872628</v>
      </c>
      <c r="L9">
        <f>K9/K12</f>
        <v>193.49556310903347</v>
      </c>
      <c r="M9">
        <f>_xlfn.F.DIST.RT(L9,J9,J12)</f>
        <v>3.1808090582764977E-78</v>
      </c>
      <c r="N9">
        <f>I9/(I9+I12)</f>
        <v>0.93073445250754228</v>
      </c>
    </row>
    <row r="10" spans="1:14" x14ac:dyDescent="0.2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0.75857240832708772</v>
      </c>
      <c r="F10" s="11">
        <f t="array" ref="F10">IF(D10&lt;2,"",VAR(IF('F1 Analysis'!$B$2:$B$37=B10,'F1 Analysis'!$D$2:$H$37,"")))</f>
        <v>4.0349673774868922E-2</v>
      </c>
      <c r="H10" t="s">
        <v>31</v>
      </c>
      <c r="I10">
        <f>DEVSQ(E45:E50)*D45-I6-I7</f>
        <v>7.0823210402563008E-3</v>
      </c>
      <c r="J10">
        <f>J7*J6</f>
        <v>2</v>
      </c>
      <c r="K10">
        <f t="shared" si="1"/>
        <v>3.5411605201281504E-3</v>
      </c>
      <c r="L10">
        <f>K10/K12</f>
        <v>1.774534917078703</v>
      </c>
      <c r="M10">
        <f>_xlfn.F.DIST.RT(L10,J10,J12)</f>
        <v>0.17324996621691946</v>
      </c>
      <c r="N10">
        <f>I10/(I10+I12)</f>
        <v>2.4053488362525757E-2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0.78853221789022099</v>
      </c>
      <c r="F11" s="11">
        <f t="array" ref="F11">IF(D11&lt;2,"",VAR(IF('F1 Analysis'!$B$2:$B$37=B11,'F1 Analysis'!$D$2:$H$37,"")))</f>
        <v>3.9694736013465591E-2</v>
      </c>
      <c r="H11" t="s">
        <v>32</v>
      </c>
      <c r="I11">
        <f>DEVSQ(E51:E86)*D51-I10-I9-I8-I7-I6-I5</f>
        <v>1.2662153065563508E-2</v>
      </c>
      <c r="J11">
        <f>J7*J6*J5</f>
        <v>10</v>
      </c>
      <c r="K11">
        <f t="shared" si="1"/>
        <v>1.2662153065563508E-3</v>
      </c>
      <c r="L11">
        <f>K11/K12</f>
        <v>0.63452172282278929</v>
      </c>
      <c r="M11">
        <f>_xlfn.F.DIST.RT(L11,J11,J12)</f>
        <v>0.78238296955587849</v>
      </c>
      <c r="N11">
        <f>I11/(I11+I12)</f>
        <v>4.2204317138972831E-2</v>
      </c>
    </row>
    <row r="12" spans="1:14" x14ac:dyDescent="0.2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0.82003607730502615</v>
      </c>
      <c r="F12" s="11">
        <f t="array" ref="F12">IF(D12&lt;2,"",VAR(IF('F1 Analysis'!$C$2:$C$37=C12,'F1 Analysis'!$D$2:$H$37,"")))</f>
        <v>5.155468952676579E-3</v>
      </c>
      <c r="H12" t="s">
        <v>34</v>
      </c>
      <c r="I12">
        <f>I13-I11-I10-I9-I8-I7-I6-I5</f>
        <v>0.28735817480442272</v>
      </c>
      <c r="J12">
        <f>D87-(J5+1)*(J6+1)*(J7+1)</f>
        <v>144</v>
      </c>
      <c r="K12">
        <f t="shared" si="1"/>
        <v>1.9955428805862687E-3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0.82590432301034533</v>
      </c>
      <c r="F13" s="11">
        <f t="array" ref="F13">IF(D13&lt;2,"",VAR(IF('F1 Analysis'!$C$2:$C$37=C13,'F1 Analysis'!$D$2:$H$37,"")))</f>
        <v>4.4216714553018547E-3</v>
      </c>
      <c r="H13" s="16" t="s">
        <v>33</v>
      </c>
      <c r="I13" s="16">
        <f>F87*J13</f>
        <v>7.1643440296691949</v>
      </c>
      <c r="J13" s="16">
        <f>D87-1</f>
        <v>179</v>
      </c>
      <c r="K13" s="16">
        <f t="shared" si="1"/>
        <v>4.0024268322174275E-2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0.67471653901059137</v>
      </c>
      <c r="F14" s="14">
        <f t="array" ref="F14">IF(D14&lt;2,"",VAR(IF('F1 Analysis'!$C$2:$C$37=C14,'F1 Analysis'!$D$2:$H$37,"")))</f>
        <v>9.6933792112342113E-2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0.7906473971851995</v>
      </c>
      <c r="F23" s="11">
        <f t="array" ref="F23">IF(D23&lt;2,"",VAR(IF('F1 Analysis'!$A$2:$A$37=A23,IF('F1 Analysis'!$B$2:$B$37=B23,'F1 Analysis'!$D$2:$H$37,""))))</f>
        <v>2.3586460470304328E-3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0.80497401756499798</v>
      </c>
      <c r="F24" s="11">
        <f t="array" ref="F24">IF(D24&lt;2,"",VAR(IF('F1 Analysis'!$A$2:$A$37=A24,IF('F1 Analysis'!$B$2:$B$37=B24,'F1 Analysis'!$D$2:$H$37,""))))</f>
        <v>1.1647258578204121E-3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0.85418450602122875</v>
      </c>
      <c r="F25" s="11">
        <f t="array" ref="F25">IF(D25&lt;2,"",VAR(IF('F1 Analysis'!$A$2:$A$37=A25,IF('F1 Analysis'!$B$2:$B$37=B25,'F1 Analysis'!$D$2:$H$37,""))))</f>
        <v>2.1831428149768884E-3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0.86841544051345487</v>
      </c>
      <c r="F26" s="14">
        <f t="array" ref="F26">IF(D26&lt;2,"",VAR(IF('F1 Analysis'!$A$2:$A$37=A26,IF('F1 Analysis'!$B$2:$B$37=B26,'F1 Analysis'!$D$2:$H$37,""))))</f>
        <v>2.2738863308611793E-3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0.80552787351695765</v>
      </c>
      <c r="F39" s="11">
        <f t="array" ref="F39">IF(D39&lt;2,"",VAR(IF('F1 Analysis'!$A$2:$A$37=A39,IF('F1 Analysis'!$C$2:$C$37=C39,'F1 Analysis'!$D$2:$H$37,""))))</f>
        <v>1.2087397091868832E-3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0.80441985393093096</v>
      </c>
      <c r="F40" s="11">
        <f t="array" ref="F40">IF(D40&lt;2,"",VAR(IF('F1 Analysis'!$A$2:$A$37=A40,IF('F1 Analysis'!$C$2:$C$37=C40,'F1 Analysis'!$D$2:$H$37,""))))</f>
        <v>8.4035635042254678E-4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0.78348439467740727</v>
      </c>
      <c r="F41" s="11">
        <f t="array" ref="F41">IF(D41&lt;2,"",VAR(IF('F1 Analysis'!$A$2:$A$37=A41,IF('F1 Analysis'!$C$2:$C$37=C41,'F1 Analysis'!$D$2:$H$37,""))))</f>
        <v>3.2599939386703087E-3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0.86737720795499507</v>
      </c>
      <c r="F42" s="11">
        <f t="array" ref="F42">IF(D42&lt;2,"",VAR(IF('F1 Analysis'!$A$2:$A$37=A42,IF('F1 Analysis'!$C$2:$C$37=C42,'F1 Analysis'!$D$2:$H$37,""))))</f>
        <v>2.6804506783586809E-3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0.86665459956275581</v>
      </c>
      <c r="F43" s="11">
        <f t="array" ref="F43">IF(D43&lt;2,"",VAR(IF('F1 Analysis'!$A$2:$A$37=A43,IF('F1 Analysis'!$C$2:$C$37=C43,'F1 Analysis'!$D$2:$H$37,""))))</f>
        <v>1.7557919349575346E-3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0.8498681122842745</v>
      </c>
      <c r="F44" s="14">
        <f t="array" ref="F44">IF(D44&lt;2,"",VAR(IF('F1 Analysis'!$A$2:$A$37=A44,IF('F1 Analysis'!$C$2:$C$37=C44,'F1 Analysis'!$D$2:$H$37,""))))</f>
        <v>2.4475775831463227E-3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0.80429707112730464</v>
      </c>
      <c r="F45" s="9">
        <f t="array" ref="F45">IF(D45&lt;2,"",VAR(IF('F1 Analysis'!$B$2:$B$37=B45,IF('F1 Analysis'!$C$2:$C$37=C45,'F1 Analysis'!$D$2:$H$37,""))))</f>
        <v>7.2130184619720109E-3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0.8189581942831462</v>
      </c>
      <c r="F46" s="11">
        <f t="array" ref="F46">IF(D46&lt;2,"",VAR(IF('F1 Analysis'!$B$2:$B$37=B46,IF('F1 Analysis'!$C$2:$C$37=C46,'F1 Analysis'!$D$2:$H$37,""))))</f>
        <v>5.9419018088115762E-3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0.65246195957081232</v>
      </c>
      <c r="F47" s="11">
        <f t="array" ref="F47">IF(D47&lt;2,"",VAR(IF('F1 Analysis'!$B$2:$B$37=B47,IF('F1 Analysis'!$C$2:$C$37=C47,'F1 Analysis'!$D$2:$H$37,""))))</f>
        <v>9.309413172555589E-2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0.83577508348274809</v>
      </c>
      <c r="F48" s="11">
        <f t="array" ref="F48">IF(D48&lt;2,"",VAR(IF('F1 Analysis'!$B$2:$B$37=B48,IF('F1 Analysis'!$C$2:$C$37=C48,'F1 Analysis'!$D$2:$H$37,""))))</f>
        <v>2.7631777201030218E-3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0.83285045173754513</v>
      </c>
      <c r="F49" s="11">
        <f t="array" ref="F49">IF(D49&lt;2,"",VAR(IF('F1 Analysis'!$B$2:$B$37=B49,IF('F1 Analysis'!$C$2:$C$37=C49,'F1 Analysis'!$D$2:$H$37,""))))</f>
        <v>2.9540876258477263E-3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0.69697111845037041</v>
      </c>
      <c r="F50" s="14">
        <f t="array" ref="F50">IF(D50&lt;2,"",VAR(IF('F1 Analysis'!$B$2:$B$37=B50,IF('F1 Analysis'!$C$2:$C$37=C50,'F1 Analysis'!$D$2:$H$37,""))))</f>
        <v>0.10309130814567537</v>
      </c>
    </row>
    <row r="51" spans="1:6" x14ac:dyDescent="0.2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2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2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2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2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2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2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2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2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2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2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2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2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2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2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2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2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2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2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2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2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2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2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2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2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0.81142185643217568</v>
      </c>
      <c r="F75" s="11">
        <f>_xlfn.VAR.S('F1 Analysis'!D26:H26)</f>
        <v>2.0861597506706634E-3</v>
      </c>
    </row>
    <row r="76" spans="1:6" x14ac:dyDescent="0.2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0.81030368852588208</v>
      </c>
      <c r="F76" s="11">
        <f>_xlfn.VAR.S('F1 Analysis'!D27:H27)</f>
        <v>1.2963979350611677E-3</v>
      </c>
    </row>
    <row r="77" spans="1:6" x14ac:dyDescent="0.2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0.7502166465975405</v>
      </c>
      <c r="F77" s="11">
        <f>_xlfn.VAR.S('F1 Analysis'!D28:H28)</f>
        <v>1.8069615546802277E-3</v>
      </c>
    </row>
    <row r="78" spans="1:6" x14ac:dyDescent="0.2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0.79963389060173973</v>
      </c>
      <c r="F78" s="11">
        <f>_xlfn.VAR.S('F1 Analysis'!D29:H29)</f>
        <v>5.4665700848761933E-4</v>
      </c>
    </row>
    <row r="79" spans="1:6" x14ac:dyDescent="0.2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0.79853601933597984</v>
      </c>
      <c r="F79" s="11">
        <f>_xlfn.VAR.S('F1 Analysis'!D30:H30)</f>
        <v>5.0785507953770485E-4</v>
      </c>
    </row>
    <row r="80" spans="1:6" x14ac:dyDescent="0.2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0.81675214275727404</v>
      </c>
      <c r="F80" s="11">
        <f>_xlfn.VAR.S('F1 Analysis'!D31:H31)</f>
        <v>2.7611671515642587E-3</v>
      </c>
    </row>
    <row r="81" spans="1:6" x14ac:dyDescent="0.2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0.85461508315660684</v>
      </c>
      <c r="F81" s="11">
        <f>_xlfn.VAR.S('F1 Analysis'!D32:H32)</f>
        <v>2.1756060030410224E-3</v>
      </c>
    </row>
    <row r="82" spans="1:6" x14ac:dyDescent="0.2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0.87335512576993857</v>
      </c>
      <c r="F82" s="11">
        <f>_xlfn.VAR.S('F1 Analysis'!D33:H33)</f>
        <v>2.4915560508721154E-3</v>
      </c>
    </row>
    <row r="83" spans="1:6" x14ac:dyDescent="0.2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0.83458330913714085</v>
      </c>
      <c r="F83" s="11">
        <f>_xlfn.VAR.S('F1 Analysis'!D34:H34)</f>
        <v>2.033956576621079E-3</v>
      </c>
    </row>
    <row r="84" spans="1:6" x14ac:dyDescent="0.2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0.88013933275338307</v>
      </c>
      <c r="F84" s="11">
        <f>_xlfn.VAR.S('F1 Analysis'!D35:H35)</f>
        <v>3.4482284498419244E-3</v>
      </c>
    </row>
    <row r="85" spans="1:6" x14ac:dyDescent="0.2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0.8599540733555735</v>
      </c>
      <c r="F85" s="11">
        <f>_xlfn.VAR.S('F1 Analysis'!D36:H36)</f>
        <v>1.3467331741494825E-3</v>
      </c>
    </row>
    <row r="86" spans="1:6" x14ac:dyDescent="0.2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0.86515291543140815</v>
      </c>
      <c r="F86" s="14">
        <f>_xlfn.VAR.S('F1 Analysis'!D37:H37)</f>
        <v>2.8890299673415814E-3</v>
      </c>
    </row>
    <row r="87" spans="1:6" x14ac:dyDescent="0.25">
      <c r="D87">
        <f>SUM(D51:D86)</f>
        <v>180</v>
      </c>
      <c r="E87">
        <f>AVERAGE('F1 Analysis'!D2:H37)</f>
        <v>0.77355231310865502</v>
      </c>
      <c r="F87">
        <f>_xlfn.VAR.S('F1 Analysis'!D2:H37)</f>
        <v>4.0024268322174275E-2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66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P91"/>
  <sheetViews>
    <sheetView workbookViewId="0">
      <selection activeCell="C27" sqref="C27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'F1 ANOVA'!E15</f>
        <v>0.67275039000867098</v>
      </c>
      <c r="C2">
        <f>'F1 ANOVA'!E16</f>
        <v>0.77797176062140749</v>
      </c>
      <c r="E2" t="s">
        <v>0</v>
      </c>
      <c r="F2">
        <f>'F1 ANOVA'!E27</f>
        <v>0.71947355473446595</v>
      </c>
      <c r="G2">
        <f>'F1 ANOVA'!E28</f>
        <v>0.72579785656647933</v>
      </c>
      <c r="H2">
        <f>'F1 ANOVA'!E29</f>
        <v>0.73081181464417255</v>
      </c>
      <c r="J2" t="s">
        <v>0</v>
      </c>
      <c r="K2">
        <f>'F1 ANOVA'!E51</f>
        <v>0.6499308033204485</v>
      </c>
      <c r="L2">
        <f>'F1 ANOVA'!E52</f>
        <v>0.68145708281393291</v>
      </c>
      <c r="M2">
        <f>'F1 ANOVA'!E53</f>
        <v>0.68686328389163143</v>
      </c>
      <c r="N2">
        <f>'F1 ANOVA'!E54</f>
        <v>0.78901630614848339</v>
      </c>
      <c r="O2">
        <f>'F1 ANOVA'!E55</f>
        <v>0.77013863031902585</v>
      </c>
      <c r="P2">
        <f>'F1 ANOVA'!E56</f>
        <v>0.77476034539671357</v>
      </c>
    </row>
    <row r="3" spans="1:16" x14ac:dyDescent="0.25">
      <c r="A3" t="s">
        <v>1</v>
      </c>
      <c r="B3">
        <f>'F1 ANOVA'!E17</f>
        <v>0.80631080094834828</v>
      </c>
      <c r="C3">
        <f>'F1 ANOVA'!E18</f>
        <v>0.86390068466621583</v>
      </c>
      <c r="E3" t="s">
        <v>1</v>
      </c>
      <c r="F3">
        <f>'F1 ANOVA'!E30</f>
        <v>0.83813024560093896</v>
      </c>
      <c r="G3">
        <f>'F1 ANOVA'!E31</f>
        <v>0.84176061930356083</v>
      </c>
      <c r="H3">
        <f>'F1 ANOVA'!E32</f>
        <v>0.82542636351734655</v>
      </c>
      <c r="J3" t="s">
        <v>1</v>
      </c>
      <c r="K3">
        <f>'F1 ANOVA'!E57</f>
        <v>0.81410587942555801</v>
      </c>
      <c r="L3">
        <f>'F1 ANOVA'!E58</f>
        <v>0.81656971711209891</v>
      </c>
      <c r="M3">
        <f>'F1 ANOVA'!E59</f>
        <v>0.78825680630738837</v>
      </c>
      <c r="N3">
        <f>'F1 ANOVA'!E60</f>
        <v>0.86215461177632002</v>
      </c>
      <c r="O3">
        <f>'F1 ANOVA'!E61</f>
        <v>0.86695152149502275</v>
      </c>
      <c r="P3">
        <f>'F1 ANOVA'!E62</f>
        <v>0.86259592072730462</v>
      </c>
    </row>
    <row r="4" spans="1:16" x14ac:dyDescent="0.25">
      <c r="A4" t="s">
        <v>2</v>
      </c>
      <c r="B4">
        <f>'F1 ANOVA'!E19</f>
        <v>0.85829186737453156</v>
      </c>
      <c r="C4">
        <f>'F1 ANOVA'!E20</f>
        <v>0.86180016525182768</v>
      </c>
      <c r="E4" t="s">
        <v>2</v>
      </c>
      <c r="F4">
        <f>'F1 ANOVA'!E33</f>
        <v>0.85324539631872409</v>
      </c>
      <c r="G4">
        <f>'F1 ANOVA'!E34</f>
        <v>0.8681841036804675</v>
      </c>
      <c r="H4">
        <f>'F1 ANOVA'!E35</f>
        <v>0.85870854894034743</v>
      </c>
      <c r="J4" t="s">
        <v>2</v>
      </c>
      <c r="K4">
        <f>'F1 ANOVA'!E63</f>
        <v>0.84842547662645929</v>
      </c>
      <c r="L4">
        <f>'F1 ANOVA'!E64</f>
        <v>0.87159841400596216</v>
      </c>
      <c r="M4">
        <f>'F1 ANOVA'!E65</f>
        <v>0.85485171149117356</v>
      </c>
      <c r="N4">
        <f>'F1 ANOVA'!E66</f>
        <v>0.85806531601098901</v>
      </c>
      <c r="O4">
        <f>'F1 ANOVA'!E67</f>
        <v>0.86476979335497328</v>
      </c>
      <c r="P4">
        <f>'F1 ANOVA'!E68</f>
        <v>0.86256538638952163</v>
      </c>
    </row>
    <row r="5" spans="1:16" x14ac:dyDescent="0.25">
      <c r="A5" t="s">
        <v>88</v>
      </c>
      <c r="B5">
        <f>'F1 ANOVA'!E21</f>
        <v>0.56924948842454737</v>
      </c>
      <c r="C5">
        <f>'F1 ANOVA'!E22</f>
        <v>0.55413123872342351</v>
      </c>
      <c r="E5" t="s">
        <v>88</v>
      </c>
      <c r="F5">
        <f>'F1 ANOVA'!E36</f>
        <v>0.83646218570407727</v>
      </c>
      <c r="G5">
        <f>'F1 ANOVA'!E37</f>
        <v>0.84860890501787911</v>
      </c>
      <c r="H5">
        <f>'F1 ANOVA'!E38</f>
        <v>0</v>
      </c>
      <c r="J5" t="s">
        <v>88</v>
      </c>
      <c r="K5">
        <f>'F1 ANOVA'!E69</f>
        <v>0.84728332780257942</v>
      </c>
      <c r="L5">
        <f>'F1 ANOVA'!E70</f>
        <v>0.86046513747106257</v>
      </c>
      <c r="M5">
        <f>'F1 ANOVA'!E71</f>
        <v>0</v>
      </c>
      <c r="N5">
        <f>'F1 ANOVA'!E72</f>
        <v>0.825641043605575</v>
      </c>
      <c r="O5">
        <f>'F1 ANOVA'!E73</f>
        <v>0.83675267256469554</v>
      </c>
      <c r="P5">
        <f>'F1 ANOVA'!E74</f>
        <v>0</v>
      </c>
    </row>
    <row r="6" spans="1:16" x14ac:dyDescent="0.25">
      <c r="A6" t="s">
        <v>4</v>
      </c>
      <c r="B6">
        <f>'F1 ANOVA'!E23</f>
        <v>0.7906473971851995</v>
      </c>
      <c r="C6">
        <f>'F1 ANOVA'!E24</f>
        <v>0.80497401756499798</v>
      </c>
      <c r="E6" t="s">
        <v>4</v>
      </c>
      <c r="F6">
        <f>'F1 ANOVA'!E39</f>
        <v>0.80552787351695765</v>
      </c>
      <c r="G6">
        <f>'F1 ANOVA'!E40</f>
        <v>0.80441985393093096</v>
      </c>
      <c r="H6">
        <f>'F1 ANOVA'!E41</f>
        <v>0.78348439467740727</v>
      </c>
      <c r="J6" t="s">
        <v>4</v>
      </c>
      <c r="K6">
        <f>'F1 ANOVA'!E75</f>
        <v>0.81142185643217568</v>
      </c>
      <c r="L6">
        <f>'F1 ANOVA'!E76</f>
        <v>0.81030368852588208</v>
      </c>
      <c r="M6">
        <f>'F1 ANOVA'!E77</f>
        <v>0.7502166465975405</v>
      </c>
      <c r="N6">
        <f>'F1 ANOVA'!E78</f>
        <v>0.79963389060173973</v>
      </c>
      <c r="O6">
        <f>'F1 ANOVA'!E79</f>
        <v>0.79853601933597984</v>
      </c>
      <c r="P6">
        <f>'F1 ANOVA'!E80</f>
        <v>0.81675214275727404</v>
      </c>
    </row>
    <row r="7" spans="1:16" x14ac:dyDescent="0.25">
      <c r="A7" t="s">
        <v>5</v>
      </c>
      <c r="B7">
        <f>'F1 ANOVA'!E25</f>
        <v>0.85418450602122875</v>
      </c>
      <c r="C7">
        <f>'F1 ANOVA'!E26</f>
        <v>0.86841544051345487</v>
      </c>
      <c r="E7" t="s">
        <v>5</v>
      </c>
      <c r="F7">
        <f>'F1 ANOVA'!E42</f>
        <v>0.86737720795499507</v>
      </c>
      <c r="G7">
        <f>'F1 ANOVA'!E43</f>
        <v>0.86665459956275581</v>
      </c>
      <c r="H7">
        <f>'F1 ANOVA'!E44</f>
        <v>0.8498681122842745</v>
      </c>
      <c r="J7" t="s">
        <v>5</v>
      </c>
      <c r="K7">
        <f>'F1 ANOVA'!E81</f>
        <v>0.85461508315660684</v>
      </c>
      <c r="L7">
        <f>'F1 ANOVA'!E82</f>
        <v>0.87335512576993857</v>
      </c>
      <c r="M7">
        <f>'F1 ANOVA'!E83</f>
        <v>0.83458330913714085</v>
      </c>
      <c r="N7">
        <f>'F1 ANOVA'!E84</f>
        <v>0.88013933275338307</v>
      </c>
      <c r="O7">
        <f>'F1 ANOVA'!E85</f>
        <v>0.8599540733555735</v>
      </c>
      <c r="P7">
        <f>'F1 ANOVA'!E86</f>
        <v>0.86515291543140815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0.67275039000867098</v>
      </c>
      <c r="C11" s="18">
        <v>0.80631080094834828</v>
      </c>
      <c r="D11" s="18">
        <v>0.85829186737453156</v>
      </c>
      <c r="E11" s="18">
        <v>0.56924948842454737</v>
      </c>
      <c r="F11" s="18">
        <v>0.7906473971851995</v>
      </c>
      <c r="G11" s="19">
        <v>0.85418450602122875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0.77797176062140749</v>
      </c>
      <c r="C12" s="13">
        <v>0.86390068466621583</v>
      </c>
      <c r="D12" s="13">
        <v>0.86180016525182768</v>
      </c>
      <c r="E12" s="13">
        <v>0.55413123872342351</v>
      </c>
      <c r="F12" s="13">
        <v>0.80497401756499798</v>
      </c>
      <c r="G12" s="14">
        <v>0.86841544051345487</v>
      </c>
      <c r="I12" s="21" t="str">
        <f t="array" ref="I12:I17">TRANSPOSE(B10:G10)</f>
        <v>kNN</v>
      </c>
      <c r="J12" s="21">
        <f>AVERAGE(B11:B12)</f>
        <v>0.72536107531503924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0.83510574280728211</v>
      </c>
    </row>
    <row r="14" spans="1:16" x14ac:dyDescent="0.25">
      <c r="I14" t="str">
        <v>LR</v>
      </c>
      <c r="J14">
        <f>AVERAGE(D11:D12)</f>
        <v>0.86004601631317956</v>
      </c>
    </row>
    <row r="15" spans="1:16" x14ac:dyDescent="0.25">
      <c r="I15" t="str">
        <v>MNB</v>
      </c>
      <c r="J15">
        <f>AVERAGE(E11:E12)</f>
        <v>0.56169036357398539</v>
      </c>
    </row>
    <row r="16" spans="1:16" x14ac:dyDescent="0.25">
      <c r="I16" t="str">
        <v>RF</v>
      </c>
      <c r="J16">
        <f>AVERAGE(F11:F12)</f>
        <v>0.79781070737509874</v>
      </c>
    </row>
    <row r="17" spans="9:16" x14ac:dyDescent="0.25">
      <c r="I17" s="16" t="str">
        <v>Ensemble</v>
      </c>
      <c r="J17" s="16">
        <f>AVERAGE(G11:G12)</f>
        <v>0.86129997326734187</v>
      </c>
      <c r="K17" s="16"/>
      <c r="L17" s="16"/>
      <c r="M17" s="16"/>
      <c r="N17" s="16"/>
    </row>
    <row r="18" spans="9:16" x14ac:dyDescent="0.25">
      <c r="K18">
        <f>SQRT([2]!MSWF(B11:G12,1)/COUNT(B11:B12))</f>
        <v>2.1967284290456926E-2</v>
      </c>
      <c r="L18">
        <f>[2]!dfWF(B11:G12,1)</f>
        <v>5</v>
      </c>
      <c r="M18">
        <f>[2]!QCRIT(COUNT(J12:J17),L18,P19,2)</f>
        <v>6.0330000000000004</v>
      </c>
      <c r="N18">
        <f>K18*M18</f>
        <v>0.13252862612432664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0.10974466749224288</v>
      </c>
      <c r="L21" s="21">
        <f>K21/K$18</f>
        <v>4.9958231541583125</v>
      </c>
      <c r="M21" s="21">
        <f>K21-N$18</f>
        <v>-2.2783958632083767E-2</v>
      </c>
      <c r="N21" s="21">
        <f>K21+N$18</f>
        <v>0.24227329361656952</v>
      </c>
      <c r="O21">
        <f>[2]!QDIST(L21,COUNT(J$12:J$17),L$18)</f>
        <v>9.8855428254823519E-2</v>
      </c>
      <c r="P21" s="21">
        <f>L21/SQRT(COUNT(B$11:B$12))</f>
        <v>3.5325804299141095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0.13468494099814032</v>
      </c>
      <c r="L22">
        <f t="shared" ref="L22:L35" si="0">K22/K$18</f>
        <v>6.1311602844166968</v>
      </c>
      <c r="M22">
        <f t="shared" ref="M22:M35" si="1">K22-N$18</f>
        <v>2.1563148738136806E-3</v>
      </c>
      <c r="N22">
        <f t="shared" ref="N22:N35" si="2">K22+N$18</f>
        <v>0.26721356712246697</v>
      </c>
      <c r="O22">
        <f>[2]!QDIST(L22,COUNT(J$12:J$17),L$18)</f>
        <v>4.7005635421393355E-2</v>
      </c>
      <c r="P22">
        <f t="shared" ref="P22:P35" si="3">L22/SQRT(COUNT(B$11:B$12))</f>
        <v>4.3353850136526875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0.16367071174105385</v>
      </c>
      <c r="L23">
        <f t="shared" si="0"/>
        <v>7.4506575130980588</v>
      </c>
      <c r="M23">
        <f t="shared" si="1"/>
        <v>3.1142085616727211E-2</v>
      </c>
      <c r="N23">
        <f t="shared" si="2"/>
        <v>0.2961993378653805</v>
      </c>
      <c r="O23">
        <f>[2]!QDIST(L23,COUNT(J$12:J$17),L$18)</f>
        <v>2.152986264363943E-2</v>
      </c>
      <c r="P23">
        <f t="shared" si="3"/>
        <v>5.2684104518101353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7.2449632060059499E-2</v>
      </c>
      <c r="L24">
        <f t="shared" si="0"/>
        <v>3.2980695793850687</v>
      </c>
      <c r="M24">
        <f t="shared" si="1"/>
        <v>-6.0078994064267144E-2</v>
      </c>
      <c r="N24">
        <f t="shared" si="2"/>
        <v>0.20497825818438614</v>
      </c>
      <c r="O24">
        <f>[2]!QDIST(L24,COUNT(J$12:J$17),L$18)</f>
        <v>0.3255048229470332</v>
      </c>
      <c r="P24">
        <f t="shared" si="3"/>
        <v>2.3320873644082463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0.13593889795230263</v>
      </c>
      <c r="L25">
        <f t="shared" si="0"/>
        <v>6.1882432145405195</v>
      </c>
      <c r="M25">
        <f t="shared" si="1"/>
        <v>3.4102718279759858E-3</v>
      </c>
      <c r="N25">
        <f t="shared" si="2"/>
        <v>0.26846752407662927</v>
      </c>
      <c r="O25">
        <f>[2]!QDIST(L25,COUNT(J$12:J$17),L$18)</f>
        <v>4.535962173003194E-2</v>
      </c>
      <c r="P25">
        <f t="shared" si="3"/>
        <v>4.3757487406332407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2.4940273505897448E-2</v>
      </c>
      <c r="L26">
        <f t="shared" si="0"/>
        <v>1.1353371302583841</v>
      </c>
      <c r="M26">
        <f t="shared" si="1"/>
        <v>-0.10758835261842919</v>
      </c>
      <c r="N26">
        <f t="shared" si="2"/>
        <v>0.15746889963022409</v>
      </c>
      <c r="O26">
        <f>[2]!QDIST(L26,COUNT(J$12:J$17),L$18)</f>
        <v>0.95499894373129246</v>
      </c>
      <c r="P26">
        <f t="shared" si="3"/>
        <v>0.80280458373857799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0.27341537923329673</v>
      </c>
      <c r="L27">
        <f t="shared" si="0"/>
        <v>12.446480667256372</v>
      </c>
      <c r="M27">
        <f t="shared" si="1"/>
        <v>0.14088675310897009</v>
      </c>
      <c r="N27">
        <f t="shared" si="2"/>
        <v>0.40594400535762337</v>
      </c>
      <c r="O27">
        <f>[2]!QDIST(L27,COUNT(J$12:J$17),L$18)</f>
        <v>2.1948831191048734E-3</v>
      </c>
      <c r="P27">
        <f t="shared" si="3"/>
        <v>8.8009908817242444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3.7295035432183377E-2</v>
      </c>
      <c r="L28">
        <f t="shared" si="0"/>
        <v>1.6977535747732442</v>
      </c>
      <c r="M28">
        <f t="shared" si="1"/>
        <v>-9.5233590692143266E-2</v>
      </c>
      <c r="N28">
        <f t="shared" si="2"/>
        <v>0.16982366155651002</v>
      </c>
      <c r="O28">
        <f>[2]!QDIST(L28,COUNT(J$12:J$17),L$18)</f>
        <v>0.82169104606500576</v>
      </c>
      <c r="P28">
        <f t="shared" si="3"/>
        <v>1.2004930655058632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2.6194230460059753E-2</v>
      </c>
      <c r="L29">
        <f t="shared" si="0"/>
        <v>1.1924200603822068</v>
      </c>
      <c r="M29">
        <f t="shared" si="1"/>
        <v>-0.10633439566426689</v>
      </c>
      <c r="N29">
        <f t="shared" si="2"/>
        <v>0.1587228565843864</v>
      </c>
      <c r="O29">
        <f>[2]!QDIST(L29,COUNT(J$12:J$17),L$18)</f>
        <v>0.94576137306328567</v>
      </c>
      <c r="P29">
        <f t="shared" si="3"/>
        <v>0.8431683107191309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0.29835565273919418</v>
      </c>
      <c r="L30">
        <f t="shared" si="0"/>
        <v>13.581817797514756</v>
      </c>
      <c r="M30">
        <f t="shared" si="1"/>
        <v>0.16582702661486753</v>
      </c>
      <c r="N30">
        <f t="shared" si="2"/>
        <v>0.43088427886352082</v>
      </c>
      <c r="O30">
        <f>[2]!QDIST(L30,COUNT(J$12:J$17),L$18)</f>
        <v>1.456845469789525E-3</v>
      </c>
      <c r="P30">
        <f t="shared" si="3"/>
        <v>9.6037954654628219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6.2235308938080824E-2</v>
      </c>
      <c r="L31">
        <f t="shared" si="0"/>
        <v>2.8330907050316281</v>
      </c>
      <c r="M31">
        <f t="shared" si="1"/>
        <v>-7.0293317186245818E-2</v>
      </c>
      <c r="N31">
        <f t="shared" si="2"/>
        <v>0.19476393506240747</v>
      </c>
      <c r="O31">
        <f>[2]!QDIST(L31,COUNT(J$12:J$17),L$18)</f>
        <v>0.44595156758701537</v>
      </c>
      <c r="P31">
        <f t="shared" si="3"/>
        <v>2.0032976492444408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1.2539569541623052E-3</v>
      </c>
      <c r="L32">
        <f t="shared" si="0"/>
        <v>5.70829301238229E-2</v>
      </c>
      <c r="M32">
        <f t="shared" si="1"/>
        <v>-0.13127466917016434</v>
      </c>
      <c r="N32">
        <f t="shared" si="2"/>
        <v>0.13378258307848895</v>
      </c>
      <c r="O32">
        <f>[2]!QDIST(L32,COUNT(J$12:J$17),L$18)</f>
        <v>0.99999997264124518</v>
      </c>
      <c r="P32">
        <f t="shared" si="3"/>
        <v>4.0363726980553016E-2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0.23612034380111335</v>
      </c>
      <c r="L33">
        <f t="shared" si="0"/>
        <v>10.748727092483128</v>
      </c>
      <c r="M33">
        <f t="shared" si="1"/>
        <v>0.10359171767678671</v>
      </c>
      <c r="N33">
        <f t="shared" si="2"/>
        <v>0.36864896992544</v>
      </c>
      <c r="O33">
        <f>[2]!QDIST(L33,COUNT(J$12:J$17),L$18)</f>
        <v>4.3212239400817198E-3</v>
      </c>
      <c r="P33">
        <f t="shared" si="3"/>
        <v>7.6004978162183816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0.29960960969335648</v>
      </c>
      <c r="L34">
        <f t="shared" si="0"/>
        <v>13.638900727638578</v>
      </c>
      <c r="M34">
        <f t="shared" si="1"/>
        <v>0.16708098356902984</v>
      </c>
      <c r="N34">
        <f t="shared" si="2"/>
        <v>0.43213823581768313</v>
      </c>
      <c r="O34">
        <f>[2]!QDIST(L34,COUNT(J$12:J$17),L$18)</f>
        <v>1.4282847650489705E-3</v>
      </c>
      <c r="P34">
        <f t="shared" si="3"/>
        <v>9.6441591924433752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6.348926589224313E-2</v>
      </c>
      <c r="L35" s="16">
        <f t="shared" si="0"/>
        <v>2.8901736351554512</v>
      </c>
      <c r="M35" s="16">
        <f t="shared" si="1"/>
        <v>-6.9039360232083513E-2</v>
      </c>
      <c r="N35" s="16">
        <f t="shared" si="2"/>
        <v>0.19601789201656977</v>
      </c>
      <c r="O35">
        <f>[2]!QDIST(L35,COUNT(J$12:J$17),L$18)</f>
        <v>0.42952922443879327</v>
      </c>
      <c r="P35" s="16">
        <f t="shared" si="3"/>
        <v>2.043661376224994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0.71947355473446595</v>
      </c>
      <c r="C39" s="18">
        <v>0.83813024560093896</v>
      </c>
      <c r="D39" s="18">
        <v>0.85324539631872409</v>
      </c>
      <c r="E39" s="18">
        <v>0.83646218570407727</v>
      </c>
      <c r="F39" s="18">
        <v>0.80552787351695765</v>
      </c>
      <c r="G39" s="19">
        <v>0.86737720795499507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0.72579785656647933</v>
      </c>
      <c r="C40">
        <v>0.84176061930356083</v>
      </c>
      <c r="D40">
        <v>0.8681841036804675</v>
      </c>
      <c r="E40">
        <v>0.84860890501787911</v>
      </c>
      <c r="F40">
        <v>0.80441985393093096</v>
      </c>
      <c r="G40" s="11">
        <v>0.86665459956275581</v>
      </c>
      <c r="I40" s="21" t="str">
        <f t="array" ref="I40:I45">TRANSPOSE(B38:G38)</f>
        <v>kNN</v>
      </c>
      <c r="J40" s="21">
        <f>AVERAGE(B39:B41)</f>
        <v>0.72536107531503935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0.73081181464417255</v>
      </c>
      <c r="C41" s="13">
        <v>0.82542636351734655</v>
      </c>
      <c r="D41" s="13">
        <v>0.85870854894034743</v>
      </c>
      <c r="E41" s="13">
        <v>0</v>
      </c>
      <c r="F41" s="13">
        <v>0.78348439467740727</v>
      </c>
      <c r="G41" s="14">
        <v>0.8498681122842745</v>
      </c>
      <c r="I41" t="str">
        <v>SVM</v>
      </c>
      <c r="J41">
        <f>AVERAGE(C39:C41)</f>
        <v>0.83510574280728223</v>
      </c>
    </row>
    <row r="42" spans="1:16" x14ac:dyDescent="0.25">
      <c r="I42" t="str">
        <v>LR</v>
      </c>
      <c r="J42">
        <f>AVERAGE(D39:D41)</f>
        <v>0.86004601631317967</v>
      </c>
    </row>
    <row r="43" spans="1:16" x14ac:dyDescent="0.25">
      <c r="I43" t="str">
        <v>MNB</v>
      </c>
      <c r="J43">
        <f>AVERAGE(E39:E41)</f>
        <v>0.5616903635739855</v>
      </c>
    </row>
    <row r="44" spans="1:16" x14ac:dyDescent="0.25">
      <c r="I44" t="str">
        <v>RF</v>
      </c>
      <c r="J44">
        <f>AVERAGE(F39:F41)</f>
        <v>0.79781070737509863</v>
      </c>
    </row>
    <row r="45" spans="1:16" x14ac:dyDescent="0.25">
      <c r="I45" s="16" t="str">
        <v>Ensemble</v>
      </c>
      <c r="J45" s="16">
        <f>AVERAGE(G39:G41)</f>
        <v>0.86129997326734176</v>
      </c>
      <c r="K45" s="16"/>
      <c r="L45" s="16"/>
      <c r="M45" s="16"/>
      <c r="N45" s="16"/>
    </row>
    <row r="46" spans="1:16" x14ac:dyDescent="0.25">
      <c r="K46">
        <f>SQRT([2]!MSWF(B39:G41,1)/COUNT(B39:B41))</f>
        <v>0.11345023775313158</v>
      </c>
      <c r="L46">
        <f>[2]!dfWF(B39:G41,1)</f>
        <v>10</v>
      </c>
      <c r="M46">
        <f>[2]!QCRIT(COUNT(J40:J45),L46,P47,2)</f>
        <v>4.9119999999999999</v>
      </c>
      <c r="N46">
        <f>K46*M46</f>
        <v>0.55726756784338227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0.10974466749224288</v>
      </c>
      <c r="L49" s="21">
        <f>K49/K$46</f>
        <v>0.96733748351456039</v>
      </c>
      <c r="M49" s="21">
        <f>K49-N$46</f>
        <v>-0.4475229003511394</v>
      </c>
      <c r="N49" s="21">
        <f>K49+N$46</f>
        <v>0.66701223533562515</v>
      </c>
      <c r="O49">
        <f>[2]!QDIST(L49,COUNT(J$40:J$45),L$46)</f>
        <v>0.9798084181302672</v>
      </c>
      <c r="P49" s="21">
        <f>L49/SQRT(COUNT(B$39:B$41))</f>
        <v>0.5584925565043467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0.13468494099814032</v>
      </c>
      <c r="L50">
        <f t="shared" ref="L50:L63" si="4">K50/K$46</f>
        <v>1.1871719589624448</v>
      </c>
      <c r="M50">
        <f t="shared" ref="M50:M63" si="5">K50-N$46</f>
        <v>-0.42258262684524195</v>
      </c>
      <c r="N50">
        <f t="shared" ref="N50:N63" si="6">K50+N$46</f>
        <v>0.6919525088415226</v>
      </c>
      <c r="O50">
        <f>[2]!QDIST(L50,COUNT(J$40:J$45),L$46)</f>
        <v>0.95276070707124805</v>
      </c>
      <c r="P50">
        <f t="shared" ref="P50:P63" si="7">L50/SQRT(COUNT(B$39:B$41))</f>
        <v>0.68541405008134293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0.16367071174105385</v>
      </c>
      <c r="L51">
        <f t="shared" si="4"/>
        <v>1.4426652158914144</v>
      </c>
      <c r="M51">
        <f t="shared" si="5"/>
        <v>-0.39359685610232842</v>
      </c>
      <c r="N51">
        <f t="shared" si="6"/>
        <v>0.72093827958443613</v>
      </c>
      <c r="O51">
        <f>[2]!QDIST(L51,COUNT(J$40:J$45),L$46)</f>
        <v>0.90084995863948625</v>
      </c>
      <c r="P51">
        <f t="shared" si="7"/>
        <v>0.83292315074541767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7.2449632060059277E-2</v>
      </c>
      <c r="L52">
        <f t="shared" si="4"/>
        <v>0.63860273451087979</v>
      </c>
      <c r="M52">
        <f t="shared" si="5"/>
        <v>-0.484817935783323</v>
      </c>
      <c r="N52">
        <f t="shared" si="6"/>
        <v>0.62971719990344155</v>
      </c>
      <c r="O52">
        <f>[2]!QDIST(L52,COUNT(J$40:J$45),L$46)</f>
        <v>0.99689434656613152</v>
      </c>
      <c r="P52">
        <f t="shared" si="7"/>
        <v>0.36869746067508757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0.13593889795230241</v>
      </c>
      <c r="L53">
        <f t="shared" si="4"/>
        <v>1.1982248838306209</v>
      </c>
      <c r="M53">
        <f t="shared" si="5"/>
        <v>-0.42132866989107987</v>
      </c>
      <c r="N53">
        <f t="shared" si="6"/>
        <v>0.69320646579568468</v>
      </c>
      <c r="O53">
        <f>[2]!QDIST(L53,COUNT(J$40:J$45),L$46)</f>
        <v>0.9509852591892366</v>
      </c>
      <c r="P53">
        <f t="shared" si="7"/>
        <v>0.69179545922931707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2.4940273505897448E-2</v>
      </c>
      <c r="L54">
        <f t="shared" si="4"/>
        <v>0.21983447544788437</v>
      </c>
      <c r="M54">
        <f t="shared" si="5"/>
        <v>-0.53232729433748482</v>
      </c>
      <c r="N54">
        <f t="shared" si="6"/>
        <v>0.58220784134927972</v>
      </c>
      <c r="O54">
        <f>[2]!QDIST(L54,COUNT(J$40:J$45),L$46)</f>
        <v>0.99998262677081995</v>
      </c>
      <c r="P54">
        <f t="shared" si="7"/>
        <v>0.12692149357699622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0.27341537923329673</v>
      </c>
      <c r="L55">
        <f t="shared" si="4"/>
        <v>2.4100026994059749</v>
      </c>
      <c r="M55">
        <f t="shared" si="5"/>
        <v>-0.28385218861008554</v>
      </c>
      <c r="N55">
        <f t="shared" si="6"/>
        <v>0.830682947076679</v>
      </c>
      <c r="O55">
        <f>[2]!QDIST(L55,COUNT(J$40:J$45),L$46)</f>
        <v>0.55803611974248968</v>
      </c>
      <c r="P55">
        <f t="shared" si="7"/>
        <v>1.3914157072497644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3.7295035432183599E-2</v>
      </c>
      <c r="L56">
        <f t="shared" si="4"/>
        <v>0.3287347490036806</v>
      </c>
      <c r="M56">
        <f t="shared" si="5"/>
        <v>-0.51997253241119867</v>
      </c>
      <c r="N56">
        <f t="shared" si="6"/>
        <v>0.59456260327556587</v>
      </c>
      <c r="O56">
        <f>[2]!QDIST(L56,COUNT(J$40:J$45),L$46)</f>
        <v>0.99987325950947425</v>
      </c>
      <c r="P56">
        <f t="shared" si="7"/>
        <v>0.18979509582925908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2.6194230460059531E-2</v>
      </c>
      <c r="L57">
        <f t="shared" si="4"/>
        <v>0.2308874003160605</v>
      </c>
      <c r="M57">
        <f t="shared" si="5"/>
        <v>-0.53107333738332274</v>
      </c>
      <c r="N57">
        <f t="shared" si="6"/>
        <v>0.5834617983034418</v>
      </c>
      <c r="O57">
        <f>[2]!QDIST(L57,COUNT(J$40:J$45),L$46)</f>
        <v>0.99997784323029648</v>
      </c>
      <c r="P57">
        <f t="shared" si="7"/>
        <v>0.13330290272497042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0.29835565273919418</v>
      </c>
      <c r="L58">
        <f t="shared" si="4"/>
        <v>2.6298371748538591</v>
      </c>
      <c r="M58">
        <f t="shared" si="5"/>
        <v>-0.2589119151041881</v>
      </c>
      <c r="N58">
        <f t="shared" si="6"/>
        <v>0.85562322058257645</v>
      </c>
      <c r="O58">
        <f>[2]!QDIST(L58,COUNT(J$40:J$45),L$46)</f>
        <v>0.4743576750914904</v>
      </c>
      <c r="P58">
        <f t="shared" si="7"/>
        <v>1.5183372008267606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6.2235308938081046E-2</v>
      </c>
      <c r="L59">
        <f t="shared" si="4"/>
        <v>0.54856922445156497</v>
      </c>
      <c r="M59">
        <f t="shared" si="5"/>
        <v>-0.49503225890530123</v>
      </c>
      <c r="N59">
        <f t="shared" si="6"/>
        <v>0.61950287678146332</v>
      </c>
      <c r="O59">
        <f>[2]!QDIST(L59,COUNT(J$40:J$45),L$46)</f>
        <v>0.99848384720936489</v>
      </c>
      <c r="P59">
        <f t="shared" si="7"/>
        <v>0.3167165894062553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1.2539569541620832E-3</v>
      </c>
      <c r="L60">
        <f t="shared" si="4"/>
        <v>1.1052924868176136E-2</v>
      </c>
      <c r="M60">
        <f t="shared" si="5"/>
        <v>-0.55601361088922019</v>
      </c>
      <c r="N60">
        <f t="shared" si="6"/>
        <v>0.55852152479754436</v>
      </c>
      <c r="O60">
        <f>[2]!QDIST(L60,COUNT(J$40:J$45),L$46)</f>
        <v>0.99999999999430511</v>
      </c>
      <c r="P60">
        <f t="shared" si="7"/>
        <v>6.3814091479742008E-3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0.23612034380111313</v>
      </c>
      <c r="L61">
        <f t="shared" si="4"/>
        <v>2.0812679504022942</v>
      </c>
      <c r="M61">
        <f t="shared" si="5"/>
        <v>-0.32114722404226914</v>
      </c>
      <c r="N61">
        <f t="shared" si="6"/>
        <v>0.7933879116444954</v>
      </c>
      <c r="O61">
        <f>[2]!QDIST(L61,COUNT(J$40:J$45),L$46)</f>
        <v>0.68776281309512677</v>
      </c>
      <c r="P61">
        <f t="shared" si="7"/>
        <v>1.2016206114205052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0.29960960969335626</v>
      </c>
      <c r="L62">
        <f t="shared" si="4"/>
        <v>2.6408900997220353</v>
      </c>
      <c r="M62">
        <f t="shared" si="5"/>
        <v>-0.25765795815002601</v>
      </c>
      <c r="N62">
        <f t="shared" si="6"/>
        <v>0.85687717753673853</v>
      </c>
      <c r="O62">
        <f>[2]!QDIST(L62,COUNT(J$40:J$45),L$46)</f>
        <v>0.47029651613926327</v>
      </c>
      <c r="P62">
        <f t="shared" si="7"/>
        <v>1.5247186099747347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6.348926589224313E-2</v>
      </c>
      <c r="L63" s="16">
        <f t="shared" si="4"/>
        <v>0.55962214931974108</v>
      </c>
      <c r="M63" s="16">
        <f t="shared" si="5"/>
        <v>-0.49377830195113914</v>
      </c>
      <c r="N63" s="16">
        <f t="shared" si="6"/>
        <v>0.6207568337356254</v>
      </c>
      <c r="O63">
        <f>[2]!QDIST(L63,COUNT(J$40:J$45),L$46)</f>
        <v>0.99833306323447879</v>
      </c>
      <c r="P63" s="16">
        <f t="shared" si="7"/>
        <v>0.32309799855422949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0.6499308033204485</v>
      </c>
      <c r="C67" s="18">
        <v>0.81410587942555801</v>
      </c>
      <c r="D67" s="18">
        <v>0.84842547662645929</v>
      </c>
      <c r="E67" s="18">
        <v>0.84728332780257942</v>
      </c>
      <c r="F67" s="18">
        <v>0.81142185643217568</v>
      </c>
      <c r="G67" s="19">
        <v>0.85461508315660684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0.68145708281393291</v>
      </c>
      <c r="C68">
        <v>0.81656971711209891</v>
      </c>
      <c r="D68">
        <v>0.87159841400596216</v>
      </c>
      <c r="E68">
        <v>0.86046513747106257</v>
      </c>
      <c r="F68">
        <v>0.81030368852588208</v>
      </c>
      <c r="G68" s="11">
        <v>0.87335512576993857</v>
      </c>
      <c r="I68" s="21" t="str">
        <f t="array" ref="I68:I73">TRANSPOSE(B66:G66)</f>
        <v>kNN</v>
      </c>
      <c r="J68" s="21">
        <f>AVERAGE(B67:B72)</f>
        <v>0.72536107531503913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0.68686328389163143</v>
      </c>
      <c r="C69">
        <v>0.78825680630738837</v>
      </c>
      <c r="D69">
        <v>0.85485171149117356</v>
      </c>
      <c r="E69">
        <v>0</v>
      </c>
      <c r="F69">
        <v>0.7502166465975405</v>
      </c>
      <c r="G69" s="11">
        <v>0.83458330913714085</v>
      </c>
      <c r="I69" t="str">
        <v>SVM</v>
      </c>
      <c r="J69">
        <f>AVERAGE(C67:C72)</f>
        <v>0.83510574280728223</v>
      </c>
    </row>
    <row r="70" spans="1:16" x14ac:dyDescent="0.25">
      <c r="A70" t="str">
        <v>BoW + /</v>
      </c>
      <c r="B70" s="10">
        <v>0.78901630614848339</v>
      </c>
      <c r="C70">
        <v>0.86215461177632002</v>
      </c>
      <c r="D70">
        <v>0.85806531601098901</v>
      </c>
      <c r="E70">
        <v>0.825641043605575</v>
      </c>
      <c r="F70">
        <v>0.79963389060173973</v>
      </c>
      <c r="G70" s="11">
        <v>0.88013933275338307</v>
      </c>
      <c r="I70" t="str">
        <v>LR</v>
      </c>
      <c r="J70">
        <f>AVERAGE(D67:D72)</f>
        <v>0.86004601631317978</v>
      </c>
    </row>
    <row r="71" spans="1:16" x14ac:dyDescent="0.25">
      <c r="A71" t="str">
        <v>BoW + Chi^2</v>
      </c>
      <c r="B71" s="10">
        <v>0.77013863031902585</v>
      </c>
      <c r="C71">
        <v>0.86695152149502275</v>
      </c>
      <c r="D71">
        <v>0.86476979335497328</v>
      </c>
      <c r="E71">
        <v>0.83675267256469554</v>
      </c>
      <c r="F71">
        <v>0.79853601933597984</v>
      </c>
      <c r="G71" s="11">
        <v>0.8599540733555735</v>
      </c>
      <c r="I71" t="str">
        <v>MNB</v>
      </c>
      <c r="J71">
        <f>AVERAGE(E67:E72)</f>
        <v>0.56169036357398539</v>
      </c>
    </row>
    <row r="72" spans="1:16" x14ac:dyDescent="0.25">
      <c r="A72" t="str">
        <v>BoW + Chi^2 + PCA</v>
      </c>
      <c r="B72" s="12">
        <v>0.77476034539671357</v>
      </c>
      <c r="C72" s="13">
        <v>0.86259592072730462</v>
      </c>
      <c r="D72" s="13">
        <v>0.86256538638952163</v>
      </c>
      <c r="E72" s="13">
        <v>0</v>
      </c>
      <c r="F72" s="13">
        <v>0.81675214275727404</v>
      </c>
      <c r="G72" s="14">
        <v>0.86515291543140815</v>
      </c>
      <c r="I72" t="str">
        <v>RF</v>
      </c>
      <c r="J72">
        <f>AVERAGE(F67:F72)</f>
        <v>0.79781070737509863</v>
      </c>
    </row>
    <row r="73" spans="1:16" x14ac:dyDescent="0.25">
      <c r="I73" s="16" t="str">
        <v>Ensemble</v>
      </c>
      <c r="J73" s="16">
        <f>AVERAGE(G67:G72)</f>
        <v>0.86129997326734176</v>
      </c>
      <c r="K73" s="16"/>
      <c r="L73" s="16"/>
      <c r="M73" s="16"/>
      <c r="N73" s="16"/>
    </row>
    <row r="74" spans="1:16" x14ac:dyDescent="0.25">
      <c r="K74">
        <f>SQRT([2]!MSWF(B67:G72,1)/COUNT(B67:B72))</f>
        <v>7.2538112500053847E-2</v>
      </c>
      <c r="L74">
        <f>[2]!dfWF(B67:G72,1)</f>
        <v>25</v>
      </c>
      <c r="M74">
        <f>[2]!QCRIT(COUNT(J68:J73),L74,P75,2)</f>
        <v>4.3579999999999997</v>
      </c>
      <c r="N74">
        <f>K74*M74</f>
        <v>0.31612109427523466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0.1097446674922431</v>
      </c>
      <c r="L77" s="21">
        <f>K77/K$74</f>
        <v>1.5129242230029301</v>
      </c>
      <c r="M77" s="21">
        <f>K77-N$74</f>
        <v>-0.20637642678299156</v>
      </c>
      <c r="N77" s="21">
        <f>K77+N$74</f>
        <v>0.42586576176747776</v>
      </c>
      <c r="O77">
        <f>[2]!QDIST(L77,COUNT(J$68:J$73),L$74)</f>
        <v>0.88864637207517405</v>
      </c>
      <c r="P77" s="21">
        <f>L77/SQRT(COUNT(B$67:B$72))</f>
        <v>0.61764872764231449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0.13468494099814066</v>
      </c>
      <c r="L78">
        <f t="shared" ref="L78:L91" si="8">K78/K$74</f>
        <v>1.8567472512886336</v>
      </c>
      <c r="M78">
        <f t="shared" ref="M78:M91" si="9">K78-N$74</f>
        <v>-0.181436153277094</v>
      </c>
      <c r="N78">
        <f t="shared" ref="N78:N91" si="10">K78+N$74</f>
        <v>0.45080603527337532</v>
      </c>
      <c r="O78">
        <f>[2]!QDIST(L78,COUNT(J$68:J$73),L$74)</f>
        <v>0.77532487060893196</v>
      </c>
      <c r="P78">
        <f t="shared" ref="P78:P91" si="11">L78/SQRT(COUNT(B$67:B$72))</f>
        <v>0.75801389116206142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0.16367071174105374</v>
      </c>
      <c r="L79">
        <f t="shared" si="8"/>
        <v>2.2563409234136365</v>
      </c>
      <c r="M79">
        <f t="shared" si="9"/>
        <v>-0.15245038253418092</v>
      </c>
      <c r="N79">
        <f t="shared" si="10"/>
        <v>0.4797918060162884</v>
      </c>
      <c r="O79">
        <f>[2]!QDIST(L79,COUNT(J$68:J$73),L$74)</f>
        <v>0.60886183758266132</v>
      </c>
      <c r="P79">
        <f t="shared" si="11"/>
        <v>0.92114732468727123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7.2449632060059499E-2</v>
      </c>
      <c r="L80">
        <f t="shared" si="8"/>
        <v>0.99878022136302091</v>
      </c>
      <c r="M80">
        <f t="shared" si="9"/>
        <v>-0.24367146221517516</v>
      </c>
      <c r="N80">
        <f t="shared" si="10"/>
        <v>0.38857072633529416</v>
      </c>
      <c r="O80">
        <f>[2]!QDIST(L80,COUNT(J$68:J$73),L$74)</f>
        <v>0.97943566681297645</v>
      </c>
      <c r="P80">
        <f t="shared" si="11"/>
        <v>0.40775031792057198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0.13593889795230263</v>
      </c>
      <c r="L81">
        <f t="shared" si="8"/>
        <v>1.8740341217480909</v>
      </c>
      <c r="M81">
        <f t="shared" si="9"/>
        <v>-0.18018219632293203</v>
      </c>
      <c r="N81">
        <f t="shared" si="10"/>
        <v>0.45205999222753729</v>
      </c>
      <c r="O81">
        <f>[2]!QDIST(L81,COUNT(J$68:J$73),L$74)</f>
        <v>0.76869823557588779</v>
      </c>
      <c r="P81">
        <f t="shared" si="11"/>
        <v>0.76507122647460513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2.4940273505897559E-2</v>
      </c>
      <c r="L82">
        <f t="shared" si="8"/>
        <v>0.34382302828570355</v>
      </c>
      <c r="M82">
        <f t="shared" si="9"/>
        <v>-0.2911808207693371</v>
      </c>
      <c r="N82">
        <f t="shared" si="10"/>
        <v>0.34106136778113222</v>
      </c>
      <c r="O82">
        <f>[2]!QDIST(L82,COUNT(J$68:J$73),L$74)</f>
        <v>0.99986812446926843</v>
      </c>
      <c r="P82">
        <f t="shared" si="11"/>
        <v>0.1403651635197469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0.27341537923329684</v>
      </c>
      <c r="L83">
        <f t="shared" si="8"/>
        <v>3.7692651464165667</v>
      </c>
      <c r="M83">
        <f t="shared" si="9"/>
        <v>-4.270571504193782E-2</v>
      </c>
      <c r="N83">
        <f t="shared" si="10"/>
        <v>0.58953647350853156</v>
      </c>
      <c r="O83">
        <f>[2]!QDIST(L83,COUNT(J$68:J$73),L$74)</f>
        <v>0.11846766389957997</v>
      </c>
      <c r="P83">
        <f t="shared" si="11"/>
        <v>1.5387960523295858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3.7295035432183599E-2</v>
      </c>
      <c r="L84">
        <f t="shared" si="8"/>
        <v>0.51414400163990914</v>
      </c>
      <c r="M84">
        <f t="shared" si="9"/>
        <v>-0.27882605884305106</v>
      </c>
      <c r="N84">
        <f t="shared" si="10"/>
        <v>0.35341612970741826</v>
      </c>
      <c r="O84">
        <f>[2]!QDIST(L84,COUNT(J$68:J$73),L$74)</f>
        <v>0.99906022090357849</v>
      </c>
      <c r="P84">
        <f t="shared" si="11"/>
        <v>0.20989840972174251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2.6194230460059531E-2</v>
      </c>
      <c r="L85">
        <f t="shared" si="8"/>
        <v>0.36110989874516086</v>
      </c>
      <c r="M85">
        <f t="shared" si="9"/>
        <v>-0.28992686381517513</v>
      </c>
      <c r="N85">
        <f t="shared" si="10"/>
        <v>0.34231532473529419</v>
      </c>
      <c r="O85">
        <f>[2]!QDIST(L85,COUNT(J$68:J$73),L$74)</f>
        <v>0.99983214403064713</v>
      </c>
      <c r="P85">
        <f t="shared" si="11"/>
        <v>0.14742249883229061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0.2983556527391944</v>
      </c>
      <c r="L86">
        <f t="shared" si="8"/>
        <v>4.1130881747022698</v>
      </c>
      <c r="M86">
        <f t="shared" si="9"/>
        <v>-1.7765441536040261E-2</v>
      </c>
      <c r="N86">
        <f t="shared" si="10"/>
        <v>0.614476747014429</v>
      </c>
      <c r="O86">
        <f>[2]!QDIST(L86,COUNT(J$68:J$73),L$74)</f>
        <v>7.2397994731616011E-2</v>
      </c>
      <c r="P86">
        <f t="shared" si="11"/>
        <v>1.6791612158493325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6.2235308938081157E-2</v>
      </c>
      <c r="L87">
        <f t="shared" si="8"/>
        <v>0.85796702992561269</v>
      </c>
      <c r="M87">
        <f t="shared" si="9"/>
        <v>-0.2538857853371535</v>
      </c>
      <c r="N87">
        <f t="shared" si="10"/>
        <v>0.37835640321331582</v>
      </c>
      <c r="O87">
        <f>[2]!QDIST(L87,COUNT(J$68:J$73),L$74)</f>
        <v>0.98955579267545868</v>
      </c>
      <c r="P87">
        <f t="shared" si="11"/>
        <v>0.35026357324148943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1.2539569541619722E-3</v>
      </c>
      <c r="L88">
        <f t="shared" si="8"/>
        <v>1.7286870459457315E-2</v>
      </c>
      <c r="M88">
        <f t="shared" si="9"/>
        <v>-0.31486713732107269</v>
      </c>
      <c r="N88">
        <f t="shared" si="10"/>
        <v>0.31737505122939663</v>
      </c>
      <c r="O88">
        <f>[2]!QDIST(L88,COUNT(J$68:J$73),L$74)</f>
        <v>0.99999999995593702</v>
      </c>
      <c r="P88">
        <f t="shared" si="11"/>
        <v>7.0573353125437041E-3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0.23612034380111324</v>
      </c>
      <c r="L89">
        <f t="shared" si="8"/>
        <v>3.2551211447766573</v>
      </c>
      <c r="M89">
        <f t="shared" si="9"/>
        <v>-8.0000750474121418E-2</v>
      </c>
      <c r="N89">
        <f t="shared" si="10"/>
        <v>0.55224143807634785</v>
      </c>
      <c r="O89">
        <f>[2]!QDIST(L89,COUNT(J$68:J$73),L$74)</f>
        <v>0.2305521624988659</v>
      </c>
      <c r="P89">
        <f t="shared" si="11"/>
        <v>1.3288976426078432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0.29960960969335637</v>
      </c>
      <c r="L90">
        <f t="shared" si="8"/>
        <v>4.1303750451617276</v>
      </c>
      <c r="M90">
        <f t="shared" si="9"/>
        <v>-1.6511484581878288E-2</v>
      </c>
      <c r="N90">
        <f t="shared" si="10"/>
        <v>0.61573070396859109</v>
      </c>
      <c r="O90">
        <f>[2]!QDIST(L90,COUNT(J$68:J$73),L$74)</f>
        <v>7.0567189081396253E-2</v>
      </c>
      <c r="P90">
        <f t="shared" si="11"/>
        <v>1.6862185511618764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6.348926589224313E-2</v>
      </c>
      <c r="L91" s="16">
        <f t="shared" si="8"/>
        <v>0.87525390038507001</v>
      </c>
      <c r="M91" s="16">
        <f t="shared" si="9"/>
        <v>-0.25263182838299153</v>
      </c>
      <c r="N91" s="16">
        <f t="shared" si="10"/>
        <v>0.37961036016747779</v>
      </c>
      <c r="O91">
        <f>[2]!QDIST(L91,COUNT(J$68:J$73),L$74)</f>
        <v>0.98856952429179079</v>
      </c>
      <c r="P91" s="16">
        <f t="shared" si="11"/>
        <v>0.35732090855403309</v>
      </c>
    </row>
  </sheetData>
  <conditionalFormatting sqref="O21:O35">
    <cfRule type="cellIs" dxfId="265" priority="3" operator="lessThan">
      <formula>0.05</formula>
    </cfRule>
  </conditionalFormatting>
  <conditionalFormatting sqref="O49:O63">
    <cfRule type="cellIs" dxfId="264" priority="2" operator="lessThan">
      <formula>0.05</formula>
    </cfRule>
  </conditionalFormatting>
  <conditionalFormatting sqref="O77:O91">
    <cfRule type="cellIs" dxfId="26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82D9-2686-49FE-8E4A-838FE7EC2020}">
  <dimension ref="A1:V27"/>
  <sheetViews>
    <sheetView workbookViewId="0">
      <selection activeCell="D29" sqref="D29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1" t="s">
        <v>100</v>
      </c>
      <c r="F1" s="31"/>
      <c r="G1" s="31"/>
      <c r="H1" s="31" t="s">
        <v>99</v>
      </c>
      <c r="I1" s="31"/>
      <c r="J1" s="31"/>
      <c r="M1" s="3"/>
      <c r="N1" s="3"/>
      <c r="O1" s="3"/>
      <c r="P1" s="3"/>
      <c r="Q1" s="31" t="s">
        <v>100</v>
      </c>
      <c r="R1" s="31"/>
      <c r="S1" s="31"/>
      <c r="T1" s="31" t="s">
        <v>99</v>
      </c>
      <c r="U1" s="31"/>
      <c r="V1" s="31"/>
    </row>
    <row r="2" spans="1:22" x14ac:dyDescent="0.25">
      <c r="A2" s="3" t="s">
        <v>101</v>
      </c>
      <c r="B2" s="3" t="s">
        <v>97</v>
      </c>
      <c r="C2" s="3" t="s">
        <v>96</v>
      </c>
      <c r="D2" s="3" t="s">
        <v>57</v>
      </c>
      <c r="E2" s="3" t="s">
        <v>45</v>
      </c>
      <c r="F2" s="3" t="s">
        <v>98</v>
      </c>
      <c r="G2" s="3" t="s">
        <v>102</v>
      </c>
      <c r="H2" s="3" t="s">
        <v>45</v>
      </c>
      <c r="I2" s="3" t="s">
        <v>98</v>
      </c>
      <c r="J2" s="3" t="s">
        <v>102</v>
      </c>
      <c r="K2" s="3"/>
      <c r="L2" s="31" t="s">
        <v>101</v>
      </c>
      <c r="M2" s="31"/>
      <c r="N2" s="3" t="s">
        <v>97</v>
      </c>
      <c r="O2" s="3" t="s">
        <v>96</v>
      </c>
      <c r="P2" s="3" t="s">
        <v>57</v>
      </c>
      <c r="Q2" s="3" t="s">
        <v>45</v>
      </c>
      <c r="R2" s="3" t="s">
        <v>98</v>
      </c>
      <c r="S2" s="3" t="s">
        <v>102</v>
      </c>
      <c r="T2" s="3" t="s">
        <v>45</v>
      </c>
      <c r="U2" s="3" t="s">
        <v>98</v>
      </c>
      <c r="V2" s="3" t="s">
        <v>102</v>
      </c>
    </row>
    <row r="3" spans="1:22" x14ac:dyDescent="0.25">
      <c r="A3" t="str">
        <f>'F1 Analysis'!AE2</f>
        <v>kNN</v>
      </c>
      <c r="B3">
        <f>E3-H3</f>
        <v>3.1404217542753465E-2</v>
      </c>
      <c r="C3" t="str">
        <f>IF(D3&lt;(0.05/COUNT($D$3:$D$8)),ABS(B3/(SQRT(((G3-1)*F3^2+(J3-1)*I3^2)/(G3+J3-2)))),"")</f>
        <v/>
      </c>
      <c r="D3">
        <f>IFERROR(_xlfn.T.TEST('[5]F1 Analysis'!D2:H7,'F1 Analysis'!D2:H7,2,IF(IF(F3^2&gt;I3^2,(F3^2)/(I3^2),(I3^2)/(F3^2))&lt;IF(F3^2&gt;I3^2,_xlfn.F.INV(0.95,G3-1,J3-1),_xlfn.F.INV(0.95,J3-1,G3-1)),2,3)),1)</f>
        <v>0.10082830014219039</v>
      </c>
      <c r="E3">
        <f>'F1 Analysis'!AF2</f>
        <v>0.72536107531503924</v>
      </c>
      <c r="F3">
        <f>'F1 Analysis'!AG2</f>
        <v>7.4057686220269717E-2</v>
      </c>
      <c r="G3">
        <f>'F1 Analysis'!V2</f>
        <v>30</v>
      </c>
      <c r="H3">
        <f>'[5]F1 Analysis'!$AF$2</f>
        <v>0.69395685777228577</v>
      </c>
      <c r="I3">
        <f>'[5]F1 Analysis'!$AG$2</f>
        <v>6.930167506313234E-2</v>
      </c>
      <c r="J3">
        <f>'[5]F1 Analysis'!$V$2</f>
        <v>30</v>
      </c>
      <c r="L3" t="str">
        <f>'F1 Analysis'!AJ3</f>
        <v>kNN</v>
      </c>
      <c r="M3" t="str">
        <f>'F1 Analysis'!$AK$2</f>
        <v>BoW</v>
      </c>
      <c r="N3">
        <f>Q3-T3</f>
        <v>1.825173168812344E-2</v>
      </c>
      <c r="O3" t="str">
        <f>IF(P3&lt;(0.05/COUNT($P$3:$P$14)),ABS(N3/(SQRT(((S3-1)*R3^2+(V3-1)*U3^2)/(S3+V3-2)))),"")</f>
        <v/>
      </c>
      <c r="P3">
        <f>IFERROR(_xlfn.T.TEST('[5]F1 Analysis'!D2:H4,'F1 Analysis'!D2:H4,2,IF(IF(R3^2&gt;U3^2,(R3^2)/(U3^2),(U3^2)/(R3^2))&lt;IF(R3^2&gt;U3^2,_xlfn.F.INV(0.95,S3-1,V3-1),_xlfn.F.INV(0.95,V3-1,S3-1)),2,3)),1)</f>
        <v>0.39093237219492583</v>
      </c>
      <c r="Q3">
        <f>'F1 Analysis'!AK3</f>
        <v>0.67275039000867098</v>
      </c>
      <c r="R3">
        <f>'F1 Analysis'!AN3</f>
        <v>5.408021095260946E-2</v>
      </c>
      <c r="S3">
        <f>'F1 Analysis'!R2</f>
        <v>15</v>
      </c>
      <c r="T3">
        <f>'[5]F1 Analysis'!AK3</f>
        <v>0.65449865832054754</v>
      </c>
      <c r="U3">
        <f>'[5]F1 Analysis'!AN3</f>
        <v>5.6717183686290751E-2</v>
      </c>
      <c r="V3">
        <f>'[5]F1 Analysis'!$R$2</f>
        <v>15</v>
      </c>
    </row>
    <row r="4" spans="1:22" x14ac:dyDescent="0.25">
      <c r="A4" t="str">
        <f>'F1 Analysis'!AE3</f>
        <v>RF</v>
      </c>
      <c r="B4">
        <f t="shared" ref="B4:B8" si="0">E4-H4</f>
        <v>0.10385384960281296</v>
      </c>
      <c r="C4" t="str">
        <f t="shared" ref="C4:C8" si="1">IF(D4&lt;(0.05/COUNT($D$3:$D$8)),ABS(B4/(SQRT(((G4-1)*F4^2+(J4-1)*I4^2)/(G4+J4-2)))),"")</f>
        <v/>
      </c>
      <c r="D4">
        <f>IFERROR(_xlfn.T.TEST('[5]F1 Analysis'!D26:H31,'F1 Analysis'!D26:H31,2,IF(IF(F4^2&gt;I4^2,(F4^2)/(I4^2),(I4^2)/(F4^2))&lt;IF(F4^2&gt;I4^2,_xlfn.F.INV(0.95,G4-1,J4-1),_xlfn.F.INV(0.95,J4-1,G4-1)),2,3)),1)</f>
        <v>0.92117326297893887</v>
      </c>
      <c r="E4">
        <f>'F1 Analysis'!AF3</f>
        <v>0.79781070737509874</v>
      </c>
      <c r="F4">
        <f>'F1 Analysis'!AG3</f>
        <v>4.1177096001787705E-2</v>
      </c>
      <c r="G4">
        <f>'F1 Analysis'!V26</f>
        <v>30</v>
      </c>
      <c r="H4">
        <f>'[5]F1 Analysis'!$AF$2</f>
        <v>0.69395685777228577</v>
      </c>
      <c r="I4">
        <f>'[5]F1 Analysis'!$AG$2</f>
        <v>6.930167506313234E-2</v>
      </c>
      <c r="J4">
        <f>'[5]F1 Analysis'!$V$26</f>
        <v>30</v>
      </c>
      <c r="M4" t="str">
        <f>'F1 Analysis'!$AL$2</f>
        <v>Tf-Idf</v>
      </c>
      <c r="N4">
        <f t="shared" ref="N4:N14" si="2">Q4-T4</f>
        <v>4.4556703397383268E-2</v>
      </c>
      <c r="O4" t="str">
        <f t="shared" ref="O4:O14" si="3">IF(P4&lt;(0.05/COUNT($P$3:$P$14)),ABS(N4/(SQRT(((S4-1)*R4^2+(V4-1)*U4^2)/(S4+V4-2)))),"")</f>
        <v/>
      </c>
      <c r="P4">
        <f>IFERROR(_xlfn.T.TEST('[5]F1 Analysis'!D5:H7,'F1 Analysis'!D5:H7,2,IF(IF(R4^2&gt;U4^2,(R4^2)/(U4^2),(U4^2)/(R4^2))&lt;IF(R4^2&gt;U4^2,_xlfn.F.INV(0.95,S4-1,V4-1),_xlfn.F.INV(0.95,V4-1,S4-1)),2,3)),1)</f>
        <v>3.6838356727575225E-2</v>
      </c>
      <c r="Q4">
        <f>'F1 Analysis'!AL3</f>
        <v>0.77797176062140749</v>
      </c>
      <c r="R4">
        <f>'F1 Analysis'!AO3</f>
        <v>5.0086366838788136E-2</v>
      </c>
      <c r="S4">
        <f>'F1 Analysis'!R5</f>
        <v>15</v>
      </c>
      <c r="T4">
        <f>'[5]F1 Analysis'!AL3</f>
        <v>0.73341505722402422</v>
      </c>
      <c r="U4">
        <f>'[5]F1 Analysis'!AO3</f>
        <v>5.7225050457480511E-2</v>
      </c>
      <c r="V4">
        <f>'[5]F1 Analysis'!$R$5</f>
        <v>15</v>
      </c>
    </row>
    <row r="5" spans="1:22" x14ac:dyDescent="0.25">
      <c r="A5" t="str">
        <f>'F1 Analysis'!AE4</f>
        <v>SVM</v>
      </c>
      <c r="B5">
        <f t="shared" si="0"/>
        <v>0.14114888503499634</v>
      </c>
      <c r="C5" t="str">
        <f t="shared" si="1"/>
        <v/>
      </c>
      <c r="D5">
        <f>IFERROR(_xlfn.T.TEST('[5]F1 Analysis'!D8:H13,'F1 Analysis'!D8:H13,2,IF(IF(F5^2&gt;I5^2,(F5^2)/(I5^2),(I5^2)/(F5^2))&lt;IF(F5^2&gt;I5^2,_xlfn.F.INV(0.95,G5-1,J5-1),_xlfn.F.INV(0.95,J5-1,G5-1)),2,3)),1)</f>
        <v>0.31737518265839931</v>
      </c>
      <c r="E5">
        <f>'F1 Analysis'!AF4</f>
        <v>0.83510574280728211</v>
      </c>
      <c r="F5">
        <f>'F1 Analysis'!AG4</f>
        <v>5.0511444894212408E-2</v>
      </c>
      <c r="G5">
        <f>'F1 Analysis'!V8</f>
        <v>30</v>
      </c>
      <c r="H5">
        <f>'[5]F1 Analysis'!$AF$2</f>
        <v>0.69395685777228577</v>
      </c>
      <c r="I5">
        <f>'[5]F1 Analysis'!$AG$2</f>
        <v>6.930167506313234E-2</v>
      </c>
      <c r="J5">
        <f>'[5]F1 Analysis'!$V$8</f>
        <v>30</v>
      </c>
      <c r="L5" t="str">
        <f>'F1 Analysis'!AJ4</f>
        <v>RF</v>
      </c>
      <c r="M5" t="str">
        <f>'F1 Analysis'!$AK$2</f>
        <v>BoW</v>
      </c>
      <c r="N5">
        <f t="shared" si="2"/>
        <v>9.7706515506341685E-3</v>
      </c>
      <c r="O5" t="str">
        <f t="shared" si="3"/>
        <v/>
      </c>
      <c r="P5">
        <f>IFERROR(_xlfn.T.TEST('[5]F1 Analysis'!D26:H28,'F1 Analysis'!D26:H28,2,IF(IF(R5^2&gt;U5^2,(R5^2)/(U5^2),(U5^2)/(R5^2))&lt;IF(R5^2&gt;U5^2,_xlfn.F.INV(0.95,S5-1,V5-1),_xlfn.F.INV(0.95,V5-1,S5-1)),2,3)),1)</f>
        <v>0.582295097719706</v>
      </c>
      <c r="Q5">
        <f>'F1 Analysis'!AK4</f>
        <v>0.7906473971851995</v>
      </c>
      <c r="R5">
        <f>'F1 Analysis'!AN4</f>
        <v>4.6919111002110894E-2</v>
      </c>
      <c r="S5">
        <f>'F1 Analysis'!R26</f>
        <v>15</v>
      </c>
      <c r="T5">
        <f>'[5]F1 Analysis'!AK4</f>
        <v>0.78087674563456533</v>
      </c>
      <c r="U5">
        <f>'[5]F1 Analysis'!AN4</f>
        <v>4.5982080361305584E-2</v>
      </c>
      <c r="V5">
        <f>'[5]F1 Analysis'!$R$26</f>
        <v>15</v>
      </c>
    </row>
    <row r="6" spans="1:22" x14ac:dyDescent="0.25">
      <c r="A6" t="str">
        <f>'F1 Analysis'!AE5</f>
        <v>MNB</v>
      </c>
      <c r="B6">
        <f t="shared" si="0"/>
        <v>0.14857868758869242</v>
      </c>
      <c r="C6" t="str">
        <f t="shared" si="1"/>
        <v/>
      </c>
      <c r="D6">
        <f>IFERROR(_xlfn.T.TEST('[5]F1 Analysis'!X2:AB5,'F1 Analysis'!X2:AB5,2,IF(IF(F6^2&gt;I6^2,(F6^2)/(I6^2),(I6^2)/(F6^2))&lt;IF(F6^2&gt;I6^2,_xlfn.F.INV(0.95,G6-1,J6-1),_xlfn.F.INV(0.95,J6-1,G6-1)),2,3)),1)</f>
        <v>0.50987056713244761</v>
      </c>
      <c r="E6">
        <f>'F1 Analysis'!AF5</f>
        <v>0.84253554536097819</v>
      </c>
      <c r="F6">
        <f>'F1 Analysis'!AG5</f>
        <v>4.1904755985236686E-2</v>
      </c>
      <c r="G6">
        <f>'F1 Analysis'!V20</f>
        <v>20</v>
      </c>
      <c r="H6">
        <f>'[5]F1 Analysis'!$AF$2</f>
        <v>0.69395685777228577</v>
      </c>
      <c r="I6">
        <f>'[5]F1 Analysis'!$AG$2</f>
        <v>6.930167506313234E-2</v>
      </c>
      <c r="J6">
        <f>'[5]F1 Analysis'!$V$20</f>
        <v>20</v>
      </c>
      <c r="M6" t="str">
        <f>'F1 Analysis'!$AL$2</f>
        <v>Tf-Idf</v>
      </c>
      <c r="N6">
        <f t="shared" si="2"/>
        <v>-7.527018474289382E-3</v>
      </c>
      <c r="O6" t="str">
        <f t="shared" si="3"/>
        <v/>
      </c>
      <c r="P6">
        <f>IFERROR(_xlfn.T.TEST('[5]F1 Analysis'!D29:H31,'F1 Analysis'!D29:H31,2,IF(IF(R6^2&gt;U6^2,(R6^2)/(U6^2),(U6^2)/(R6^2))&lt;IF(R6^2&gt;U6^2,_xlfn.F.INV(0.95,S6-1,V6-1),_xlfn.F.INV(0.95,V6-1,S6-1)),2,3)),1)</f>
        <v>0.57548488848711365</v>
      </c>
      <c r="Q6">
        <f>'F1 Analysis'!AL4</f>
        <v>0.80497401756499798</v>
      </c>
      <c r="R6">
        <f>'F1 Analysis'!AO4</f>
        <v>3.2970857849001313E-2</v>
      </c>
      <c r="S6">
        <f>'F1 Analysis'!R29</f>
        <v>15</v>
      </c>
      <c r="T6">
        <f>'[5]F1 Analysis'!AL4</f>
        <v>0.81250103603928736</v>
      </c>
      <c r="U6">
        <f>'[5]F1 Analysis'!AO4</f>
        <v>3.7194485440642418E-2</v>
      </c>
      <c r="V6">
        <f>'[5]F1 Analysis'!$R$29</f>
        <v>15</v>
      </c>
    </row>
    <row r="7" spans="1:22" x14ac:dyDescent="0.25">
      <c r="A7" t="str">
        <f>'F1 Analysis'!AE6</f>
        <v>LR</v>
      </c>
      <c r="B7">
        <f t="shared" si="0"/>
        <v>0.16608915854089379</v>
      </c>
      <c r="C7" t="str">
        <f t="shared" si="1"/>
        <v/>
      </c>
      <c r="D7">
        <f>IFERROR(_xlfn.T.TEST('[5]F1 Analysis'!D14:H19,'F1 Analysis'!D14:H19,2,IF(IF(F7^2&gt;I7^2,(F7^2)/(I7^2),(I7^2)/(F7^2))&lt;IF(F7^2&gt;I7^2,_xlfn.F.INV(0.95,G7-1,J7-1),_xlfn.F.INV(0.95,J7-1,G7-1)),2,3)),1)</f>
        <v>3.7726011181207164E-2</v>
      </c>
      <c r="E7">
        <f>'F1 Analysis'!AF6</f>
        <v>0.86004601631317956</v>
      </c>
      <c r="F7">
        <f>'F1 Analysis'!AG6</f>
        <v>3.5562592582714825E-2</v>
      </c>
      <c r="G7">
        <f>'F1 Analysis'!V14</f>
        <v>30</v>
      </c>
      <c r="H7">
        <f>'[5]F1 Analysis'!$AF$2</f>
        <v>0.69395685777228577</v>
      </c>
      <c r="I7">
        <f>'[5]F1 Analysis'!$AG$2</f>
        <v>6.930167506313234E-2</v>
      </c>
      <c r="J7">
        <f>'[5]F1 Analysis'!$V$14</f>
        <v>30</v>
      </c>
      <c r="L7" t="str">
        <f>'F1 Analysis'!AJ5</f>
        <v>SVM</v>
      </c>
      <c r="M7" t="str">
        <f>'F1 Analysis'!$AK$2</f>
        <v>BoW</v>
      </c>
      <c r="N7">
        <f t="shared" si="2"/>
        <v>3.288029378934354E-3</v>
      </c>
      <c r="O7" t="str">
        <f t="shared" si="3"/>
        <v/>
      </c>
      <c r="P7">
        <f>IFERROR(_xlfn.T.TEST('[5]F1 Analysis'!D8:H10,'F1 Analysis'!D8:H10,2,IF(IF(R7^2&gt;U7^2,(R7^2)/(U7^2),(U7^2)/(R7^2))&lt;IF(R7^2&gt;U7^2,_xlfn.F.INV(0.95,S7-1,V7-1),_xlfn.F.INV(0.95,V7-1,S7-1)),2,3)),1)</f>
        <v>0.85297154384220297</v>
      </c>
      <c r="Q7">
        <f>'F1 Analysis'!AK5</f>
        <v>0.80631080094834828</v>
      </c>
      <c r="R7">
        <f>'F1 Analysis'!AN5</f>
        <v>4.8440600692415917E-2</v>
      </c>
      <c r="S7">
        <f>'F1 Analysis'!R8</f>
        <v>15</v>
      </c>
      <c r="T7">
        <f>'[5]F1 Analysis'!AK5</f>
        <v>0.80302277156941393</v>
      </c>
      <c r="U7">
        <f>'[5]F1 Analysis'!AN5</f>
        <v>4.4492273465693934E-2</v>
      </c>
      <c r="V7">
        <f>'[5]F1 Analysis'!$R$8</f>
        <v>15</v>
      </c>
    </row>
    <row r="8" spans="1:22" x14ac:dyDescent="0.25">
      <c r="A8" t="str">
        <f>'F1 Analysis'!AE7</f>
        <v>Ensemble</v>
      </c>
      <c r="B8">
        <f t="shared" si="0"/>
        <v>0.16734311549505598</v>
      </c>
      <c r="C8" t="str">
        <f t="shared" si="1"/>
        <v/>
      </c>
      <c r="D8">
        <f>IFERROR(_xlfn.T.TEST('[5]F1 Analysis'!D32:H37,'F1 Analysis'!D32:H37,2,IF(IF(F8^2&gt;I8^2,(F8^2)/(I8^2),(I8^2)/(F8^2))&lt;IF(F8^2&gt;I8^2,_xlfn.F.INV(0.95,G8-1,J8-1),_xlfn.F.INV(0.95,J8-1,G8-1)),2,3)),1)</f>
        <v>0.32198008349265184</v>
      </c>
      <c r="E8">
        <f>'F1 Analysis'!AF7</f>
        <v>0.86129997326734176</v>
      </c>
      <c r="F8">
        <f>'F1 Analysis'!AG7</f>
        <v>4.615817163682872E-2</v>
      </c>
      <c r="G8">
        <f>'F1 Analysis'!V32</f>
        <v>30</v>
      </c>
      <c r="H8">
        <f>'[5]F1 Analysis'!$AF$2</f>
        <v>0.69395685777228577</v>
      </c>
      <c r="I8">
        <f>'[5]F1 Analysis'!$AG$2</f>
        <v>6.930167506313234E-2</v>
      </c>
      <c r="J8">
        <f>'[5]F1 Analysis'!$V$32</f>
        <v>30</v>
      </c>
      <c r="M8" t="str">
        <f>'F1 Analysis'!$AL$2</f>
        <v>Tf-Idf</v>
      </c>
      <c r="N8">
        <f t="shared" si="2"/>
        <v>2.1908126238557091E-2</v>
      </c>
      <c r="O8" t="str">
        <f t="shared" si="3"/>
        <v/>
      </c>
      <c r="P8">
        <f>IFERROR(_xlfn.T.TEST('[5]F1 Analysis'!D11:H13,'F1 Analysis'!D11:H13,2,IF(IF(R8^2&gt;U8^2,(R8^2)/(U8^2),(U8^2)/(R8^2))&lt;IF(R8^2&gt;U8^2,_xlfn.F.INV(0.95,S8-1,V8-1),_xlfn.F.INV(0.95,V8-1,S8-1)),2,3)),1)</f>
        <v>9.8707021850520077E-2</v>
      </c>
      <c r="Q8">
        <f>'F1 Analysis'!AL5</f>
        <v>0.86390068466621583</v>
      </c>
      <c r="R8">
        <f>'F1 Analysis'!AO5</f>
        <v>3.3136429829438159E-2</v>
      </c>
      <c r="S8">
        <f>'F1 Analysis'!R11</f>
        <v>15</v>
      </c>
      <c r="T8">
        <f>'[5]F1 Analysis'!AL5</f>
        <v>0.84199255842765874</v>
      </c>
      <c r="U8">
        <f>'[5]F1 Analysis'!AO5</f>
        <v>3.4719044842216988E-2</v>
      </c>
      <c r="V8">
        <f>'[5]F1 Analysis'!$R$11</f>
        <v>15</v>
      </c>
    </row>
    <row r="9" spans="1:22" x14ac:dyDescent="0.25">
      <c r="L9" t="str">
        <f>'F1 Analysis'!AJ6</f>
        <v>MNB</v>
      </c>
      <c r="M9" t="str">
        <f>'F1 Analysis'!$AK$2</f>
        <v>BoW</v>
      </c>
      <c r="N9">
        <f t="shared" si="2"/>
        <v>2.4397404564918679E-2</v>
      </c>
      <c r="O9" t="str">
        <f t="shared" si="3"/>
        <v/>
      </c>
      <c r="P9">
        <f>IFERROR(_xlfn.T.TEST('[5]F1 Analysis'!D20:H21,'F1 Analysis'!D20:H21,2,IF(IF(R9^2&gt;U9^2,(R9^2)/(U9^2),(U9^2)/(R9^2))&lt;IF(R9^2&gt;U9^2,_xlfn.F.INV(0.95,S9-1,V9-1),_xlfn.F.INV(0.95,V9-1,S9-1)),2,3)),1)</f>
        <v>0.17304695956281838</v>
      </c>
      <c r="Q9">
        <f>'F1 Analysis'!AK6</f>
        <v>0.85387423263682094</v>
      </c>
      <c r="R9">
        <f>'F1 Analysis'!AN6</f>
        <v>3.5325149047153274E-2</v>
      </c>
      <c r="S9">
        <f>'F1 Analysis'!R20</f>
        <v>10</v>
      </c>
      <c r="T9">
        <f>'[5]F1 Analysis'!AK6</f>
        <v>0.82947682807190226</v>
      </c>
      <c r="U9">
        <f>'[5]F1 Analysis'!AN6</f>
        <v>3.7596152120601696E-2</v>
      </c>
      <c r="V9">
        <f>'[5]F1 Analysis'!$R$20</f>
        <v>10</v>
      </c>
    </row>
    <row r="10" spans="1:22" x14ac:dyDescent="0.25">
      <c r="M10" t="str">
        <f>'F1 Analysis'!$AL$2</f>
        <v>Tf-Idf</v>
      </c>
      <c r="N10">
        <f t="shared" si="2"/>
        <v>-7.6173172324215388E-3</v>
      </c>
      <c r="O10" t="str">
        <f t="shared" si="3"/>
        <v/>
      </c>
      <c r="P10">
        <f>IFERROR(_xlfn.T.TEST('[5]F1 Analysis'!D23:H24,'F1 Analysis'!D23:H24,2,IF(IF(R10^2&gt;U10^2,(R10^2)/(U10^2),(U10^2)/(R10^2))&lt;IF(R10^2&gt;U10^2,_xlfn.F.INV(0.95,S10-1,V10-1),_xlfn.F.INV(0.95,V10-1,S10-1)),2,3)),1)</f>
        <v>0.68528069689592075</v>
      </c>
      <c r="Q10">
        <f>'F1 Analysis'!AL6</f>
        <v>0.83119685808513533</v>
      </c>
      <c r="R10">
        <f>'F1 Analysis'!AO6</f>
        <v>4.4799769361930281E-2</v>
      </c>
      <c r="S10">
        <f>'F1 Analysis'!R23</f>
        <v>10</v>
      </c>
      <c r="T10">
        <f>'[5]F1 Analysis'!AL6</f>
        <v>0.83881417531755686</v>
      </c>
      <c r="U10">
        <f>'[5]F1 Analysis'!AO6</f>
        <v>3.2726629510351296E-2</v>
      </c>
      <c r="V10">
        <f>'[5]F1 Analysis'!$R$23</f>
        <v>10</v>
      </c>
    </row>
    <row r="11" spans="1:22" x14ac:dyDescent="0.25">
      <c r="L11" t="str">
        <f>'F1 Analysis'!AJ7</f>
        <v>LR</v>
      </c>
      <c r="M11" t="str">
        <f>'F1 Analysis'!$AK$2</f>
        <v>BoW</v>
      </c>
      <c r="N11">
        <f t="shared" si="2"/>
        <v>1.5862710364179633E-2</v>
      </c>
      <c r="O11" t="str">
        <f t="shared" si="3"/>
        <v/>
      </c>
      <c r="P11">
        <f>IFERROR(_xlfn.T.TEST('[5]F1 Analysis'!D14:H16,'F1 Analysis'!D14:H16,2,IF(IF(R11^2&gt;U11^2,(R11^2)/(U11^2),(U11^2)/(R11^2))&lt;IF(R11^2&gt;U11^2,_xlfn.F.INV(0.95,S11-1,V11-1),_xlfn.F.INV(0.95,V11-1,S11-1)),2,3)),1)</f>
        <v>0.27268065608638103</v>
      </c>
      <c r="Q11">
        <f>'F1 Analysis'!AK7</f>
        <v>0.85829186737453156</v>
      </c>
      <c r="R11">
        <f>'F1 Analysis'!AN7</f>
        <v>3.7967223159602374E-2</v>
      </c>
      <c r="S11">
        <f>'F1 Analysis'!R14</f>
        <v>15</v>
      </c>
      <c r="T11">
        <f>'[5]F1 Analysis'!AK7</f>
        <v>0.84242915701035193</v>
      </c>
      <c r="U11">
        <f>'[5]F1 Analysis'!AN7</f>
        <v>3.7043496843481932E-2</v>
      </c>
      <c r="V11">
        <f>'[5]F1 Analysis'!$R$14</f>
        <v>15</v>
      </c>
    </row>
    <row r="12" spans="1:22" x14ac:dyDescent="0.25">
      <c r="M12" t="str">
        <f>'F1 Analysis'!$AL$2</f>
        <v>Tf-Idf</v>
      </c>
      <c r="N12">
        <f t="shared" si="2"/>
        <v>2.6702520001299024E-2</v>
      </c>
      <c r="O12" t="str">
        <f t="shared" si="3"/>
        <v/>
      </c>
      <c r="P12">
        <f>IFERROR(_xlfn.T.TEST('[5]F1 Analysis'!D17:H19,'F1 Analysis'!D17:H19,2,IF(IF(R12^2&gt;U12^2,(R12^2)/(U12^2),(U12^2)/(R12^2))&lt;IF(R12^2&gt;U12^2,_xlfn.F.INV(0.95,S12-1,V12-1),_xlfn.F.INV(0.95,V12-1,S12-1)),2,3)),1)</f>
        <v>7.6852016177520674E-2</v>
      </c>
      <c r="Q12">
        <f>'F1 Analysis'!AL7</f>
        <v>0.86180016525182768</v>
      </c>
      <c r="R12">
        <f>'F1 Analysis'!AO7</f>
        <v>3.2889692472860853E-2</v>
      </c>
      <c r="S12">
        <f>'F1 Analysis'!R17</f>
        <v>15</v>
      </c>
      <c r="T12">
        <f>'[5]F1 Analysis'!AL7</f>
        <v>0.83509764525052865</v>
      </c>
      <c r="U12">
        <f>'[5]F1 Analysis'!AO7</f>
        <v>4.3318543965635302E-2</v>
      </c>
      <c r="V12">
        <f>'[5]F1 Analysis'!$R$17</f>
        <v>15</v>
      </c>
    </row>
    <row r="13" spans="1:22" x14ac:dyDescent="0.25">
      <c r="L13" t="str">
        <f>'F1 Analysis'!AJ8</f>
        <v>Ensemble</v>
      </c>
      <c r="M13" t="str">
        <f>'F1 Analysis'!$AK$2</f>
        <v>BoW</v>
      </c>
      <c r="N13">
        <f t="shared" si="2"/>
        <v>9.7985884984017613E-3</v>
      </c>
      <c r="O13" t="str">
        <f t="shared" si="3"/>
        <v/>
      </c>
      <c r="P13">
        <f>IFERROR(_xlfn.T.TEST('[5]F1 Analysis'!D32:H34,'F1 Analysis'!D32:H34,2,IF(IF(R13^2&gt;U13^2,(R13^2)/(U13^2),(U13^2)/(R13^2))&lt;IF(R13^2&gt;U13^2,_xlfn.F.INV(0.95,S13-1,V13-1),_xlfn.F.INV(0.95,V13-1,S13-1)),2,3)),1)</f>
        <v>0.57102040784288355</v>
      </c>
      <c r="Q13">
        <f>'F1 Analysis'!AK8</f>
        <v>0.85418450602122875</v>
      </c>
      <c r="R13">
        <f>'F1 Analysis'!AN8</f>
        <v>4.5139782461207055E-2</v>
      </c>
      <c r="S13">
        <f>'F1 Analysis'!R32</f>
        <v>15</v>
      </c>
      <c r="T13">
        <f>'[5]F1 Analysis'!AK8</f>
        <v>0.84438591752282699</v>
      </c>
      <c r="U13">
        <f>'[5]F1 Analysis'!AN8</f>
        <v>4.5300702417369713E-2</v>
      </c>
      <c r="V13">
        <f>'[5]F1 Analysis'!$R$32</f>
        <v>15</v>
      </c>
    </row>
    <row r="14" spans="1:22" x14ac:dyDescent="0.25">
      <c r="M14" t="str">
        <f>'F1 Analysis'!$AL$2</f>
        <v>Tf-Idf</v>
      </c>
      <c r="N14">
        <f t="shared" si="2"/>
        <v>1.3628629991110586E-2</v>
      </c>
      <c r="O14" t="str">
        <f t="shared" si="3"/>
        <v/>
      </c>
      <c r="P14">
        <f>IFERROR(_xlfn.T.TEST('[5]F1 Analysis'!D35:H37,'F1 Analysis'!D35:H37,2,IF(IF(R14^2&gt;U14^2,(R14^2)/(U14^2),(U14^2)/(R14^2))&lt;IF(R14^2&gt;U14^2,_xlfn.F.INV(0.95,S14-1,V14-1),_xlfn.F.INV(0.95,V14-1,S14-1)),2,3)),1)</f>
        <v>0.41077982472686903</v>
      </c>
      <c r="Q14">
        <f>'F1 Analysis'!AL8</f>
        <v>0.86841544051345487</v>
      </c>
      <c r="R14">
        <f>'F1 Analysis'!AO8</f>
        <v>4.6068361255896299E-2</v>
      </c>
      <c r="S14">
        <f>'F1 Analysis'!R35</f>
        <v>15</v>
      </c>
      <c r="T14">
        <f>'[5]F1 Analysis'!AL8</f>
        <v>0.85478681052234429</v>
      </c>
      <c r="U14">
        <f>'[5]F1 Analysis'!AO8</f>
        <v>4.0089678168203705E-2</v>
      </c>
      <c r="V14">
        <f>'[5]F1 Analysis'!$R$35</f>
        <v>15</v>
      </c>
    </row>
    <row r="27" spans="1:1" x14ac:dyDescent="0.25">
      <c r="A27" s="3"/>
    </row>
  </sheetData>
  <mergeCells count="5">
    <mergeCell ref="L2:M2"/>
    <mergeCell ref="H1:J1"/>
    <mergeCell ref="E1:G1"/>
    <mergeCell ref="Q1:S1"/>
    <mergeCell ref="T1:V1"/>
  </mergeCells>
  <conditionalFormatting sqref="D3:D8">
    <cfRule type="cellIs" dxfId="6" priority="2" operator="lessThan">
      <formula>0.05/COUNT($D$3:$D$8)</formula>
    </cfRule>
  </conditionalFormatting>
  <conditionalFormatting sqref="P3:P14">
    <cfRule type="cellIs" dxfId="4" priority="1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U20" sqref="U20"/>
    </sheetView>
  </sheetViews>
  <sheetFormatPr baseColWidth="10" defaultRowHeight="15" x14ac:dyDescent="0.25"/>
  <sheetData>
    <row r="1" spans="1:15" x14ac:dyDescent="0.25">
      <c r="B1" s="25" t="s">
        <v>94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2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7" t="s">
        <v>0</v>
      </c>
      <c r="B4">
        <f>[3]Sheet1!D2</f>
        <v>0.58510638297872342</v>
      </c>
      <c r="C4">
        <f>[3]Sheet1!K2</f>
        <v>0.67021276595744683</v>
      </c>
      <c r="D4">
        <f>[3]Sheet1!R2</f>
        <v>0.63829787234042556</v>
      </c>
      <c r="E4">
        <f>[3]Sheet1!Y2</f>
        <v>0.80851063829787229</v>
      </c>
      <c r="F4">
        <f>[3]Sheet1!AF2</f>
        <v>0.73404255319148937</v>
      </c>
      <c r="G4">
        <f>[3]Sheet1!AM2</f>
        <v>0.77659574468085102</v>
      </c>
      <c r="I4" s="1" t="s">
        <v>0</v>
      </c>
      <c r="J4">
        <f t="shared" ref="J4:O4" si="0">AVERAGE(B4:B8)</f>
        <v>0.65035460992907801</v>
      </c>
      <c r="K4">
        <f t="shared" si="0"/>
        <v>0.68027911233127436</v>
      </c>
      <c r="L4">
        <f t="shared" si="0"/>
        <v>0.68034774651109586</v>
      </c>
      <c r="M4">
        <f t="shared" si="0"/>
        <v>0.78965911690688628</v>
      </c>
      <c r="N4">
        <f t="shared" si="0"/>
        <v>0.77046442461679254</v>
      </c>
      <c r="O4">
        <f t="shared" si="0"/>
        <v>0.77682452528025636</v>
      </c>
    </row>
    <row r="5" spans="1:15" x14ac:dyDescent="0.25">
      <c r="A5" s="28"/>
      <c r="B5">
        <f>[3]Sheet1!E2</f>
        <v>0.60215053763440862</v>
      </c>
      <c r="C5">
        <f>[3]Sheet1!L2</f>
        <v>0.67741935483870963</v>
      </c>
      <c r="D5">
        <f>[3]Sheet1!S2</f>
        <v>0.67741935483870963</v>
      </c>
      <c r="E5">
        <f>[3]Sheet1!Z2</f>
        <v>0.72043010752688175</v>
      </c>
      <c r="F5">
        <f>[3]Sheet1!AG2</f>
        <v>0.66666666666666663</v>
      </c>
      <c r="G5">
        <f>[3]Sheet1!AN2</f>
        <v>0.68817204301075274</v>
      </c>
      <c r="I5" s="1" t="s">
        <v>1</v>
      </c>
      <c r="J5">
        <f t="shared" ref="J5:O5" si="1">AVERAGE(B9:B13)</f>
        <v>0.81329215282544054</v>
      </c>
      <c r="K5">
        <f t="shared" si="1"/>
        <v>0.81548844657973008</v>
      </c>
      <c r="L5">
        <f t="shared" si="1"/>
        <v>0.78766872569206137</v>
      </c>
      <c r="M5">
        <f t="shared" si="1"/>
        <v>0.86264012811713575</v>
      </c>
      <c r="N5">
        <f>AVERAGE(F9:F13)</f>
        <v>0.86696408144589332</v>
      </c>
      <c r="O5">
        <f t="shared" si="1"/>
        <v>0.86266300617707614</v>
      </c>
    </row>
    <row r="6" spans="1:15" x14ac:dyDescent="0.25">
      <c r="A6" s="28"/>
      <c r="B6">
        <f>[3]Sheet1!F2</f>
        <v>0.66666666666666663</v>
      </c>
      <c r="C6">
        <f>[3]Sheet1!M2</f>
        <v>0.61290322580645162</v>
      </c>
      <c r="D6">
        <f>[3]Sheet1!T2</f>
        <v>0.60215053763440862</v>
      </c>
      <c r="E6">
        <f>[3]Sheet1!AA2</f>
        <v>0.83870967741935487</v>
      </c>
      <c r="F6">
        <f>[3]Sheet1!AH2</f>
        <v>0.82795698924731187</v>
      </c>
      <c r="G6">
        <f>[3]Sheet1!AO2</f>
        <v>0.79569892473118276</v>
      </c>
      <c r="I6" s="1" t="s">
        <v>2</v>
      </c>
      <c r="J6">
        <f t="shared" ref="J6:O6" si="2">AVERAGE(B14:B18)</f>
        <v>0.84765499885609707</v>
      </c>
      <c r="K6">
        <f t="shared" si="2"/>
        <v>0.8712651567147105</v>
      </c>
      <c r="L6">
        <f t="shared" si="2"/>
        <v>0.85410661175932279</v>
      </c>
      <c r="M6">
        <f t="shared" si="2"/>
        <v>0.85843056508808058</v>
      </c>
      <c r="N6">
        <f>AVERAGE(F14:F18)</f>
        <v>0.8648821779913064</v>
      </c>
      <c r="O6">
        <f t="shared" si="2"/>
        <v>0.86273164035689776</v>
      </c>
    </row>
    <row r="7" spans="1:15" x14ac:dyDescent="0.25">
      <c r="A7" s="28"/>
      <c r="B7">
        <f>[3]Sheet1!G2</f>
        <v>0.66666666666666663</v>
      </c>
      <c r="C7">
        <f>[3]Sheet1!N2</f>
        <v>0.69892473118279574</v>
      </c>
      <c r="D7">
        <f>[3]Sheet1!U2</f>
        <v>0.69892473118279574</v>
      </c>
      <c r="E7">
        <f>[3]Sheet1!AB2</f>
        <v>0.79569892473118276</v>
      </c>
      <c r="F7">
        <f>[3]Sheet1!AI2</f>
        <v>0.82795698924731187</v>
      </c>
      <c r="G7">
        <f>[3]Sheet1!AP2</f>
        <v>0.83870967741935487</v>
      </c>
      <c r="I7" s="1" t="s">
        <v>88</v>
      </c>
      <c r="J7">
        <f>AVERAGE(B19:B23)</f>
        <v>0.84760924273621596</v>
      </c>
      <c r="K7">
        <f>AVERAGE(C19:C23)</f>
        <v>0.860489590482727</v>
      </c>
      <c r="L7" t="str">
        <f>IFERROR(AVERAGE(D19:D23),"-")</f>
        <v>-</v>
      </c>
      <c r="M7">
        <f>AVERAGE(E19:E23)</f>
        <v>0.82823152596659799</v>
      </c>
      <c r="N7">
        <f>AVERAGE(F19:F23)</f>
        <v>0.83898421413864099</v>
      </c>
      <c r="O7" t="str">
        <f>IFERROR(AVERAGE(G19:G23),"-")</f>
        <v>-</v>
      </c>
    </row>
    <row r="8" spans="1:15" x14ac:dyDescent="0.25">
      <c r="A8" s="29"/>
      <c r="B8">
        <f>[3]Sheet1!H2</f>
        <v>0.73118279569892475</v>
      </c>
      <c r="C8">
        <f>[3]Sheet1!O2</f>
        <v>0.74193548387096775</v>
      </c>
      <c r="D8">
        <f>[3]Sheet1!V2</f>
        <v>0.78494623655913975</v>
      </c>
      <c r="E8">
        <f>[3]Sheet1!AC2</f>
        <v>0.78494623655913975</v>
      </c>
      <c r="F8">
        <f>[3]Sheet1!AJ2</f>
        <v>0.79569892473118276</v>
      </c>
      <c r="G8">
        <f>[3]Sheet1!AQ2</f>
        <v>0.78494623655913975</v>
      </c>
      <c r="I8" s="1" t="s">
        <v>4</v>
      </c>
      <c r="J8">
        <f t="shared" ref="J8:O8" si="3">AVERAGE(B24:B28)</f>
        <v>0.80905971173644475</v>
      </c>
      <c r="K8">
        <f t="shared" si="3"/>
        <v>0.80910546785632587</v>
      </c>
      <c r="L8">
        <f t="shared" si="3"/>
        <v>0.75106382978723418</v>
      </c>
      <c r="M8">
        <f t="shared" si="3"/>
        <v>0.79832990162434236</v>
      </c>
      <c r="N8">
        <f t="shared" si="3"/>
        <v>0.79830702356440175</v>
      </c>
      <c r="O8">
        <f t="shared" si="3"/>
        <v>0.81766186227407922</v>
      </c>
    </row>
    <row r="9" spans="1:15" x14ac:dyDescent="0.25">
      <c r="A9" s="27" t="s">
        <v>1</v>
      </c>
      <c r="B9">
        <f>[3]Sheet1!D3</f>
        <v>0.81914893617021278</v>
      </c>
      <c r="C9">
        <f>[3]Sheet1!K3</f>
        <v>0.7978723404255319</v>
      </c>
      <c r="D9">
        <f>[3]Sheet1!R3</f>
        <v>0.73404255319148937</v>
      </c>
      <c r="E9">
        <f>[3]Sheet1!Y3</f>
        <v>0.87234042553191493</v>
      </c>
      <c r="F9">
        <f>[3]Sheet1!AF3</f>
        <v>0.86170212765957444</v>
      </c>
      <c r="G9">
        <f>[3]Sheet1!AM3</f>
        <v>0.86170212765957444</v>
      </c>
      <c r="I9" s="1" t="s">
        <v>5</v>
      </c>
      <c r="J9">
        <f t="shared" ref="J9:O9" si="4">AVERAGE(B29:B33)</f>
        <v>0.85410661175932279</v>
      </c>
      <c r="K9">
        <f t="shared" si="4"/>
        <v>0.87341569434911914</v>
      </c>
      <c r="L9">
        <f t="shared" si="4"/>
        <v>0.83266986959505829</v>
      </c>
      <c r="M9">
        <f t="shared" si="4"/>
        <v>0.87982155113246407</v>
      </c>
      <c r="N9">
        <f t="shared" si="4"/>
        <v>0.86058110272248922</v>
      </c>
      <c r="O9">
        <f t="shared" si="4"/>
        <v>0.86474490963166328</v>
      </c>
    </row>
    <row r="10" spans="1:15" x14ac:dyDescent="0.25">
      <c r="A10" s="28"/>
      <c r="B10">
        <f>[3]Sheet1!E3</f>
        <v>0.77419354838709675</v>
      </c>
      <c r="C10">
        <f>[3]Sheet1!L3</f>
        <v>0.76344086021505375</v>
      </c>
      <c r="D10">
        <f>[3]Sheet1!S3</f>
        <v>0.75268817204301075</v>
      </c>
      <c r="E10">
        <f>[3]Sheet1!Z3</f>
        <v>0.81720430107526887</v>
      </c>
      <c r="F10">
        <f>[3]Sheet1!AG3</f>
        <v>0.82795698924731187</v>
      </c>
      <c r="G10">
        <f>[3]Sheet1!AN3</f>
        <v>0.82795698924731187</v>
      </c>
    </row>
    <row r="11" spans="1:15" x14ac:dyDescent="0.25">
      <c r="A11" s="28"/>
      <c r="B11">
        <f>[3]Sheet1!F3</f>
        <v>0.81720430107526887</v>
      </c>
      <c r="C11">
        <f>[3]Sheet1!M3</f>
        <v>0.81720430107526887</v>
      </c>
      <c r="D11">
        <f>[3]Sheet1!T3</f>
        <v>0.81720430107526887</v>
      </c>
      <c r="E11">
        <f>[3]Sheet1!AA3</f>
        <v>0.91397849462365588</v>
      </c>
      <c r="F11">
        <f>[3]Sheet1!AH3</f>
        <v>0.91397849462365588</v>
      </c>
      <c r="G11">
        <f>[3]Sheet1!AO3</f>
        <v>0.91397849462365588</v>
      </c>
    </row>
    <row r="12" spans="1:15" x14ac:dyDescent="0.25">
      <c r="A12" s="28"/>
      <c r="B12">
        <f>[3]Sheet1!G3</f>
        <v>0.76344086021505375</v>
      </c>
      <c r="C12">
        <f>[3]Sheet1!N3</f>
        <v>0.81720430107526887</v>
      </c>
      <c r="D12">
        <f>[3]Sheet1!U3</f>
        <v>0.75268817204301075</v>
      </c>
      <c r="E12">
        <f>[3]Sheet1!AB3</f>
        <v>0.82795698924731187</v>
      </c>
      <c r="F12">
        <f>[3]Sheet1!AI3</f>
        <v>0.83870967741935487</v>
      </c>
      <c r="G12">
        <f>[3]Sheet1!AP3</f>
        <v>0.83870967741935487</v>
      </c>
      <c r="J12" s="25" t="s">
        <v>14</v>
      </c>
      <c r="K12" s="25"/>
      <c r="L12" s="25"/>
      <c r="M12" s="25"/>
      <c r="N12" s="25"/>
      <c r="O12" s="25"/>
    </row>
    <row r="13" spans="1:15" x14ac:dyDescent="0.25">
      <c r="A13" s="29"/>
      <c r="B13">
        <f>[3]Sheet1!H3</f>
        <v>0.89247311827956988</v>
      </c>
      <c r="C13">
        <f>[3]Sheet1!O3</f>
        <v>0.88172043010752688</v>
      </c>
      <c r="D13">
        <f>[3]Sheet1!V3</f>
        <v>0.88172043010752688</v>
      </c>
      <c r="E13">
        <f>[3]Sheet1!AC3</f>
        <v>0.88172043010752688</v>
      </c>
      <c r="F13">
        <f>[3]Sheet1!AJ3</f>
        <v>0.89247311827956988</v>
      </c>
      <c r="G13">
        <f>[3]Sheet1!AQ3</f>
        <v>0.87096774193548387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25">
      <c r="A14" s="27" t="s">
        <v>2</v>
      </c>
      <c r="B14">
        <f>[3]Sheet1!D4</f>
        <v>0.84042553191489366</v>
      </c>
      <c r="C14">
        <f>[3]Sheet1!K4</f>
        <v>0.86170212765957444</v>
      </c>
      <c r="D14">
        <f>[3]Sheet1!R4</f>
        <v>0.84042553191489366</v>
      </c>
      <c r="E14">
        <f>[3]Sheet1!Y4</f>
        <v>0.82978723404255317</v>
      </c>
      <c r="F14">
        <f>[3]Sheet1!AF4</f>
        <v>0.82978723404255317</v>
      </c>
      <c r="G14">
        <f>[3]Sheet1!AM4</f>
        <v>0.82978723404255317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8"/>
      <c r="B15">
        <f>[3]Sheet1!E4</f>
        <v>0.79569892473118276</v>
      </c>
      <c r="C15">
        <f>[3]Sheet1!L4</f>
        <v>0.83870967741935487</v>
      </c>
      <c r="D15">
        <f>[3]Sheet1!S4</f>
        <v>0.80645161290322576</v>
      </c>
      <c r="E15">
        <f>[3]Sheet1!Z4</f>
        <v>0.81720430107526887</v>
      </c>
      <c r="F15">
        <f>[3]Sheet1!AG4</f>
        <v>0.82795698924731187</v>
      </c>
      <c r="G15">
        <f>[3]Sheet1!AN4</f>
        <v>0.82795698924731187</v>
      </c>
      <c r="I15" s="1" t="s">
        <v>0</v>
      </c>
      <c r="J15">
        <f t="shared" ref="J15:O15" si="5">_xlfn.STDEV.P(B4:B8)</f>
        <v>5.2242369224261197E-2</v>
      </c>
      <c r="K15">
        <f t="shared" si="5"/>
        <v>4.1948031851415539E-2</v>
      </c>
      <c r="L15">
        <f t="shared" si="5"/>
        <v>6.1931444923372596E-2</v>
      </c>
      <c r="M15">
        <f t="shared" si="5"/>
        <v>3.9019696576999441E-2</v>
      </c>
      <c r="N15">
        <f t="shared" si="5"/>
        <v>6.2206265351982495E-2</v>
      </c>
      <c r="O15">
        <f t="shared" si="5"/>
        <v>4.9216444725553588E-2</v>
      </c>
    </row>
    <row r="16" spans="1:15" x14ac:dyDescent="0.25">
      <c r="A16" s="28"/>
      <c r="B16">
        <f>[3]Sheet1!F4</f>
        <v>0.87096774193548387</v>
      </c>
      <c r="C16">
        <f>[3]Sheet1!M4</f>
        <v>0.89247311827956988</v>
      </c>
      <c r="D16">
        <f>[3]Sheet1!T4</f>
        <v>0.89247311827956988</v>
      </c>
      <c r="E16">
        <f>[3]Sheet1!AA4</f>
        <v>0.87096774193548387</v>
      </c>
      <c r="F16">
        <f>[3]Sheet1!AH4</f>
        <v>0.88172043010752688</v>
      </c>
      <c r="G16">
        <f>[3]Sheet1!AO4</f>
        <v>0.87096774193548387</v>
      </c>
      <c r="I16" s="1" t="s">
        <v>1</v>
      </c>
      <c r="J16">
        <f t="shared" ref="J16:O16" si="6">_xlfn.STDEV.P(B9:B13)</f>
        <v>4.5460057961416507E-2</v>
      </c>
      <c r="K16">
        <f t="shared" si="6"/>
        <v>3.8501538664709199E-2</v>
      </c>
      <c r="L16">
        <f t="shared" si="6"/>
        <v>5.4847275157332197E-2</v>
      </c>
      <c r="M16">
        <f t="shared" si="6"/>
        <v>3.5668238168935155E-2</v>
      </c>
      <c r="N16">
        <f>_xlfn.STDEV.P(F9:F13)</f>
        <v>3.2275745546661204E-2</v>
      </c>
      <c r="O16">
        <f t="shared" si="6"/>
        <v>2.9938072241739253E-2</v>
      </c>
    </row>
    <row r="17" spans="1:15" x14ac:dyDescent="0.25">
      <c r="A17" s="28"/>
      <c r="B17">
        <f>[3]Sheet1!G4</f>
        <v>0.80645161290322576</v>
      </c>
      <c r="C17">
        <f>[3]Sheet1!N4</f>
        <v>0.84946236559139787</v>
      </c>
      <c r="D17">
        <f>[3]Sheet1!U4</f>
        <v>0.83870967741935487</v>
      </c>
      <c r="E17">
        <f>[3]Sheet1!AB4</f>
        <v>0.86021505376344087</v>
      </c>
      <c r="F17">
        <f>[3]Sheet1!AI4</f>
        <v>0.87096774193548387</v>
      </c>
      <c r="G17">
        <f>[3]Sheet1!AP4</f>
        <v>0.87096774193548387</v>
      </c>
      <c r="I17" s="1" t="s">
        <v>2</v>
      </c>
      <c r="J17">
        <f t="shared" ref="J17:O17" si="7">_xlfn.STDEV.P(B14:B18)</f>
        <v>4.6762463505007186E-2</v>
      </c>
      <c r="K17">
        <f t="shared" si="7"/>
        <v>2.7931628404684206E-2</v>
      </c>
      <c r="L17">
        <f t="shared" si="7"/>
        <v>3.3583371164580433E-2</v>
      </c>
      <c r="M17">
        <f t="shared" si="7"/>
        <v>3.3958748318106545E-2</v>
      </c>
      <c r="N17">
        <f>_xlfn.STDEV.P(F14:F18)</f>
        <v>3.2637811765673701E-2</v>
      </c>
      <c r="O17">
        <f t="shared" si="7"/>
        <v>3.180099708456316E-2</v>
      </c>
    </row>
    <row r="18" spans="1:15" x14ac:dyDescent="0.25">
      <c r="A18" s="29"/>
      <c r="B18">
        <f>[3]Sheet1!H4</f>
        <v>0.92473118279569888</v>
      </c>
      <c r="C18">
        <f>[3]Sheet1!O4</f>
        <v>0.91397849462365588</v>
      </c>
      <c r="D18">
        <f>[3]Sheet1!V4</f>
        <v>0.89247311827956988</v>
      </c>
      <c r="E18">
        <f>[3]Sheet1!AC4</f>
        <v>0.91397849462365588</v>
      </c>
      <c r="F18">
        <f>[3]Sheet1!AJ4</f>
        <v>0.91397849462365588</v>
      </c>
      <c r="G18">
        <f>[3]Sheet1!AQ4</f>
        <v>0.91397849462365588</v>
      </c>
      <c r="I18" s="1" t="s">
        <v>88</v>
      </c>
      <c r="J18">
        <f>_xlfn.STDEV.P(B19:B23)</f>
        <v>3.5056803065920489E-2</v>
      </c>
      <c r="K18">
        <f>_xlfn.STDEV.P(C19:C23)</f>
        <v>3.4094112781555171E-2</v>
      </c>
      <c r="L18" t="str">
        <f>IFERROR(_xlfn.STDEV.P(D19:D23),"-")</f>
        <v>-</v>
      </c>
      <c r="M18">
        <f>_xlfn.STDEV.P(E19:E23)</f>
        <v>4.4861863022263804E-2</v>
      </c>
      <c r="N18">
        <f>_xlfn.STDEV.P(F19:F23)</f>
        <v>4.1023723504446746E-2</v>
      </c>
      <c r="O18" t="str">
        <f>IFERROR(_xlfn.STDEV.P(G19:G23),"-")</f>
        <v>-</v>
      </c>
    </row>
    <row r="19" spans="1:15" x14ac:dyDescent="0.25">
      <c r="A19" s="27" t="s">
        <v>88</v>
      </c>
      <c r="B19">
        <f>[3]Sheet1!D5</f>
        <v>0.86170212765957444</v>
      </c>
      <c r="C19">
        <f>[3]Sheet1!K5</f>
        <v>0.87234042553191493</v>
      </c>
      <c r="D19" t="str">
        <f>IF([3]Sheet1!R5=0,"-",[3]Sheet1!R5)</f>
        <v>-</v>
      </c>
      <c r="E19">
        <f>[3]Sheet1!Y5</f>
        <v>0.87234042553191493</v>
      </c>
      <c r="F19">
        <f>[3]Sheet1!AF5</f>
        <v>0.87234042553191493</v>
      </c>
      <c r="G19" t="str">
        <f>IF([3]Sheet1!AM5=0,"-",[3]Sheet1!AM5)</f>
        <v>-</v>
      </c>
      <c r="I19" s="1" t="s">
        <v>4</v>
      </c>
      <c r="J19">
        <f t="shared" ref="J19:O19" si="8">_xlfn.STDEV.P(B24:B28)</f>
        <v>4.2442494818115607E-2</v>
      </c>
      <c r="K19">
        <f t="shared" si="8"/>
        <v>3.2214258171893148E-2</v>
      </c>
      <c r="L19">
        <f t="shared" si="8"/>
        <v>3.6919716881848502E-2</v>
      </c>
      <c r="M19">
        <f t="shared" si="8"/>
        <v>2.1428329102858187E-2</v>
      </c>
      <c r="N19">
        <f t="shared" si="8"/>
        <v>2.0585474419218888E-2</v>
      </c>
      <c r="O19">
        <f t="shared" si="8"/>
        <v>4.730195882829611E-2</v>
      </c>
    </row>
    <row r="20" spans="1:15" x14ac:dyDescent="0.25">
      <c r="A20" s="28"/>
      <c r="B20">
        <f>[3]Sheet1!E5</f>
        <v>0.78494623655913975</v>
      </c>
      <c r="C20">
        <f>[3]Sheet1!L5</f>
        <v>0.79569892473118276</v>
      </c>
      <c r="D20" t="str">
        <f>IF([3]Sheet1!S5=0,"-",[3]Sheet1!S5)</f>
        <v>-</v>
      </c>
      <c r="E20">
        <f>[3]Sheet1!Z5</f>
        <v>0.76344086021505375</v>
      </c>
      <c r="F20">
        <f>[3]Sheet1!AG5</f>
        <v>0.77419354838709675</v>
      </c>
      <c r="G20" t="str">
        <f>IF([3]Sheet1!AN5=0,"-",[3]Sheet1!AN5)</f>
        <v>-</v>
      </c>
      <c r="I20" s="1" t="s">
        <v>5</v>
      </c>
      <c r="J20">
        <f t="shared" ref="J20:O20" si="9">_xlfn.STDEV.P(B29:B33)</f>
        <v>4.2134505042293498E-2</v>
      </c>
      <c r="K20">
        <f t="shared" si="9"/>
        <v>4.4719649605915873E-2</v>
      </c>
      <c r="L20">
        <f t="shared" si="9"/>
        <v>4.0891381889467712E-2</v>
      </c>
      <c r="M20">
        <f t="shared" si="9"/>
        <v>5.3300753944029215E-2</v>
      </c>
      <c r="N20">
        <f t="shared" si="9"/>
        <v>3.2258745983056746E-2</v>
      </c>
      <c r="O20">
        <f t="shared" si="9"/>
        <v>4.8509342677176159E-2</v>
      </c>
    </row>
    <row r="21" spans="1:15" x14ac:dyDescent="0.25">
      <c r="A21" s="28"/>
      <c r="B21">
        <f>[3]Sheet1!F5</f>
        <v>0.89247311827956988</v>
      </c>
      <c r="C21">
        <f>[3]Sheet1!M5</f>
        <v>0.89247311827956988</v>
      </c>
      <c r="D21" t="str">
        <f>IF([3]Sheet1!T5=0,"-",[3]Sheet1!T5)</f>
        <v>-</v>
      </c>
      <c r="E21">
        <f>[3]Sheet1!AA5</f>
        <v>0.88172043010752688</v>
      </c>
      <c r="F21">
        <f>[3]Sheet1!AH5</f>
        <v>0.89247311827956988</v>
      </c>
      <c r="G21" t="str">
        <f>IF([3]Sheet1!AO5=0,"-",[3]Sheet1!AO5)</f>
        <v>-</v>
      </c>
    </row>
    <row r="22" spans="1:15" x14ac:dyDescent="0.25">
      <c r="A22" s="28"/>
      <c r="B22">
        <f>[3]Sheet1!G5</f>
        <v>0.84946236559139787</v>
      </c>
      <c r="C22">
        <f>[3]Sheet1!N5</f>
        <v>0.86021505376344087</v>
      </c>
      <c r="D22" t="str">
        <f>IF([3]Sheet1!U5=0,"-",[3]Sheet1!U5)</f>
        <v>-</v>
      </c>
      <c r="E22">
        <f>[3]Sheet1!AB5</f>
        <v>0.79569892473118276</v>
      </c>
      <c r="F22">
        <f>[3]Sheet1!AI5</f>
        <v>0.82795698924731187</v>
      </c>
      <c r="G22" t="str">
        <f>IF([3]Sheet1!AP5=0,"-",[3]Sheet1!AP5)</f>
        <v>-</v>
      </c>
    </row>
    <row r="23" spans="1:15" x14ac:dyDescent="0.25">
      <c r="A23" s="29"/>
      <c r="B23">
        <f>[3]Sheet1!H5</f>
        <v>0.84946236559139787</v>
      </c>
      <c r="C23">
        <f>[3]Sheet1!O5</f>
        <v>0.88172043010752688</v>
      </c>
      <c r="D23" t="str">
        <f>IF([3]Sheet1!V5=0,"-",[3]Sheet1!V5)</f>
        <v>-</v>
      </c>
      <c r="E23">
        <f>[3]Sheet1!AC5</f>
        <v>0.82795698924731187</v>
      </c>
      <c r="F23">
        <f>[3]Sheet1!AJ5</f>
        <v>0.82795698924731187</v>
      </c>
      <c r="G23" t="str">
        <f>IF([3]Sheet1!AQ5=0,"-",[3]Sheet1!AQ5)</f>
        <v>-</v>
      </c>
    </row>
    <row r="24" spans="1:15" x14ac:dyDescent="0.25">
      <c r="A24" s="27" t="s">
        <v>4</v>
      </c>
      <c r="B24">
        <f>[3]Sheet1!D6</f>
        <v>0.78723404255319152</v>
      </c>
      <c r="C24">
        <f>[3]Sheet1!K6</f>
        <v>0.76595744680851063</v>
      </c>
      <c r="D24">
        <f>[3]Sheet1!R6</f>
        <v>0.75531914893617025</v>
      </c>
      <c r="E24">
        <f>[3]Sheet1!Y6</f>
        <v>0.77659574468085102</v>
      </c>
      <c r="F24">
        <f>[3]Sheet1!AF6</f>
        <v>0.78723404255319152</v>
      </c>
      <c r="G24">
        <f>[3]Sheet1!AM6</f>
        <v>0.78723404255319152</v>
      </c>
    </row>
    <row r="25" spans="1:15" x14ac:dyDescent="0.25">
      <c r="A25" s="28"/>
      <c r="B25">
        <f>[3]Sheet1!E6</f>
        <v>0.75268817204301075</v>
      </c>
      <c r="C25">
        <f>[3]Sheet1!L6</f>
        <v>0.78494623655913975</v>
      </c>
      <c r="D25">
        <f>[3]Sheet1!S6</f>
        <v>0.72043010752688175</v>
      </c>
      <c r="E25">
        <f>[3]Sheet1!Z6</f>
        <v>0.78494623655913975</v>
      </c>
      <c r="F25">
        <f>[3]Sheet1!AG6</f>
        <v>0.78494623655913975</v>
      </c>
      <c r="G25">
        <f>[3]Sheet1!AN6</f>
        <v>0.75268817204301075</v>
      </c>
    </row>
    <row r="26" spans="1:15" x14ac:dyDescent="0.25">
      <c r="A26" s="28"/>
      <c r="B26">
        <f>[3]Sheet1!F6</f>
        <v>0.81720430107526887</v>
      </c>
      <c r="C26">
        <f>[3]Sheet1!M6</f>
        <v>0.81720430107526887</v>
      </c>
      <c r="D26">
        <f>[3]Sheet1!T6</f>
        <v>0.78494623655913975</v>
      </c>
      <c r="E26">
        <f>[3]Sheet1!AA6</f>
        <v>0.79569892473118276</v>
      </c>
      <c r="F26">
        <f>[3]Sheet1!AH6</f>
        <v>0.81720430107526887</v>
      </c>
      <c r="G26">
        <f>[3]Sheet1!AO6</f>
        <v>0.86021505376344087</v>
      </c>
    </row>
    <row r="27" spans="1:15" x14ac:dyDescent="0.25">
      <c r="A27" s="28"/>
      <c r="B27">
        <f>[3]Sheet1!G6</f>
        <v>0.80645161290322576</v>
      </c>
      <c r="C27">
        <f>[3]Sheet1!N6</f>
        <v>0.81720430107526887</v>
      </c>
      <c r="D27">
        <f>[3]Sheet1!U6</f>
        <v>0.69892473118279574</v>
      </c>
      <c r="E27">
        <f>[3]Sheet1!AB6</f>
        <v>0.79569892473118276</v>
      </c>
      <c r="F27">
        <f>[3]Sheet1!AI6</f>
        <v>0.77419354838709675</v>
      </c>
      <c r="G27">
        <f>[3]Sheet1!AP6</f>
        <v>0.80645161290322576</v>
      </c>
    </row>
    <row r="28" spans="1:15" x14ac:dyDescent="0.25">
      <c r="A28" s="29"/>
      <c r="B28">
        <f>[3]Sheet1!H6</f>
        <v>0.88172043010752688</v>
      </c>
      <c r="C28">
        <f>[3]Sheet1!O6</f>
        <v>0.86021505376344087</v>
      </c>
      <c r="D28">
        <f>[3]Sheet1!V6</f>
        <v>0.79569892473118276</v>
      </c>
      <c r="E28">
        <f>[3]Sheet1!AC6</f>
        <v>0.83870967741935487</v>
      </c>
      <c r="F28">
        <f>[3]Sheet1!AJ6</f>
        <v>0.82795698924731187</v>
      </c>
      <c r="G28">
        <f>[3]Sheet1!AQ6</f>
        <v>0.88172043010752688</v>
      </c>
    </row>
    <row r="29" spans="1:15" x14ac:dyDescent="0.25">
      <c r="A29" s="27" t="s">
        <v>5</v>
      </c>
      <c r="B29">
        <f>[3]Sheet1!D7</f>
        <v>0.84042553191489366</v>
      </c>
      <c r="C29">
        <f>[3]Sheet1!K7</f>
        <v>0.86170212765957444</v>
      </c>
      <c r="D29">
        <f>[3]Sheet1!R7</f>
        <v>0.80851063829787229</v>
      </c>
      <c r="E29">
        <f>[3]Sheet1!Y7</f>
        <v>0.88297872340425532</v>
      </c>
      <c r="F29">
        <f>[3]Sheet1!AF7</f>
        <v>0.82978723404255317</v>
      </c>
      <c r="G29">
        <f>[3]Sheet1!AM7</f>
        <v>0.8936170212765957</v>
      </c>
    </row>
    <row r="30" spans="1:15" x14ac:dyDescent="0.25">
      <c r="A30" s="28"/>
      <c r="B30">
        <f>[3]Sheet1!E7</f>
        <v>0.80645161290322576</v>
      </c>
      <c r="C30">
        <f>[3]Sheet1!L7</f>
        <v>0.81720430107526887</v>
      </c>
      <c r="D30">
        <f>[3]Sheet1!S7</f>
        <v>0.80645161290322576</v>
      </c>
      <c r="E30">
        <f>[3]Sheet1!Z7</f>
        <v>0.78494623655913975</v>
      </c>
      <c r="F30">
        <f>[3]Sheet1!AG7</f>
        <v>0.81720430107526887</v>
      </c>
      <c r="G30">
        <f>[3]Sheet1!AN7</f>
        <v>0.77419354838709675</v>
      </c>
    </row>
    <row r="31" spans="1:15" x14ac:dyDescent="0.25">
      <c r="A31" s="28"/>
      <c r="B31">
        <f>[3]Sheet1!F7</f>
        <v>0.89247311827956988</v>
      </c>
      <c r="C31">
        <f>[3]Sheet1!M7</f>
        <v>0.91397849462365588</v>
      </c>
      <c r="D31">
        <f>[3]Sheet1!T7</f>
        <v>0.81720430107526887</v>
      </c>
      <c r="E31">
        <f>[3]Sheet1!AA7</f>
        <v>0.93548387096774188</v>
      </c>
      <c r="F31">
        <f>[3]Sheet1!AH7</f>
        <v>0.90322580645161288</v>
      </c>
      <c r="G31">
        <f>[3]Sheet1!AO7</f>
        <v>0.91397849462365588</v>
      </c>
    </row>
    <row r="32" spans="1:15" x14ac:dyDescent="0.25">
      <c r="A32" s="28"/>
      <c r="B32">
        <f>[3]Sheet1!G7</f>
        <v>0.81720430107526887</v>
      </c>
      <c r="C32">
        <f>[3]Sheet1!N7</f>
        <v>0.83870967741935487</v>
      </c>
      <c r="D32">
        <f>[3]Sheet1!U7</f>
        <v>0.81720430107526887</v>
      </c>
      <c r="E32">
        <f>[3]Sheet1!AB7</f>
        <v>0.87096774193548387</v>
      </c>
      <c r="F32">
        <f>[3]Sheet1!AI7</f>
        <v>0.87096774193548387</v>
      </c>
      <c r="G32">
        <f>[3]Sheet1!AP7</f>
        <v>0.86021505376344087</v>
      </c>
    </row>
    <row r="33" spans="1:7" x14ac:dyDescent="0.25">
      <c r="A33" s="29"/>
      <c r="B33">
        <f>[3]Sheet1!H7</f>
        <v>0.91397849462365588</v>
      </c>
      <c r="C33">
        <f>[3]Sheet1!O7</f>
        <v>0.93548387096774188</v>
      </c>
      <c r="D33">
        <f>[3]Sheet1!V7</f>
        <v>0.91397849462365588</v>
      </c>
      <c r="E33">
        <f>[3]Sheet1!AC7</f>
        <v>0.92473118279569888</v>
      </c>
      <c r="F33">
        <f>[3]Sheet1!AJ7</f>
        <v>0.88172043010752688</v>
      </c>
      <c r="G33">
        <f>[3]Sheet1!AQ7</f>
        <v>0.88172043010752688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workbookViewId="0">
      <selection activeCell="D2" sqref="D2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0" t="s">
        <v>94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93</v>
      </c>
      <c r="AF1" s="3" t="str">
        <f>T1</f>
        <v>Mean</v>
      </c>
      <c r="AG1" s="3" t="str">
        <f>U1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2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0.58510638297872342</v>
      </c>
      <c r="E2">
        <f>Recall!B5</f>
        <v>0.60215053763440862</v>
      </c>
      <c r="F2">
        <f>Recall!B6</f>
        <v>0.66666666666666663</v>
      </c>
      <c r="G2">
        <f>Recall!B7</f>
        <v>0.66666666666666663</v>
      </c>
      <c r="H2">
        <f>Recall!B8</f>
        <v>0.73118279569892475</v>
      </c>
      <c r="J2">
        <f>IFERROR(AVERAGE(D2:H2),"-")</f>
        <v>0.65035460992907801</v>
      </c>
      <c r="K2">
        <f>IFERROR(_xlfn.STDEV.P(D2:H2),"-")</f>
        <v>5.2242369224261197E-2</v>
      </c>
      <c r="L2">
        <f>IFERROR(VAR(D2:H2),"-")</f>
        <v>3.4115814277050419E-3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0.67032715625714956</v>
      </c>
      <c r="Q2">
        <f>IFERROR(_xlfn.STDEV.P(D2:H4),"-")</f>
        <v>5.4536723573001399E-2</v>
      </c>
      <c r="R2">
        <f>COUNT(D2:H4)</f>
        <v>15</v>
      </c>
      <c r="S2" t="str">
        <f>A2</f>
        <v>kNN</v>
      </c>
      <c r="T2">
        <f>IFERROR(AVERAGE(D2:H7),"-")</f>
        <v>0.72465492259589726</v>
      </c>
      <c r="U2">
        <f>IFERROR(_xlfn.STDEV.P(D2:H7),"-")</f>
        <v>7.5979623408076513E-2</v>
      </c>
      <c r="V2">
        <f>COUNT(D2:H7)</f>
        <v>30</v>
      </c>
      <c r="X2" cm="1">
        <f t="array" ref="X2:AB3">D20:H21</f>
        <v>0.86170212765957444</v>
      </c>
      <c r="Y2">
        <v>0.78494623655913975</v>
      </c>
      <c r="Z2">
        <v>0.89247311827956988</v>
      </c>
      <c r="AA2">
        <v>0.84946236559139787</v>
      </c>
      <c r="AB2">
        <v>0.84946236559139787</v>
      </c>
      <c r="AE2" s="3" t="str">
        <f>$S$2</f>
        <v>kNN</v>
      </c>
      <c r="AF2">
        <f>$T$2</f>
        <v>0.72465492259589726</v>
      </c>
      <c r="AG2">
        <f>$U$2</f>
        <v>7.5979623408076513E-2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0.67021276595744683</v>
      </c>
      <c r="E3">
        <f>Recall!C5</f>
        <v>0.67741935483870963</v>
      </c>
      <c r="F3">
        <f>Recall!C6</f>
        <v>0.61290322580645162</v>
      </c>
      <c r="G3">
        <f>Recall!C7</f>
        <v>0.69892473118279574</v>
      </c>
      <c r="H3">
        <f>Recall!C8</f>
        <v>0.74193548387096775</v>
      </c>
      <c r="J3">
        <f t="shared" ref="J3:J37" si="0">IFERROR(AVERAGE(D3:H3),"-")</f>
        <v>0.68027911233127436</v>
      </c>
      <c r="K3">
        <f t="shared" ref="K3:K37" si="1">IFERROR(_xlfn.STDEV.P(D3:H3),"-")</f>
        <v>4.1948031851415539E-2</v>
      </c>
      <c r="L3">
        <f t="shared" ref="L3:L37" si="2">IFERROR(VAR(D3:H3),"-")</f>
        <v>2.1995467202592157E-3</v>
      </c>
      <c r="M3">
        <f t="shared" ref="M3:M37" si="3">COUNT(D3:H3)</f>
        <v>5</v>
      </c>
      <c r="X3">
        <v>0.87234042553191493</v>
      </c>
      <c r="Y3">
        <v>0.79569892473118276</v>
      </c>
      <c r="Z3">
        <v>0.89247311827956988</v>
      </c>
      <c r="AA3">
        <v>0.86021505376344087</v>
      </c>
      <c r="AB3">
        <v>0.88172043010752688</v>
      </c>
      <c r="AE3" s="3" t="str">
        <f>$S$26</f>
        <v>RF</v>
      </c>
      <c r="AF3">
        <f>$T$26</f>
        <v>0.79725463280713782</v>
      </c>
      <c r="AG3">
        <f>$U$26</f>
        <v>4.1139419158415742E-2</v>
      </c>
      <c r="AJ3" t="str">
        <f>$N$2</f>
        <v>kNN</v>
      </c>
      <c r="AK3">
        <f>$P$2</f>
        <v>0.67032715625714956</v>
      </c>
      <c r="AL3">
        <f>$P$5</f>
        <v>0.77898268893464495</v>
      </c>
      <c r="AN3">
        <f>$Q$2</f>
        <v>5.4536723573001399E-2</v>
      </c>
      <c r="AO3">
        <f>$Q$5</f>
        <v>5.1657910697911542E-2</v>
      </c>
    </row>
    <row r="4" spans="1:41" x14ac:dyDescent="0.2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0.63829787234042556</v>
      </c>
      <c r="E4">
        <f>Recall!D5</f>
        <v>0.67741935483870963</v>
      </c>
      <c r="F4">
        <f>Recall!D6</f>
        <v>0.60215053763440862</v>
      </c>
      <c r="G4">
        <f>Recall!D7</f>
        <v>0.69892473118279574</v>
      </c>
      <c r="H4">
        <f>Recall!D8</f>
        <v>0.78494623655913975</v>
      </c>
      <c r="J4">
        <f t="shared" si="0"/>
        <v>0.68034774651109586</v>
      </c>
      <c r="K4">
        <f t="shared" si="1"/>
        <v>6.1931444923372596E-2</v>
      </c>
      <c r="L4">
        <f t="shared" si="2"/>
        <v>4.7943798378709164E-3</v>
      </c>
      <c r="M4">
        <f t="shared" si="3"/>
        <v>5</v>
      </c>
      <c r="X4" cm="1">
        <f t="array" ref="X4:AB5">D23:H24</f>
        <v>0.87234042553191493</v>
      </c>
      <c r="Y4">
        <v>0.76344086021505375</v>
      </c>
      <c r="Z4">
        <v>0.88172043010752688</v>
      </c>
      <c r="AA4">
        <v>0.79569892473118276</v>
      </c>
      <c r="AB4">
        <v>0.82795698924731187</v>
      </c>
      <c r="AE4" s="3" t="str">
        <f>$S$8</f>
        <v>SVM</v>
      </c>
      <c r="AF4">
        <f>$T$8</f>
        <v>0.83478609013955596</v>
      </c>
      <c r="AG4">
        <f>$U$8</f>
        <v>5.0679173073435266E-2</v>
      </c>
      <c r="AJ4" t="str">
        <f>$N$26</f>
        <v>RF</v>
      </c>
      <c r="AK4">
        <f>$P$26</f>
        <v>0.78974300312666823</v>
      </c>
      <c r="AL4">
        <f>$P$29</f>
        <v>0.80476626248760763</v>
      </c>
      <c r="AN4">
        <f>$Q$26</f>
        <v>4.6354820003717871E-2</v>
      </c>
      <c r="AO4">
        <f>$Q$29</f>
        <v>3.3515445974856686E-2</v>
      </c>
    </row>
    <row r="5" spans="1:41" x14ac:dyDescent="0.2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0.80851063829787229</v>
      </c>
      <c r="E5">
        <f>Recall!E5</f>
        <v>0.72043010752688175</v>
      </c>
      <c r="F5">
        <f>Recall!E6</f>
        <v>0.83870967741935487</v>
      </c>
      <c r="G5">
        <f>Recall!E7</f>
        <v>0.79569892473118276</v>
      </c>
      <c r="H5">
        <f>Recall!E8</f>
        <v>0.78494623655913975</v>
      </c>
      <c r="J5">
        <f t="shared" si="0"/>
        <v>0.78965911690688628</v>
      </c>
      <c r="K5">
        <f t="shared" si="1"/>
        <v>3.9019696576999441E-2</v>
      </c>
      <c r="L5">
        <f t="shared" si="2"/>
        <v>1.9031709012013774E-3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0.77898268893464495</v>
      </c>
      <c r="Q5">
        <f>IFERROR(_xlfn.STDEV.P(D5:H7),"-")</f>
        <v>5.1657910697911542E-2</v>
      </c>
      <c r="R5">
        <f>COUNT(D5:H7)</f>
        <v>15</v>
      </c>
      <c r="X5">
        <v>0.87234042553191493</v>
      </c>
      <c r="Y5">
        <v>0.77419354838709675</v>
      </c>
      <c r="Z5">
        <v>0.89247311827956988</v>
      </c>
      <c r="AA5">
        <v>0.82795698924731187</v>
      </c>
      <c r="AB5">
        <v>0.82795698924731187</v>
      </c>
      <c r="AE5" s="3" t="str">
        <f>$S$20</f>
        <v>MNB</v>
      </c>
      <c r="AF5">
        <f>$T$20</f>
        <v>0.84382864333104535</v>
      </c>
      <c r="AG5">
        <f>$U$20</f>
        <v>4.0760088529393133E-2</v>
      </c>
      <c r="AJ5" t="str">
        <f>$N$8</f>
        <v>SVM</v>
      </c>
      <c r="AK5">
        <f>$P$8</f>
        <v>0.80548310836574377</v>
      </c>
      <c r="AL5">
        <f>$P$11</f>
        <v>0.86408907191336837</v>
      </c>
      <c r="AN5">
        <f>Q$8</f>
        <v>4.8427434166264771E-2</v>
      </c>
      <c r="AO5">
        <f>$Q$11</f>
        <v>3.2775162931917817E-2</v>
      </c>
    </row>
    <row r="6" spans="1:41" x14ac:dyDescent="0.2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0.73404255319148937</v>
      </c>
      <c r="E6">
        <f>Recall!F5</f>
        <v>0.66666666666666663</v>
      </c>
      <c r="F6">
        <f>Recall!F6</f>
        <v>0.82795698924731187</v>
      </c>
      <c r="G6">
        <f>Recall!F7</f>
        <v>0.82795698924731187</v>
      </c>
      <c r="H6">
        <f>Recall!F8</f>
        <v>0.79569892473118276</v>
      </c>
      <c r="J6">
        <f t="shared" si="0"/>
        <v>0.77046442461679254</v>
      </c>
      <c r="K6">
        <f t="shared" si="1"/>
        <v>6.2206265351982495E-2</v>
      </c>
      <c r="L6">
        <f t="shared" si="2"/>
        <v>4.8370243113015719E-3</v>
      </c>
      <c r="M6">
        <f t="shared" si="3"/>
        <v>5</v>
      </c>
      <c r="AE6" s="3" t="str">
        <f>$S$14</f>
        <v>LR</v>
      </c>
      <c r="AF6">
        <f>$T$14</f>
        <v>0.85984519179440255</v>
      </c>
      <c r="AG6">
        <f>$U$14</f>
        <v>3.575874048017743E-2</v>
      </c>
      <c r="AJ6" t="str">
        <f>$N$20</f>
        <v>MNB</v>
      </c>
      <c r="AK6">
        <f>$P$20</f>
        <v>0.85404941660947153</v>
      </c>
      <c r="AL6">
        <f>$P$23</f>
        <v>0.8336078700526196</v>
      </c>
      <c r="AN6">
        <f>$Q$20</f>
        <v>3.5173424958337952E-2</v>
      </c>
      <c r="AO6">
        <f>$Q$23</f>
        <v>4.3320565528743124E-2</v>
      </c>
    </row>
    <row r="7" spans="1:41" x14ac:dyDescent="0.2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0.77659574468085102</v>
      </c>
      <c r="E7">
        <f>Recall!G5</f>
        <v>0.68817204301075274</v>
      </c>
      <c r="F7">
        <f>Recall!G6</f>
        <v>0.79569892473118276</v>
      </c>
      <c r="G7">
        <f>Recall!G7</f>
        <v>0.83870967741935487</v>
      </c>
      <c r="H7">
        <f>Recall!G8</f>
        <v>0.78494623655913975</v>
      </c>
      <c r="J7">
        <f t="shared" si="0"/>
        <v>0.77682452528025636</v>
      </c>
      <c r="K7">
        <f t="shared" si="1"/>
        <v>4.9216444725553588E-2</v>
      </c>
      <c r="L7">
        <f t="shared" si="2"/>
        <v>3.0278230392793391E-3</v>
      </c>
      <c r="M7">
        <f t="shared" si="3"/>
        <v>5</v>
      </c>
      <c r="AE7" s="3" t="str">
        <f>$S$32</f>
        <v>Ensemble</v>
      </c>
      <c r="AF7">
        <f>$T$32</f>
        <v>0.8608899565316861</v>
      </c>
      <c r="AG7">
        <f>$U$32</f>
        <v>4.6645229460127349E-2</v>
      </c>
      <c r="AJ7" t="str">
        <f>$N$14</f>
        <v>LR</v>
      </c>
      <c r="AK7">
        <f>$P$14</f>
        <v>0.85767558911004349</v>
      </c>
      <c r="AL7">
        <f>$P$17</f>
        <v>0.86201479447876161</v>
      </c>
      <c r="AN7">
        <f>$Q$14</f>
        <v>3.826474815118882E-2</v>
      </c>
      <c r="AO7">
        <f>$Q$17</f>
        <v>3.2920658237153982E-2</v>
      </c>
    </row>
    <row r="8" spans="1:41" x14ac:dyDescent="0.2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0.81914893617021278</v>
      </c>
      <c r="E8">
        <f>Recall!B10</f>
        <v>0.77419354838709675</v>
      </c>
      <c r="F8">
        <f>Recall!B11</f>
        <v>0.81720430107526887</v>
      </c>
      <c r="G8">
        <f>Recall!B12</f>
        <v>0.76344086021505375</v>
      </c>
      <c r="H8">
        <f>Recall!B13</f>
        <v>0.89247311827956988</v>
      </c>
      <c r="J8">
        <f t="shared" si="0"/>
        <v>0.81329215282544054</v>
      </c>
      <c r="K8">
        <f t="shared" si="1"/>
        <v>4.5460057961416507E-2</v>
      </c>
      <c r="L8">
        <f t="shared" si="2"/>
        <v>2.5832710873191851E-3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0.80548310836574377</v>
      </c>
      <c r="Q8">
        <f>IFERROR(_xlfn.STDEV.P(D8:H10),"-")</f>
        <v>4.8427434166264771E-2</v>
      </c>
      <c r="R8">
        <f>COUNT(D8:H10)</f>
        <v>15</v>
      </c>
      <c r="S8" t="str">
        <f>A8</f>
        <v>SVM</v>
      </c>
      <c r="T8">
        <f>IFERROR(AVERAGE(D8:H13),"-")</f>
        <v>0.83478609013955596</v>
      </c>
      <c r="U8">
        <f>IFERROR(_xlfn.STDEV.P(D8:H13),"-")</f>
        <v>5.0679173073435266E-2</v>
      </c>
      <c r="V8">
        <f>COUNT(D8:H13)</f>
        <v>30</v>
      </c>
      <c r="AJ8" t="str">
        <f>$N$32</f>
        <v>Ensemble</v>
      </c>
      <c r="AK8">
        <f>$P$32</f>
        <v>0.8533973919011667</v>
      </c>
      <c r="AL8">
        <f>$P$35</f>
        <v>0.86838252116220527</v>
      </c>
      <c r="AN8">
        <f>$Q$32</f>
        <v>4.5746163028609517E-2</v>
      </c>
      <c r="AO8">
        <f>$Q$35</f>
        <v>4.6331052021843046E-2</v>
      </c>
    </row>
    <row r="9" spans="1:41" x14ac:dyDescent="0.2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0.7978723404255319</v>
      </c>
      <c r="E9">
        <f>Recall!C10</f>
        <v>0.76344086021505375</v>
      </c>
      <c r="F9">
        <f>Recall!C11</f>
        <v>0.81720430107526887</v>
      </c>
      <c r="G9">
        <f>Recall!C12</f>
        <v>0.81720430107526887</v>
      </c>
      <c r="H9">
        <f>Recall!C13</f>
        <v>0.88172043010752688</v>
      </c>
      <c r="J9">
        <f t="shared" si="0"/>
        <v>0.81548844657973008</v>
      </c>
      <c r="K9">
        <f t="shared" si="1"/>
        <v>3.8501538664709199E-2</v>
      </c>
      <c r="L9">
        <f t="shared" si="2"/>
        <v>1.8529605994376218E-3</v>
      </c>
      <c r="M9">
        <f t="shared" si="3"/>
        <v>5</v>
      </c>
      <c r="AE9" s="3"/>
      <c r="AF9" s="3"/>
      <c r="AG9" s="3"/>
    </row>
    <row r="10" spans="1:41" x14ac:dyDescent="0.2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0.73404255319148937</v>
      </c>
      <c r="E10">
        <f>Recall!D10</f>
        <v>0.75268817204301075</v>
      </c>
      <c r="F10">
        <f>Recall!D11</f>
        <v>0.81720430107526887</v>
      </c>
      <c r="G10">
        <f>Recall!D12</f>
        <v>0.75268817204301075</v>
      </c>
      <c r="H10">
        <f>Recall!D13</f>
        <v>0.88172043010752688</v>
      </c>
      <c r="J10">
        <f t="shared" si="0"/>
        <v>0.78766872569206137</v>
      </c>
      <c r="K10">
        <f t="shared" si="1"/>
        <v>5.4847275157332197E-2</v>
      </c>
      <c r="L10">
        <f t="shared" si="2"/>
        <v>3.7602794902301369E-3</v>
      </c>
      <c r="M10">
        <f t="shared" si="3"/>
        <v>5</v>
      </c>
      <c r="AE10" s="3"/>
      <c r="AF10" s="3"/>
      <c r="AG10" s="3"/>
    </row>
    <row r="11" spans="1:41" x14ac:dyDescent="0.2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0.87234042553191493</v>
      </c>
      <c r="E11">
        <f>Recall!E10</f>
        <v>0.81720430107526887</v>
      </c>
      <c r="F11">
        <f>Recall!E11</f>
        <v>0.91397849462365588</v>
      </c>
      <c r="G11">
        <f>Recall!E12</f>
        <v>0.82795698924731187</v>
      </c>
      <c r="H11">
        <f>Recall!E13</f>
        <v>0.88172043010752688</v>
      </c>
      <c r="J11">
        <f t="shared" si="0"/>
        <v>0.86264012811713575</v>
      </c>
      <c r="K11">
        <f t="shared" si="1"/>
        <v>3.5668238168935155E-2</v>
      </c>
      <c r="L11">
        <f t="shared" si="2"/>
        <v>1.5902790175948533E-3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0.86408907191336837</v>
      </c>
      <c r="Q11">
        <f>IFERROR(_xlfn.STDEV.P(D11:H13),"-")</f>
        <v>3.2775162931917817E-2</v>
      </c>
      <c r="R11">
        <f>COUNT(D11:H13)</f>
        <v>15</v>
      </c>
      <c r="AE11" s="3"/>
      <c r="AF11" s="3"/>
      <c r="AG11" s="3"/>
    </row>
    <row r="12" spans="1:41" x14ac:dyDescent="0.2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0.86170212765957444</v>
      </c>
      <c r="E12">
        <f>Recall!F10</f>
        <v>0.82795698924731187</v>
      </c>
      <c r="F12">
        <f>Recall!F11</f>
        <v>0.91397849462365588</v>
      </c>
      <c r="G12">
        <f>Recall!F12</f>
        <v>0.83870967741935487</v>
      </c>
      <c r="H12">
        <f>Recall!F13</f>
        <v>0.89247311827956988</v>
      </c>
      <c r="J12">
        <f t="shared" si="0"/>
        <v>0.86696408144589332</v>
      </c>
      <c r="K12">
        <f t="shared" si="1"/>
        <v>3.2275745546661204E-2</v>
      </c>
      <c r="L12">
        <f t="shared" si="2"/>
        <v>1.3021546882410256E-3</v>
      </c>
      <c r="M12">
        <f t="shared" si="3"/>
        <v>5</v>
      </c>
      <c r="AE12" s="3"/>
      <c r="AF12" s="3"/>
      <c r="AG12" s="3"/>
    </row>
    <row r="13" spans="1:41" x14ac:dyDescent="0.2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0.86170212765957444</v>
      </c>
      <c r="E13">
        <f>Recall!G10</f>
        <v>0.82795698924731187</v>
      </c>
      <c r="F13">
        <f>Recall!G11</f>
        <v>0.91397849462365588</v>
      </c>
      <c r="G13">
        <f>Recall!G12</f>
        <v>0.83870967741935487</v>
      </c>
      <c r="H13">
        <f>Recall!G13</f>
        <v>0.87096774193548387</v>
      </c>
      <c r="J13">
        <f t="shared" si="0"/>
        <v>0.86266300617707614</v>
      </c>
      <c r="K13">
        <f t="shared" si="1"/>
        <v>2.9938072241739253E-2</v>
      </c>
      <c r="L13">
        <f t="shared" si="2"/>
        <v>1.120360211939498E-3</v>
      </c>
      <c r="M13">
        <f t="shared" si="3"/>
        <v>5</v>
      </c>
      <c r="AE13" s="3"/>
      <c r="AF13" s="3"/>
      <c r="AG13" s="3"/>
    </row>
    <row r="14" spans="1:41" x14ac:dyDescent="0.2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0.79569892473118276</v>
      </c>
      <c r="F14">
        <f>Recall!B16</f>
        <v>0.87096774193548387</v>
      </c>
      <c r="G14">
        <f>Recall!B17</f>
        <v>0.80645161290322576</v>
      </c>
      <c r="H14">
        <f>Recall!B18</f>
        <v>0.92473118279569888</v>
      </c>
      <c r="J14">
        <f t="shared" si="0"/>
        <v>0.84765499885609707</v>
      </c>
      <c r="K14">
        <f t="shared" si="1"/>
        <v>4.6762463505007186E-2</v>
      </c>
      <c r="L14">
        <f t="shared" si="2"/>
        <v>2.7334099913214113E-3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0.85767558911004349</v>
      </c>
      <c r="Q14">
        <f>IFERROR(_xlfn.STDEV.P(D14:H16),"-")</f>
        <v>3.826474815118882E-2</v>
      </c>
      <c r="R14">
        <f>COUNT(D14:H16)</f>
        <v>15</v>
      </c>
      <c r="S14" t="str">
        <f>A14</f>
        <v>LR</v>
      </c>
      <c r="T14">
        <f>IFERROR(AVERAGE(D14:H19),"-")</f>
        <v>0.85984519179440255</v>
      </c>
      <c r="U14">
        <f>IFERROR(_xlfn.STDEV.P(D14:H19),"-")</f>
        <v>3.575874048017743E-2</v>
      </c>
      <c r="V14">
        <f>COUNT(D14:H19)</f>
        <v>30</v>
      </c>
    </row>
    <row r="15" spans="1:41" x14ac:dyDescent="0.2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0.86170212765957444</v>
      </c>
      <c r="E15">
        <f>Recall!C15</f>
        <v>0.83870967741935487</v>
      </c>
      <c r="F15">
        <f>Recall!C16</f>
        <v>0.89247311827956988</v>
      </c>
      <c r="G15">
        <f>Recall!C17</f>
        <v>0.84946236559139787</v>
      </c>
      <c r="H15">
        <f>Recall!C18</f>
        <v>0.91397849462365588</v>
      </c>
      <c r="J15">
        <f t="shared" si="0"/>
        <v>0.8712651567147105</v>
      </c>
      <c r="K15">
        <f t="shared" si="1"/>
        <v>2.7931628404684206E-2</v>
      </c>
      <c r="L15">
        <f t="shared" si="2"/>
        <v>9.7521983167170203E-4</v>
      </c>
      <c r="M15">
        <f t="shared" si="3"/>
        <v>5</v>
      </c>
      <c r="AE15" s="3"/>
      <c r="AF15" s="3"/>
      <c r="AG15" s="3"/>
    </row>
    <row r="16" spans="1:41" x14ac:dyDescent="0.2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0.84042553191489366</v>
      </c>
      <c r="E16">
        <f>Recall!D15</f>
        <v>0.80645161290322576</v>
      </c>
      <c r="F16">
        <f>Recall!D16</f>
        <v>0.89247311827956988</v>
      </c>
      <c r="G16">
        <f>Recall!D17</f>
        <v>0.83870967741935487</v>
      </c>
      <c r="H16">
        <f>Recall!D18</f>
        <v>0.89247311827956988</v>
      </c>
      <c r="J16">
        <f t="shared" si="0"/>
        <v>0.85410661175932279</v>
      </c>
      <c r="K16">
        <f t="shared" si="1"/>
        <v>3.3583371164580433E-2</v>
      </c>
      <c r="L16">
        <f t="shared" si="2"/>
        <v>1.4098035234724657E-3</v>
      </c>
      <c r="M16">
        <f t="shared" si="3"/>
        <v>5</v>
      </c>
      <c r="AE16" s="3"/>
      <c r="AF16" s="3"/>
      <c r="AG16" s="3"/>
    </row>
    <row r="17" spans="1:33" x14ac:dyDescent="0.2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0.82978723404255317</v>
      </c>
      <c r="E17">
        <f>Recall!E15</f>
        <v>0.81720430107526887</v>
      </c>
      <c r="F17">
        <f>Recall!E16</f>
        <v>0.87096774193548387</v>
      </c>
      <c r="G17">
        <f>Recall!E17</f>
        <v>0.86021505376344087</v>
      </c>
      <c r="H17">
        <f>Recall!E18</f>
        <v>0.91397849462365588</v>
      </c>
      <c r="J17">
        <f t="shared" si="0"/>
        <v>0.85843056508808058</v>
      </c>
      <c r="K17">
        <f t="shared" si="1"/>
        <v>3.3958748318106545E-2</v>
      </c>
      <c r="L17">
        <f t="shared" si="2"/>
        <v>1.4414957341656303E-3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0.86201479447876161</v>
      </c>
      <c r="Q17">
        <f>IFERROR(_xlfn.STDEV.P(D17:H19),"-")</f>
        <v>3.2920658237153982E-2</v>
      </c>
      <c r="R17">
        <f>COUNT(D17:H19)</f>
        <v>15</v>
      </c>
      <c r="AE17" s="3"/>
      <c r="AF17" s="3"/>
      <c r="AG17" s="3"/>
    </row>
    <row r="18" spans="1:33" x14ac:dyDescent="0.2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0.82978723404255317</v>
      </c>
      <c r="E18">
        <f>Recall!F15</f>
        <v>0.82795698924731187</v>
      </c>
      <c r="F18">
        <f>Recall!F16</f>
        <v>0.88172043010752688</v>
      </c>
      <c r="G18">
        <f>Recall!F17</f>
        <v>0.87096774193548387</v>
      </c>
      <c r="H18">
        <f>Recall!F18</f>
        <v>0.91397849462365588</v>
      </c>
      <c r="J18">
        <f t="shared" si="0"/>
        <v>0.8648821779913064</v>
      </c>
      <c r="K18">
        <f t="shared" si="1"/>
        <v>3.2637811765673701E-2</v>
      </c>
      <c r="L18">
        <f t="shared" si="2"/>
        <v>1.331533446064436E-3</v>
      </c>
      <c r="M18">
        <f t="shared" si="3"/>
        <v>5</v>
      </c>
      <c r="AE18" s="3"/>
      <c r="AF18" s="3"/>
      <c r="AG18" s="3"/>
    </row>
    <row r="19" spans="1:33" x14ac:dyDescent="0.2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0.82978723404255317</v>
      </c>
      <c r="E19">
        <f>Recall!G15</f>
        <v>0.82795698924731187</v>
      </c>
      <c r="F19">
        <f>Recall!G16</f>
        <v>0.87096774193548387</v>
      </c>
      <c r="G19">
        <f>Recall!G17</f>
        <v>0.87096774193548387</v>
      </c>
      <c r="H19">
        <f>Recall!G18</f>
        <v>0.91397849462365588</v>
      </c>
      <c r="J19">
        <f t="shared" si="0"/>
        <v>0.86273164035689776</v>
      </c>
      <c r="K19">
        <f t="shared" si="1"/>
        <v>3.180099708456316E-2</v>
      </c>
      <c r="L19">
        <f t="shared" si="2"/>
        <v>1.2641292694654932E-3</v>
      </c>
      <c r="M19">
        <f t="shared" si="3"/>
        <v>5</v>
      </c>
      <c r="AE19" s="3"/>
      <c r="AF19" s="3"/>
      <c r="AG19" s="3"/>
    </row>
    <row r="20" spans="1:33" x14ac:dyDescent="0.2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0.86170212765957444</v>
      </c>
      <c r="E20">
        <f>Recall!B20</f>
        <v>0.78494623655913975</v>
      </c>
      <c r="F20">
        <f>Recall!B21</f>
        <v>0.89247311827956988</v>
      </c>
      <c r="G20">
        <f>Recall!B22</f>
        <v>0.84946236559139787</v>
      </c>
      <c r="H20">
        <f>Recall!B23</f>
        <v>0.84946236559139787</v>
      </c>
      <c r="J20">
        <f t="shared" si="0"/>
        <v>0.84760924273621596</v>
      </c>
      <c r="K20">
        <f t="shared" si="1"/>
        <v>3.5056803065920489E-2</v>
      </c>
      <c r="L20">
        <f t="shared" si="2"/>
        <v>1.5362243015034152E-3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0.85404941660947153</v>
      </c>
      <c r="Q20">
        <f>IFERROR(_xlfn.STDEV.P(D20:H21),"-")</f>
        <v>3.5173424958337952E-2</v>
      </c>
      <c r="R20">
        <f>COUNT(D20:H21)</f>
        <v>10</v>
      </c>
      <c r="S20" t="str">
        <f>A20</f>
        <v>MNB</v>
      </c>
      <c r="T20">
        <f>IFERROR(AVERAGE(D20:H21,D23:H24),"-")</f>
        <v>0.84382864333104535</v>
      </c>
      <c r="U20">
        <f>IFERROR(_xlfn.STDEV.P(D20:H21,D23:H24),"-")</f>
        <v>4.0760088529393133E-2</v>
      </c>
      <c r="V20">
        <f>COUNT(D20:H21,D23:H24)</f>
        <v>20</v>
      </c>
    </row>
    <row r="21" spans="1:33" x14ac:dyDescent="0.2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0.87234042553191493</v>
      </c>
      <c r="E21">
        <f>Recall!C20</f>
        <v>0.79569892473118276</v>
      </c>
      <c r="F21">
        <f>Recall!C21</f>
        <v>0.89247311827956988</v>
      </c>
      <c r="G21">
        <f>Recall!C22</f>
        <v>0.86021505376344087</v>
      </c>
      <c r="H21">
        <f>Recall!C23</f>
        <v>0.88172043010752688</v>
      </c>
      <c r="J21">
        <f t="shared" si="0"/>
        <v>0.860489590482727</v>
      </c>
      <c r="K21">
        <f t="shared" si="1"/>
        <v>3.4094112781555171E-2</v>
      </c>
      <c r="L21">
        <f t="shared" si="2"/>
        <v>1.4530106579517549E-3</v>
      </c>
      <c r="M21">
        <f t="shared" si="3"/>
        <v>5</v>
      </c>
      <c r="AE21" s="3"/>
      <c r="AF21" s="3"/>
      <c r="AG21" s="3"/>
    </row>
    <row r="22" spans="1:33" x14ac:dyDescent="0.2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0.76344086021505375</v>
      </c>
      <c r="F23">
        <f>Recall!E21</f>
        <v>0.88172043010752688</v>
      </c>
      <c r="G23">
        <f>Recall!E22</f>
        <v>0.79569892473118276</v>
      </c>
      <c r="H23">
        <f>Recall!E23</f>
        <v>0.82795698924731187</v>
      </c>
      <c r="J23">
        <f t="shared" si="0"/>
        <v>0.82823152596659799</v>
      </c>
      <c r="K23">
        <f t="shared" si="1"/>
        <v>4.4861863022263804E-2</v>
      </c>
      <c r="L23">
        <f t="shared" si="2"/>
        <v>2.51573344228545E-3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0.8336078700526196</v>
      </c>
      <c r="Q23">
        <f>IFERROR(_xlfn.STDEV.P(D23:H24),"-")</f>
        <v>4.3320565528743124E-2</v>
      </c>
      <c r="R23">
        <f>COUNT(D23:H24)</f>
        <v>10</v>
      </c>
      <c r="AE23" s="3"/>
      <c r="AF23" s="3"/>
      <c r="AG23" s="3"/>
    </row>
    <row r="24" spans="1:33" x14ac:dyDescent="0.2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0.87234042553191493</v>
      </c>
      <c r="E24">
        <f>Recall!F20</f>
        <v>0.77419354838709675</v>
      </c>
      <c r="F24">
        <f>Recall!F21</f>
        <v>0.89247311827956988</v>
      </c>
      <c r="G24">
        <f>Recall!F22</f>
        <v>0.82795698924731187</v>
      </c>
      <c r="H24">
        <f>Recall!F23</f>
        <v>0.82795698924731187</v>
      </c>
      <c r="J24">
        <f t="shared" si="0"/>
        <v>0.83898421413864099</v>
      </c>
      <c r="K24">
        <f t="shared" si="1"/>
        <v>4.1023723504446746E-2</v>
      </c>
      <c r="L24">
        <f t="shared" si="2"/>
        <v>2.1036823627116202E-3</v>
      </c>
      <c r="M24">
        <f t="shared" si="3"/>
        <v>5</v>
      </c>
      <c r="AE24" s="3"/>
      <c r="AF24" s="3"/>
      <c r="AG24" s="3"/>
    </row>
    <row r="25" spans="1:33" x14ac:dyDescent="0.2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0.78723404255319152</v>
      </c>
      <c r="E26">
        <f>Recall!B25</f>
        <v>0.75268817204301075</v>
      </c>
      <c r="F26">
        <f>Recall!B26</f>
        <v>0.81720430107526887</v>
      </c>
      <c r="G26">
        <f>Recall!B27</f>
        <v>0.80645161290322576</v>
      </c>
      <c r="H26">
        <f>Recall!B28</f>
        <v>0.88172043010752688</v>
      </c>
      <c r="J26">
        <f t="shared" si="0"/>
        <v>0.80905971173644475</v>
      </c>
      <c r="K26">
        <f t="shared" si="1"/>
        <v>4.2442494818115607E-2</v>
      </c>
      <c r="L26">
        <f t="shared" si="2"/>
        <v>2.2517067079822128E-3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0.78974300312666823</v>
      </c>
      <c r="Q26">
        <f>IFERROR(_xlfn.STDEV.P(D26:H28),"-")</f>
        <v>4.6354820003717871E-2</v>
      </c>
      <c r="R26">
        <f>COUNT(D26:H28)</f>
        <v>15</v>
      </c>
      <c r="S26" t="str">
        <f>A26</f>
        <v>RF</v>
      </c>
      <c r="T26">
        <f>IFERROR(AVERAGE(D26:H31),"-")</f>
        <v>0.79725463280713782</v>
      </c>
      <c r="U26">
        <f>IFERROR(_xlfn.STDEV.P(D26:H31),"-")</f>
        <v>4.1139419158415742E-2</v>
      </c>
      <c r="V26">
        <f>COUNT(D26:H31)</f>
        <v>30</v>
      </c>
    </row>
    <row r="27" spans="1:33" x14ac:dyDescent="0.2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0.76595744680851063</v>
      </c>
      <c r="E27">
        <f>Recall!C25</f>
        <v>0.78494623655913975</v>
      </c>
      <c r="F27">
        <f>Recall!C26</f>
        <v>0.81720430107526887</v>
      </c>
      <c r="G27">
        <f>Recall!C27</f>
        <v>0.81720430107526887</v>
      </c>
      <c r="H27">
        <f>Recall!C28</f>
        <v>0.86021505376344087</v>
      </c>
      <c r="J27">
        <f t="shared" si="0"/>
        <v>0.80910546785632587</v>
      </c>
      <c r="K27">
        <f t="shared" si="1"/>
        <v>3.2214258171893148E-2</v>
      </c>
      <c r="L27">
        <f t="shared" si="2"/>
        <v>1.2971980369567305E-3</v>
      </c>
      <c r="M27">
        <f t="shared" si="3"/>
        <v>5</v>
      </c>
      <c r="AE27" s="3"/>
      <c r="AF27" s="3"/>
      <c r="AG27" s="3"/>
    </row>
    <row r="28" spans="1:33" x14ac:dyDescent="0.2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0.75531914893617025</v>
      </c>
      <c r="E28">
        <f>Recall!D25</f>
        <v>0.72043010752688175</v>
      </c>
      <c r="F28">
        <f>Recall!D26</f>
        <v>0.78494623655913975</v>
      </c>
      <c r="G28">
        <f>Recall!D27</f>
        <v>0.69892473118279574</v>
      </c>
      <c r="H28">
        <f>Recall!D28</f>
        <v>0.79569892473118276</v>
      </c>
      <c r="J28">
        <f t="shared" si="0"/>
        <v>0.75106382978723418</v>
      </c>
      <c r="K28">
        <f t="shared" si="1"/>
        <v>3.6919716881848502E-2</v>
      </c>
      <c r="L28">
        <f t="shared" si="2"/>
        <v>1.7038318682948113E-3</v>
      </c>
      <c r="M28">
        <f t="shared" si="3"/>
        <v>5</v>
      </c>
      <c r="AE28" s="3"/>
      <c r="AF28" s="3"/>
      <c r="AG28" s="3"/>
    </row>
    <row r="29" spans="1:33" x14ac:dyDescent="0.2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0.77659574468085102</v>
      </c>
      <c r="E29">
        <f>Recall!E25</f>
        <v>0.78494623655913975</v>
      </c>
      <c r="F29">
        <f>Recall!E26</f>
        <v>0.79569892473118276</v>
      </c>
      <c r="G29">
        <f>Recall!E27</f>
        <v>0.79569892473118276</v>
      </c>
      <c r="H29">
        <f>Recall!E28</f>
        <v>0.83870967741935487</v>
      </c>
      <c r="J29">
        <f t="shared" si="0"/>
        <v>0.79832990162434236</v>
      </c>
      <c r="K29">
        <f t="shared" si="1"/>
        <v>2.1428329102858187E-2</v>
      </c>
      <c r="L29">
        <f t="shared" si="2"/>
        <v>5.7396661017549886E-4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0.80476626248760763</v>
      </c>
      <c r="Q29">
        <f>IFERROR(_xlfn.STDEV.P(D29:H31),"-")</f>
        <v>3.3515445974856686E-2</v>
      </c>
      <c r="R29">
        <f>COUNT(D29:H31)</f>
        <v>15</v>
      </c>
      <c r="AE29" s="3"/>
      <c r="AF29" s="3"/>
      <c r="AG29" s="3"/>
    </row>
    <row r="30" spans="1:33" x14ac:dyDescent="0.2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0.78723404255319152</v>
      </c>
      <c r="E30">
        <f>Recall!F25</f>
        <v>0.78494623655913975</v>
      </c>
      <c r="F30">
        <f>Recall!F26</f>
        <v>0.81720430107526887</v>
      </c>
      <c r="G30">
        <f>Recall!F27</f>
        <v>0.77419354838709675</v>
      </c>
      <c r="H30">
        <f>Recall!F28</f>
        <v>0.82795698924731187</v>
      </c>
      <c r="J30">
        <f t="shared" si="0"/>
        <v>0.79830702356440175</v>
      </c>
      <c r="K30">
        <f t="shared" si="1"/>
        <v>2.0585474419218888E-2</v>
      </c>
      <c r="L30">
        <f t="shared" si="2"/>
        <v>5.2970219633039406E-4</v>
      </c>
      <c r="M30">
        <f t="shared" si="3"/>
        <v>5</v>
      </c>
      <c r="AE30" s="3"/>
      <c r="AF30" s="3"/>
      <c r="AG30" s="3"/>
    </row>
    <row r="31" spans="1:33" x14ac:dyDescent="0.2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0.86021505376344087</v>
      </c>
      <c r="G31">
        <f>Recall!G27</f>
        <v>0.80645161290322576</v>
      </c>
      <c r="H31">
        <f>Recall!G28</f>
        <v>0.88172043010752688</v>
      </c>
      <c r="J31">
        <f t="shared" si="0"/>
        <v>0.81766186227407922</v>
      </c>
      <c r="K31">
        <f t="shared" si="1"/>
        <v>4.730195882829611E-2</v>
      </c>
      <c r="L31">
        <f t="shared" si="2"/>
        <v>2.7968441362422754E-3</v>
      </c>
      <c r="M31">
        <f t="shared" si="3"/>
        <v>5</v>
      </c>
      <c r="AE31" s="3"/>
      <c r="AF31" s="3"/>
      <c r="AG31" s="3"/>
    </row>
    <row r="32" spans="1:33" x14ac:dyDescent="0.2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0.80645161290322576</v>
      </c>
      <c r="F32">
        <f>Recall!B31</f>
        <v>0.89247311827956988</v>
      </c>
      <c r="G32">
        <f>Recall!B32</f>
        <v>0.81720430107526887</v>
      </c>
      <c r="H32">
        <f>Recall!B33</f>
        <v>0.91397849462365588</v>
      </c>
      <c r="J32">
        <f t="shared" si="0"/>
        <v>0.85410661175932279</v>
      </c>
      <c r="K32">
        <f t="shared" si="1"/>
        <v>4.2134505042293498E-2</v>
      </c>
      <c r="L32">
        <f t="shared" si="2"/>
        <v>2.2191456439488201E-3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0.8533973919011667</v>
      </c>
      <c r="Q32">
        <f>IFERROR(_xlfn.STDEV.P(D32:H34),"-")</f>
        <v>4.5746163028609517E-2</v>
      </c>
      <c r="R32">
        <f>COUNT(D32:H34)</f>
        <v>15</v>
      </c>
      <c r="S32" t="str">
        <f>A32</f>
        <v>Ensemble</v>
      </c>
      <c r="T32">
        <f>IFERROR(AVERAGE(D32:H37),"-")</f>
        <v>0.8608899565316861</v>
      </c>
      <c r="U32">
        <f>IFERROR(_xlfn.STDEV.P(D32:H37),"-")</f>
        <v>4.6645229460127349E-2</v>
      </c>
      <c r="V32">
        <f>COUNT(D32:H37)</f>
        <v>30</v>
      </c>
    </row>
    <row r="33" spans="1:28" x14ac:dyDescent="0.2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0.86170212765957444</v>
      </c>
      <c r="E33">
        <f>Recall!C30</f>
        <v>0.81720430107526887</v>
      </c>
      <c r="F33">
        <f>Recall!C31</f>
        <v>0.91397849462365588</v>
      </c>
      <c r="G33">
        <f>Recall!C32</f>
        <v>0.83870967741935487</v>
      </c>
      <c r="H33">
        <f>Recall!C33</f>
        <v>0.93548387096774188</v>
      </c>
      <c r="J33">
        <f t="shared" si="0"/>
        <v>0.87341569434911914</v>
      </c>
      <c r="K33">
        <f t="shared" si="1"/>
        <v>4.4719649605915873E-2</v>
      </c>
      <c r="L33">
        <f t="shared" si="2"/>
        <v>2.4998088260948649E-3</v>
      </c>
      <c r="M33">
        <f t="shared" si="3"/>
        <v>5</v>
      </c>
    </row>
    <row r="34" spans="1:28" x14ac:dyDescent="0.2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0.80645161290322576</v>
      </c>
      <c r="F34">
        <f>Recall!D31</f>
        <v>0.81720430107526887</v>
      </c>
      <c r="G34">
        <f>Recall!D32</f>
        <v>0.81720430107526887</v>
      </c>
      <c r="H34">
        <f>Recall!D33</f>
        <v>0.91397849462365588</v>
      </c>
      <c r="J34">
        <f t="shared" si="0"/>
        <v>0.83266986959505829</v>
      </c>
      <c r="K34">
        <f t="shared" si="1"/>
        <v>4.0891381889467712E-2</v>
      </c>
      <c r="L34">
        <f t="shared" si="2"/>
        <v>2.0901313910378604E-3</v>
      </c>
      <c r="M34">
        <f t="shared" si="3"/>
        <v>5</v>
      </c>
    </row>
    <row r="35" spans="1:28" x14ac:dyDescent="0.2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0.88297872340425532</v>
      </c>
      <c r="E35">
        <f>Recall!E30</f>
        <v>0.78494623655913975</v>
      </c>
      <c r="F35">
        <f>Recall!E31</f>
        <v>0.93548387096774188</v>
      </c>
      <c r="G35">
        <f>Recall!E32</f>
        <v>0.87096774193548387</v>
      </c>
      <c r="H35">
        <f>Recall!E33</f>
        <v>0.92473118279569888</v>
      </c>
      <c r="J35">
        <f t="shared" si="0"/>
        <v>0.87982155113246407</v>
      </c>
      <c r="K35">
        <f t="shared" si="1"/>
        <v>5.3300753944029215E-2</v>
      </c>
      <c r="L35">
        <f t="shared" si="2"/>
        <v>3.5512129637524322E-3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0.86838252116220527</v>
      </c>
      <c r="Q35">
        <f>IFERROR(_xlfn.STDEV.P(D35:H37),"-")</f>
        <v>4.6331052021843046E-2</v>
      </c>
      <c r="R35">
        <f>COUNT(D35:H37)</f>
        <v>15</v>
      </c>
    </row>
    <row r="36" spans="1:28" x14ac:dyDescent="0.2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0.82978723404255317</v>
      </c>
      <c r="E36">
        <f>Recall!F30</f>
        <v>0.81720430107526887</v>
      </c>
      <c r="F36">
        <f>Recall!F31</f>
        <v>0.90322580645161288</v>
      </c>
      <c r="G36">
        <f>Recall!F32</f>
        <v>0.87096774193548387</v>
      </c>
      <c r="H36">
        <f>Recall!F33</f>
        <v>0.88172043010752688</v>
      </c>
      <c r="J36">
        <f t="shared" si="0"/>
        <v>0.86058110272248922</v>
      </c>
      <c r="K36">
        <f t="shared" si="1"/>
        <v>3.2258745983056746E-2</v>
      </c>
      <c r="L36">
        <f t="shared" si="2"/>
        <v>1.3007833654992249E-3</v>
      </c>
      <c r="M36">
        <f t="shared" si="3"/>
        <v>5</v>
      </c>
    </row>
    <row r="37" spans="1:28" x14ac:dyDescent="0.2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0.8936170212765957</v>
      </c>
      <c r="E37">
        <f>Recall!G30</f>
        <v>0.77419354838709675</v>
      </c>
      <c r="F37">
        <f>Recall!G31</f>
        <v>0.91397849462365588</v>
      </c>
      <c r="G37">
        <f>Recall!G32</f>
        <v>0.86021505376344087</v>
      </c>
      <c r="H37">
        <f>Recall!G33</f>
        <v>0.88172043010752688</v>
      </c>
      <c r="J37">
        <f t="shared" si="0"/>
        <v>0.86474490963166328</v>
      </c>
      <c r="K37">
        <f t="shared" si="1"/>
        <v>4.8509342677176159E-2</v>
      </c>
      <c r="L37">
        <f t="shared" si="2"/>
        <v>2.9414454087146298E-3</v>
      </c>
      <c r="M37">
        <f t="shared" si="3"/>
        <v>5</v>
      </c>
    </row>
    <row r="41" spans="1:28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96</v>
      </c>
      <c r="X41" t="s">
        <v>1</v>
      </c>
      <c r="Y41" t="s">
        <v>2</v>
      </c>
      <c r="Z41" t="s">
        <v>88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3.5594454171268831E-8</v>
      </c>
      <c r="D42">
        <f>IFERROR(_xlfn.T.TEST(D14:H19,D2:H7,2,IF(IF(U2^2&gt;U14^2,(U2^2)/(U14^2),(U14^2)/(U2^2))&lt;IF(U2^2&gt;U14^2,_xlfn.F.INV(0.95,V2-1,V14-1),_xlfn.F.INV(0.95,V14-1,V2-1)),2,3)),1)</f>
        <v>7.7349454344538966E-11</v>
      </c>
      <c r="E42">
        <f>IFERROR(_xlfn.T.TEST(X2:AB5,D2:H7,2,IF(IF(U2^2&gt;U20^2,(U2^2)/(U20^2),(U20^2)/(U2^2))&lt;IF(U2^2&gt;U20^2,_xlfn.F.INV(0.95,V2-1,V20-1),_xlfn.F.INV(0.95,V20-1,V2-1)),2,3)),1)</f>
        <v>7.5693740022409745E-9</v>
      </c>
      <c r="F42">
        <f>IFERROR(_xlfn.T.TEST(D26:H31,D2:H7,2,IF(IF(U2^2&gt;U26^2,(U2^2)/(U26^2),(U26^2)/(U2^2))&lt;IF(U2^2&gt;U26^2,_xlfn.F.INV(0.95,V2-1,V26-1),_xlfn.F.INV(0.95,V26-1,V2-1)),2,3)),1)</f>
        <v>4.44337504442235E-5</v>
      </c>
      <c r="G42">
        <f>IFERROR(_xlfn.T.TEST(D32:H37,D2:H7,2,IF(IF(U2^2&gt;U32^2,(U2^2)/(U32^2),(U32^2)/(U2^2))&lt;IF(U2^2&gt;U32^2,_xlfn.F.INV(0.95,V2-1,V32-1),_xlfn.F.INV(0.95,V32-1,V2-1)),2,3)),1)</f>
        <v>9.7404082633789532E-11</v>
      </c>
      <c r="I42" t="s">
        <v>0</v>
      </c>
      <c r="J42">
        <f>C42</f>
        <v>3.5594454171268831E-8</v>
      </c>
      <c r="K42">
        <f t="shared" ref="K42:N44" si="4">D42</f>
        <v>7.7349454344538966E-11</v>
      </c>
      <c r="L42">
        <f t="shared" si="4"/>
        <v>7.5693740022409745E-9</v>
      </c>
      <c r="M42">
        <f t="shared" si="4"/>
        <v>4.44337504442235E-5</v>
      </c>
      <c r="N42">
        <f t="shared" si="4"/>
        <v>9.7404082633789532E-11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1.7053316231595177</v>
      </c>
      <c r="Y42">
        <f>IF(D42&lt;(0.05/(COUNT($B$42:$G$47)-COUNT($B$42:$G$42))),ABS(($T$2-$T$14)/(SQRT((($V$2-1)*$U$2^2+($V$14-1)*$U$14^2)/($V$2+$V$14-2)))),"")</f>
        <v>2.2767580599291928</v>
      </c>
      <c r="Z42">
        <f>IF(E42&lt;(0.05/(COUNT($B$42:$G$47)-COUNT($B$42:$G$42))),ABS(($T$2-$T$20)/(SQRT((($V$2-1)*$U$2^2+($V$20-1)*$U$20^2)/($V$2+$V$20-2)))),"")</f>
        <v>1.8509549752879653</v>
      </c>
      <c r="AA42">
        <f>IF(F42&lt;(0.05/(COUNT($B$42:$G$47)-COUNT($B$42:$G$42))),ABS(($T$2-$T$26)/(SQRT((($V$2-1)*$U$2^2+($V$26-1)*$U$26^2)/($V$2+$V$26-2)))),"")</f>
        <v>1.1882960493470476</v>
      </c>
      <c r="AB42">
        <f>IF(G42&lt;(0.05/(COUNT($B$42:$G$47)-COUNT($B$42:$G$42))),ABS(($T$2-$T$32)/(SQRT((($V$2-1)*$U$2^2+($V$32-1)*$U$32^2)/($V$2+$V$32-2)))),"")</f>
        <v>2.1610075235262882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3.4132400612442382E-2</v>
      </c>
      <c r="E43">
        <f>IFERROR(_xlfn.T.TEST(X2:AB5,D8:H13,2,IF(IF(U8^2&gt;U20^2,(U8^2)/(U20^2),(U20^2)/(U8^2))&lt;IF(U8^2&gt;U20^2,_xlfn.F.INV(0.95,V8-1,V20-1),_xlfn.F.INV(0.95,V20-1,V8-1)),2,3)),1)</f>
        <v>0.5165426140631828</v>
      </c>
      <c r="F43">
        <f>IFERROR(_xlfn.T.TEST(D26:H31,D8:H13,2,IF(IF(U8^2&gt;U26^2,(U8^2)/(U26^2),(U26^2)/(U8^2))&lt;IF(U8^2&gt;U26^2,_xlfn.F.INV(0.95,V8-1,V26-1),_xlfn.F.INV(0.95,V26-1,V8-1)),2,3)),1)</f>
        <v>3.0165065321557851E-3</v>
      </c>
      <c r="G43">
        <f>IFERROR(_xlfn.T.TEST(D32:H37,D8:H13,2,IF(IF(U8^2&gt;U32^2,(U8^2)/(U32^2),(U32^2)/(U8^2))&lt;IF(U8^2&gt;U32^2,_xlfn.F.INV(0.95,V8-1,V32-1),_xlfn.F.INV(0.95,V32-1,V8-1)),2,3)),1)</f>
        <v>4.5819306371219601E-2</v>
      </c>
      <c r="I43" t="s">
        <v>1</v>
      </c>
      <c r="K43">
        <f>D43</f>
        <v>3.4132400612442382E-2</v>
      </c>
      <c r="L43">
        <f t="shared" si="4"/>
        <v>0.5165426140631828</v>
      </c>
      <c r="M43">
        <f t="shared" si="4"/>
        <v>3.0165065321557851E-3</v>
      </c>
      <c r="N43">
        <f t="shared" si="4"/>
        <v>4.5819306371219601E-2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0.81313621268575498</v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0.1572962319271386</v>
      </c>
      <c r="F44">
        <f>IFERROR(_xlfn.T.TEST(D26:H31,D14:H19,2,IF(IF(U14^2&gt;U26^2,(U14^2)/(U26^2),(U26^2)/(U14^2))&lt;IF(U14^2&gt;U26^2,_xlfn.F.INV(0.95,V14-1,V26-1),_xlfn.F.INV(0.95,V26-1,V14-1)),2,3)),1)</f>
        <v>6.7731631732956825E-8</v>
      </c>
      <c r="G44">
        <f>IFERROR(_xlfn.T.TEST(D32:H37,D14:H19,2,IF(IF(U14^2&gt;U32^2,(U14^2)/(U32^2),(U32^2)/(U14^2))&lt;IF(U14^2&gt;U32^2,_xlfn.F.INV(0.95,V14-1,V32-1),_xlfn.F.INV(0.95,V32-1,V14-1)),2,3)),1)</f>
        <v>0.9240686616271665</v>
      </c>
      <c r="I44" t="s">
        <v>2</v>
      </c>
      <c r="L44">
        <f>E44</f>
        <v>0.1572962319271386</v>
      </c>
      <c r="M44">
        <f t="shared" si="4"/>
        <v>6.7731631732956825E-8</v>
      </c>
      <c r="N44">
        <f t="shared" si="4"/>
        <v>0.9240686616271665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1.6239113563063077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88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3.4194513715829185E-4</v>
      </c>
      <c r="G45">
        <f>IFERROR(_xlfn.T.TEST(D32:H37,X2:AB5,2,IF(IF(U20^2&gt;U32^2,(U20^2)/(U32^2),(U32^2)/(U20^2))&lt;IF(U20^2&gt;U32^2,_xlfn.F.INV(0.95,V20-1,V32-1),_xlfn.F.INV(0.95,V32-1,V20-1)),2,3)),1)</f>
        <v>0.19822332057696326</v>
      </c>
      <c r="I45" t="s">
        <v>88</v>
      </c>
      <c r="M45">
        <f>F45</f>
        <v>3.4194513715829185E-4</v>
      </c>
      <c r="N45">
        <f>G45</f>
        <v>0.19822332057696326</v>
      </c>
      <c r="P45" t="s">
        <v>3</v>
      </c>
      <c r="T45" t="str">
        <f t="shared" si="5"/>
        <v>+</v>
      </c>
      <c r="U45" t="str">
        <f t="shared" si="5"/>
        <v>-</v>
      </c>
      <c r="W45" t="s">
        <v>88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1.1362372755465548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8.6223979819720328E-7</v>
      </c>
      <c r="I46" t="s">
        <v>4</v>
      </c>
      <c r="N46">
        <f>G46</f>
        <v>8.6223979819720328E-7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1.4469620933893548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0.39778272901434142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0.48024419062503987</v>
      </c>
      <c r="C55">
        <f>IFERROR(_xlfn.T.TEST($D4:$H4,$D$3:$H$3,2,IF(IF($K$3^2&gt;$K4^2,($K$3^2)/($K4^2),($K4^2)/($K$3^2))&lt;IF($K$3^2&gt;$K4^2,_xlfn.F.INV(0.95,$M$3-1,$M4-1),_xlfn.F.INV(0.95,$M4-1,$M$3-1)),2,3)),1)</f>
        <v>0.99858072121646102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2.7139976798581265E-3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5.1009510651304968E-3</v>
      </c>
      <c r="D56">
        <f>IFERROR(_xlfn.T.TEST($D5:$H5,$D$4:$H$4,2,IF(IF($K$4^2&gt;$K5^2,($K$4^2)/($K5^2),($K5^2)/($K$4^2))&lt;IF($K$4^2&gt;$K5^2,_xlfn.F.INV(0.95,$M$4-1,$M5-1),_xlfn.F.INV(0.95,$M5-1,$M$4-1)),2,3)),1)</f>
        <v>1.742127889712481E-2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1.8225436715172513E-2</v>
      </c>
      <c r="C57">
        <f t="shared" si="8"/>
        <v>4.2905901048880805E-2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7.4131181190966219E-2</v>
      </c>
      <c r="E57">
        <f>IFERROR(_xlfn.T.TEST($D6:$H6,$D$5:$H$5,2,IF(IF($K$5^2&gt;$K6^2,($K$5^2)/($K6^2),($K6^2)/($K$5^2))&lt;IF($K$5^2&gt;$K6^2,_xlfn.F.INV(0.95,$M$5-1,$M6-1),_xlfn.F.INV(0.95,$M6-1,$M$5-1)),2,3)),1)</f>
        <v>0.6152837861417626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7.7988831339349009E-3</v>
      </c>
      <c r="C58">
        <f t="shared" si="8"/>
        <v>1.7442726593861171E-2</v>
      </c>
      <c r="D58">
        <f t="shared" si="9"/>
        <v>4.0616635717579008E-2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0.69348466927467622</v>
      </c>
      <c r="F58">
        <f>IFERROR(_xlfn.T.TEST($D7:$H7,$D$6:$H$6,2,IF(IF($K$6^2&gt;$K7^2,($K$6^2)/($K7^2),($K7^2)/($K$6^2))&lt;IF($K$6^2&gt;$K7^2,_xlfn.F.INV(0.95,$M$6-1,$M7-1),_xlfn.F.INV(0.95,$M7-1,$M$6-1)),2,3)),1)</f>
        <v>0.87657052795258594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1.5303058753934862E-3</v>
      </c>
      <c r="C59">
        <f t="shared" si="8"/>
        <v>2.6133462734955625E-3</v>
      </c>
      <c r="D59">
        <f t="shared" si="9"/>
        <v>8.5557552811849086E-3</v>
      </c>
      <c r="E59">
        <f t="shared" si="10"/>
        <v>0.45288159260685501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0.2985446856834062</v>
      </c>
      <c r="G59">
        <f>IFERROR(_xlfn.T.TEST($D8:$H8,$D$7:$H$7,2,IF(IF($K$7^2&gt;$K8^2,($K$7^2)/($K8^2),($K8^2)/($K$7^2))&lt;IF($K$7^2&gt;$K8^2,_xlfn.F.INV(0.95,$M$7-1,$M8-1),_xlfn.F.INV(0.95,$M8-1,$M$7-1)),2,3)),1)</f>
        <v>0.30803386676322292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9.424627480309611E-4</v>
      </c>
      <c r="C60">
        <f t="shared" si="8"/>
        <v>1.4465466689828534E-3</v>
      </c>
      <c r="D60">
        <f t="shared" si="9"/>
        <v>5.9876217554161284E-3</v>
      </c>
      <c r="E60">
        <f t="shared" si="10"/>
        <v>0.37357973615157336</v>
      </c>
      <c r="F60">
        <f t="shared" si="11"/>
        <v>0.25332527057896737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0.25098847354264986</v>
      </c>
      <c r="H60">
        <f>IFERROR(_xlfn.T.TEST($D9:$H9,$D$8:$H$8,2,IF(IF($K$8^2&gt;$K9^2,($K$8^2)/($K9^2),($K9^2)/($K$8^2))&lt;IF($K$8^2&gt;$K9^2,_xlfn.F.INV(0.95,$M$8-1,$M9-1),_xlfn.F.INV(0.95,$M9-1,$M$8-1)),2,3)),1)</f>
        <v>0.94303226601376933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6.7274195690391701E-3</v>
      </c>
      <c r="C61">
        <f t="shared" si="8"/>
        <v>1.4434529023416879E-2</v>
      </c>
      <c r="D61">
        <f t="shared" si="9"/>
        <v>3.1884931988751142E-2</v>
      </c>
      <c r="E61">
        <f t="shared" si="10"/>
        <v>0.95429104729951186</v>
      </c>
      <c r="F61">
        <f t="shared" si="11"/>
        <v>0.68912002440259124</v>
      </c>
      <c r="G61">
        <f t="shared" si="12"/>
        <v>0.77601135468625015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0.49238570164142736</v>
      </c>
      <c r="I61">
        <f>IFERROR(_xlfn.T.TEST($D10:$H10,$D$9:$H$9,2,IF(IF($K$9^2&gt;$K10^2,($K$9^2)/($K10^2),($K10^2)/($K$9^2))&lt;IF($K$9^2&gt;$K10^2,_xlfn.F.INV(0.95,$M$9-1,$M10-1),_xlfn.F.INV(0.95,$M10-1,$M$9-1)),2,3)),1)</f>
        <v>0.43045275205518296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1.5085932563632423E-4</v>
      </c>
      <c r="C62">
        <f t="shared" si="8"/>
        <v>1.6524095778817815E-4</v>
      </c>
      <c r="D62">
        <f t="shared" si="9"/>
        <v>9.2830736396788227E-4</v>
      </c>
      <c r="E62">
        <f t="shared" si="10"/>
        <v>2.463640026169121E-2</v>
      </c>
      <c r="F62">
        <f t="shared" si="11"/>
        <v>3.3080647023044231E-2</v>
      </c>
      <c r="G62">
        <f t="shared" si="12"/>
        <v>2.2365873777073369E-2</v>
      </c>
      <c r="H62">
        <f t="shared" si="13"/>
        <v>0.12600682376178984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0.1100908718818045</v>
      </c>
      <c r="J62">
        <f>IFERROR(_xlfn.T.TEST($D11:$H11,$D$10:$H$10,2,IF(IF($K$10^2&gt;$K11^2,($K$10^2)/($K11^2),($K11^2)/($K$10^2))&lt;IF($K$10^2&gt;$K11^2,_xlfn.F.INV(0.95,$M$10-1,$M11-1),_xlfn.F.INV(0.95,$M11-1,$M$10-1)),2,3)),1)</f>
        <v>5.1119177577865133E-2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1.0666849358348221E-4</v>
      </c>
      <c r="C63">
        <f t="shared" si="8"/>
        <v>1.0671150869682853E-4</v>
      </c>
      <c r="D63">
        <f t="shared" si="9"/>
        <v>6.9053534095630685E-4</v>
      </c>
      <c r="E63">
        <f t="shared" si="10"/>
        <v>1.5744146476702726E-2</v>
      </c>
      <c r="F63">
        <f t="shared" si="11"/>
        <v>2.490655873215426E-2</v>
      </c>
      <c r="G63">
        <f t="shared" si="12"/>
        <v>1.551004185088849E-2</v>
      </c>
      <c r="H63">
        <f t="shared" si="13"/>
        <v>9.0364732347645318E-2</v>
      </c>
      <c r="I63">
        <f t="shared" si="14"/>
        <v>7.4603647952692545E-2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3.7403780039839088E-2</v>
      </c>
      <c r="K63">
        <f>IFERROR(_xlfn.T.TEST($D12:$H12,$D$11:$H$11,2,IF(IF($K$11^2&gt;$K12^2,($K$11^2)/($K12^2),($K12^2)/($K$11^2))&lt;IF($K$11^2&gt;$K12^2,_xlfn.F.INV(0.95,$M$11-1,$M12-1),_xlfn.F.INV(0.95,$M12-1,$M$11-1)),2,3)),1)</f>
        <v>0.86179775844204065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1.0696082149851699E-4</v>
      </c>
      <c r="C64">
        <f t="shared" si="8"/>
        <v>1.0423906819165042E-4</v>
      </c>
      <c r="D64">
        <f t="shared" si="9"/>
        <v>7.2769925917969978E-4</v>
      </c>
      <c r="E64">
        <f t="shared" si="10"/>
        <v>1.7905261322351682E-2</v>
      </c>
      <c r="F64">
        <f t="shared" si="11"/>
        <v>2.831627693090295E-2</v>
      </c>
      <c r="G64">
        <f t="shared" si="12"/>
        <v>1.7596395769872309E-2</v>
      </c>
      <c r="H64">
        <f t="shared" si="13"/>
        <v>0.1072292930458964</v>
      </c>
      <c r="I64">
        <f t="shared" si="14"/>
        <v>8.9097693999634783E-2</v>
      </c>
      <c r="J64">
        <f t="shared" si="15"/>
        <v>4.3153077561410486E-2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0.99924007396157966</v>
      </c>
      <c r="L64">
        <f>IFERROR(_xlfn.T.TEST($D13:$H13,$D$12:$H$12,2,IF(IF($K$12^2&gt;$K13^2,($K$12^2)/($K13^2),($K13^2)/($K$12^2))&lt;IF($K$12^2&gt;$K13^2,_xlfn.F.INV(0.95,$M$12-1,$M13-1),_xlfn.F.INV(0.95,$M13-1,$M$12-1)),2,3)),1)</f>
        <v>0.84994999284054062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4.9389238874772673E-4</v>
      </c>
      <c r="C65">
        <f t="shared" si="8"/>
        <v>7.0359846996022844E-4</v>
      </c>
      <c r="D65">
        <f t="shared" si="9"/>
        <v>2.5741389717282566E-3</v>
      </c>
      <c r="E65">
        <f t="shared" si="10"/>
        <v>9.3317332922442875E-2</v>
      </c>
      <c r="F65">
        <f t="shared" si="11"/>
        <v>8.2566952746510588E-2</v>
      </c>
      <c r="G65">
        <f t="shared" si="12"/>
        <v>7.0384897386628509E-2</v>
      </c>
      <c r="H65">
        <f t="shared" si="13"/>
        <v>0.3227633771831574</v>
      </c>
      <c r="I65">
        <f t="shared" si="14"/>
        <v>0.31920876598128872</v>
      </c>
      <c r="J65">
        <f t="shared" si="15"/>
        <v>0.13457385357780008</v>
      </c>
      <c r="K65">
        <f t="shared" si="16"/>
        <v>0.62409731192814744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0.51589751805575657</v>
      </c>
      <c r="M65">
        <f>IFERROR(_xlfn.T.TEST($D14:$H14,$D$13:$H$13,2,IF(IF($K$13^2&gt;$K14^2,($K$13^2)/($K14^2),($K14^2)/($K$13^2))&lt;IF($K$13^2&gt;$K14^2,_xlfn.F.INV(0.95,$M$13-1,$M14-1),_xlfn.F.INV(0.95,$M14-1,$M$13-1)),2,3)),1)</f>
        <v>0.60351351166206091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7.2088269015532417E-5</v>
      </c>
      <c r="C66">
        <f t="shared" si="8"/>
        <v>6.4284192082610014E-5</v>
      </c>
      <c r="D66">
        <f t="shared" si="9"/>
        <v>4.9833524668508797E-4</v>
      </c>
      <c r="E66">
        <f t="shared" si="10"/>
        <v>9.34384739180142E-3</v>
      </c>
      <c r="F66">
        <f t="shared" si="11"/>
        <v>1.8243737899564561E-2</v>
      </c>
      <c r="G66">
        <f t="shared" si="12"/>
        <v>1.0266020119920092E-2</v>
      </c>
      <c r="H66">
        <f t="shared" si="13"/>
        <v>6.1521450851939587E-2</v>
      </c>
      <c r="I66">
        <f t="shared" si="14"/>
        <v>4.7030585392847685E-2</v>
      </c>
      <c r="J66">
        <f t="shared" si="15"/>
        <v>2.6396336355922714E-2</v>
      </c>
      <c r="K66">
        <f t="shared" si="16"/>
        <v>0.71328788305519542</v>
      </c>
      <c r="L66">
        <f t="shared" si="17"/>
        <v>0.8453123600132092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0.68540925330894154</v>
      </c>
      <c r="N66">
        <f>IFERROR(_xlfn.T.TEST($D15:$H15,$D$14:$H$14,2,IF(IF($K$14^2&gt;$K15^2,($K$14^2)/($K15^2),($K15^2)/($K$14^2))&lt;IF($K$14^2&gt;$K15^2,_xlfn.F.INV(0.95,$M$14-1,$M15-1),_xlfn.F.INV(0.95,$M15-1,$M$14-1)),2,3)),1)</f>
        <v>0.41123427266732071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1.763434664638613E-4</v>
      </c>
      <c r="C67">
        <f t="shared" si="8"/>
        <v>1.9420329743800353E-4</v>
      </c>
      <c r="D67">
        <f t="shared" si="9"/>
        <v>1.1454570330105313E-3</v>
      </c>
      <c r="E67">
        <f t="shared" si="10"/>
        <v>3.6729771813899983E-2</v>
      </c>
      <c r="F67">
        <f t="shared" si="11"/>
        <v>4.5504303848174645E-2</v>
      </c>
      <c r="G67">
        <f t="shared" si="12"/>
        <v>3.1908568330452469E-2</v>
      </c>
      <c r="H67">
        <f t="shared" si="13"/>
        <v>0.18666361263309844</v>
      </c>
      <c r="I67">
        <f t="shared" si="14"/>
        <v>0.16904381443340966</v>
      </c>
      <c r="J67">
        <f t="shared" si="15"/>
        <v>7.266771856813331E-2</v>
      </c>
      <c r="K67">
        <f t="shared" si="16"/>
        <v>0.73654902851882975</v>
      </c>
      <c r="L67">
        <f t="shared" si="17"/>
        <v>0.59597779000909901</v>
      </c>
      <c r="M67">
        <f t="shared" si="18"/>
        <v>0.71357429554918195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0.82828019020510302</v>
      </c>
      <c r="O67">
        <f>IFERROR(_xlfn.T.TEST($D16:$H16,$D$15:$H$15,2,IF(IF($K$15^2&gt;$K16^2,($K$15^2)/($K16^2),($K16^2)/($K$15^2))&lt;IF($K$15^2&gt;$K16^2,_xlfn.F.INV(0.95,$M$15-1,$M16-1),_xlfn.F.INV(0.95,$M16-1,$M$15-1)),2,3)),1)</f>
        <v>0.45471981148333085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1.5608497662041924E-4</v>
      </c>
      <c r="C68">
        <f t="shared" si="8"/>
        <v>1.6907140469645305E-4</v>
      </c>
      <c r="D68">
        <f t="shared" si="9"/>
        <v>9.9833732845445089E-4</v>
      </c>
      <c r="E68">
        <f t="shared" si="10"/>
        <v>2.8850623463065238E-2</v>
      </c>
      <c r="F68">
        <f t="shared" si="11"/>
        <v>3.7969299500168238E-2</v>
      </c>
      <c r="G68">
        <f t="shared" si="12"/>
        <v>2.5864903035552531E-2</v>
      </c>
      <c r="H68">
        <f t="shared" si="13"/>
        <v>0.15028155435946627</v>
      </c>
      <c r="I68">
        <f t="shared" si="14"/>
        <v>0.13288019057195771</v>
      </c>
      <c r="J68">
        <f t="shared" si="15"/>
        <v>5.9561715143295127E-2</v>
      </c>
      <c r="K68">
        <f t="shared" si="16"/>
        <v>0.86850638612874353</v>
      </c>
      <c r="L68">
        <f t="shared" si="17"/>
        <v>0.72508137056777022</v>
      </c>
      <c r="M68">
        <f t="shared" si="18"/>
        <v>0.85633008875320249</v>
      </c>
      <c r="N68">
        <f t="shared" si="19"/>
        <v>0.71890347705611679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0.57544969263706702</v>
      </c>
      <c r="P68">
        <f>IFERROR(_xlfn.T.TEST($D17:$H17,$D$16:$H$16,2,IF(IF($K$16^2&gt;$K17^2,($K$16^2)/($K17^2),($K17^2)/($K$16^2))&lt;IF($K$16^2&gt;$K17^2,_xlfn.F.INV(0.95,$M$16-1,$M17-1),_xlfn.F.INV(0.95,$M17-1,$M$16-1)),2,3)),1)</f>
        <v>0.86081651643429269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1.1662226555252632E-4</v>
      </c>
      <c r="C69">
        <f t="shared" si="8"/>
        <v>1.1882734458385489E-4</v>
      </c>
      <c r="D69">
        <f t="shared" si="9"/>
        <v>7.5344951362680949E-4</v>
      </c>
      <c r="E69">
        <f t="shared" si="10"/>
        <v>1.8216812809354548E-2</v>
      </c>
      <c r="F69">
        <f t="shared" si="11"/>
        <v>2.7577314215008673E-2</v>
      </c>
      <c r="G69">
        <f t="shared" si="12"/>
        <v>1.7540663520890943E-2</v>
      </c>
      <c r="H69">
        <f t="shared" si="13"/>
        <v>0.10245865145679861</v>
      </c>
      <c r="I69">
        <f t="shared" si="14"/>
        <v>8.6028765067343207E-2</v>
      </c>
      <c r="J69">
        <f t="shared" si="15"/>
        <v>4.1876879641344449E-2</v>
      </c>
      <c r="K69">
        <f t="shared" si="16"/>
        <v>0.92838444346096727</v>
      </c>
      <c r="L69">
        <f t="shared" si="17"/>
        <v>0.92995178960539171</v>
      </c>
      <c r="M69">
        <f t="shared" si="18"/>
        <v>0.92264091449606167</v>
      </c>
      <c r="N69">
        <f t="shared" si="19"/>
        <v>0.56245684306690924</v>
      </c>
      <c r="O69">
        <f t="shared" si="20"/>
        <v>0.77390527936654574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0.65762452613753997</v>
      </c>
      <c r="Q69">
        <f>IFERROR(_xlfn.T.TEST($D18:$H18,$D$17:$H$17,2,IF(IF($K$17^2&gt;$K18^2,($K$17^2)/($K18^2),($K18^2)/($K$17^2))&lt;IF($K$17^2&gt;$K18^2,_xlfn.F.INV(0.95,$M$17-1,$M18-1),_xlfn.F.INV(0.95,$M18-1,$M$17-1)),2,3)),1)</f>
        <v>0.79106126975133328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1.190209521235907E-4</v>
      </c>
      <c r="C70">
        <f t="shared" si="8"/>
        <v>1.2056402528355964E-4</v>
      </c>
      <c r="D70">
        <f t="shared" si="9"/>
        <v>7.8378158909605275E-4</v>
      </c>
      <c r="E70">
        <f t="shared" si="10"/>
        <v>1.9790789232074914E-2</v>
      </c>
      <c r="F70">
        <f t="shared" si="11"/>
        <v>2.9651004504524077E-2</v>
      </c>
      <c r="G70">
        <f t="shared" si="12"/>
        <v>1.8935632077087598E-2</v>
      </c>
      <c r="H70">
        <f t="shared" si="13"/>
        <v>0.11255867342724839</v>
      </c>
      <c r="I70">
        <f t="shared" si="14"/>
        <v>9.5114438260598039E-2</v>
      </c>
      <c r="J70">
        <f t="shared" si="15"/>
        <v>4.539320219102605E-2</v>
      </c>
      <c r="K70">
        <f t="shared" si="16"/>
        <v>0.99703784340464896</v>
      </c>
      <c r="L70">
        <f t="shared" si="17"/>
        <v>0.85645247938726754</v>
      </c>
      <c r="M70">
        <f t="shared" si="18"/>
        <v>0.99756930756833784</v>
      </c>
      <c r="N70">
        <f t="shared" si="19"/>
        <v>0.60838243448832841</v>
      </c>
      <c r="O70">
        <f t="shared" si="20"/>
        <v>0.69734150390283822</v>
      </c>
      <c r="P70">
        <f t="shared" si="21"/>
        <v>0.71886135707352805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0.85791175503530215</v>
      </c>
      <c r="R70">
        <f>IFERROR(_xlfn.T.TEST($D19:$H19,$D$18:$H$18,2,IF(IF($K$18^2&gt;$K19^2,($K$18^2)/($K19^2),($K19^2)/($K$18^2))&lt;IF($K$18^2&gt;$K19^2,_xlfn.F.INV(0.95,$M$18-1,$M19-1),_xlfn.F.INV(0.95,$M19-1,$M$18-1)),2,3)),1)</f>
        <v>0.92712370679666001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2.4030412130586742E-4</v>
      </c>
      <c r="C71">
        <f t="shared" si="8"/>
        <v>2.8265281379864364E-4</v>
      </c>
      <c r="D71">
        <f t="shared" si="9"/>
        <v>1.5401561478607876E-3</v>
      </c>
      <c r="E71">
        <f t="shared" si="10"/>
        <v>5.8124324435354376E-2</v>
      </c>
      <c r="F71">
        <f t="shared" si="11"/>
        <v>6.271275166561921E-2</v>
      </c>
      <c r="G71">
        <f t="shared" si="12"/>
        <v>4.7203236706527027E-2</v>
      </c>
      <c r="H71">
        <f t="shared" si="13"/>
        <v>0.26609963448801049</v>
      </c>
      <c r="I71">
        <f t="shared" si="14"/>
        <v>0.25231444674300796</v>
      </c>
      <c r="J71">
        <f t="shared" si="15"/>
        <v>0.10278245899481095</v>
      </c>
      <c r="K71">
        <f t="shared" si="16"/>
        <v>0.5644182390829402</v>
      </c>
      <c r="L71">
        <f t="shared" si="17"/>
        <v>0.44009640774869285</v>
      </c>
      <c r="M71">
        <f t="shared" si="18"/>
        <v>0.53201890427962584</v>
      </c>
      <c r="N71">
        <f t="shared" si="19"/>
        <v>0.99878900675435456</v>
      </c>
      <c r="O71">
        <f t="shared" si="20"/>
        <v>0.32202198671971893</v>
      </c>
      <c r="P71">
        <f t="shared" si="21"/>
        <v>0.79572300674712271</v>
      </c>
      <c r="Q71">
        <f t="shared" si="22"/>
        <v>0.66920320054408644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0.49129913324189589</v>
      </c>
      <c r="S71">
        <f>IFERROR(_xlfn.T.TEST($D20:$H20,$D$19:$H$19,2,IF(IF($K$19^2&gt;$K20^2,($K$19^2)/($K20^2),($K20^2)/($K$19^2))&lt;IF($K$19^2&gt;$K20^2,_xlfn.F.INV(0.95,$M$19-1,$M20-1),_xlfn.F.INV(0.95,$M20-1,$M$19-1)),2,3)),1)</f>
        <v>0.54068407873487556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1.4701668900671174E-4</v>
      </c>
      <c r="C72">
        <f t="shared" si="8"/>
        <v>1.5791038959261266E-4</v>
      </c>
      <c r="D72">
        <f t="shared" si="9"/>
        <v>9.3417348853804005E-4</v>
      </c>
      <c r="E72">
        <f t="shared" si="10"/>
        <v>2.5690438091652886E-2</v>
      </c>
      <c r="F72">
        <f t="shared" si="11"/>
        <v>3.4809270378535435E-2</v>
      </c>
      <c r="G72">
        <f t="shared" si="12"/>
        <v>2.3384799893019795E-2</v>
      </c>
      <c r="H72">
        <f t="shared" si="13"/>
        <v>0.13525778596927684</v>
      </c>
      <c r="I72">
        <f t="shared" si="14"/>
        <v>0.11821758609415053</v>
      </c>
      <c r="J72">
        <f t="shared" si="15"/>
        <v>5.4126378477805576E-2</v>
      </c>
      <c r="K72">
        <f t="shared" si="16"/>
        <v>0.93267982098433877</v>
      </c>
      <c r="L72">
        <f t="shared" si="17"/>
        <v>0.78968137350873424</v>
      </c>
      <c r="M72">
        <f t="shared" si="18"/>
        <v>0.92603383969967701</v>
      </c>
      <c r="N72">
        <f t="shared" si="19"/>
        <v>0.66911666807331938</v>
      </c>
      <c r="O72">
        <f t="shared" si="20"/>
        <v>0.63798735124324557</v>
      </c>
      <c r="P72">
        <f t="shared" si="21"/>
        <v>0.79640529160678786</v>
      </c>
      <c r="Q72">
        <f t="shared" si="22"/>
        <v>0.93390529732399874</v>
      </c>
      <c r="R72">
        <f t="shared" si="23"/>
        <v>0.85697197560649552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0.92574514076428494</v>
      </c>
      <c r="T72">
        <f>IFERROR(_xlfn.T.TEST($D21:$H21,$D$20:$H$20,2,IF(IF($K$20^2&gt;$K21^2,($K$20^2)/($K21^2),($K21^2)/($K$20^2))&lt;IF($K$20^2&gt;$K21^2,_xlfn.F.INV(0.95,$M$20-1,$M21-1),_xlfn.F.INV(0.95,$M21-1,$M$20-1)),2,3)),1)</f>
        <v>0.61263335516930906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8.5706385152070456E-4</v>
      </c>
      <c r="C73">
        <f>IFERROR(_xlfn.T.TEST($D23:$H23,$D$3:$H$3,2,IF(IF($K$3^2&gt;$K23^2,($K$3^2)/($K23^2),($K23^2)/($K$3^2))&lt;IF($K$3^2&gt;$K23^2,_xlfn.F.INV(0.95,$M$3-1,$M23-1),_xlfn.F.INV(0.95,$M23-1,$M$3-1)),2,3)),1)</f>
        <v>1.3249922458720839E-3</v>
      </c>
      <c r="D73">
        <f>IFERROR(_xlfn.T.TEST($D23:$H23,$D$4:$H$4,2,IF(IF($K$4^2&gt;$K23^2,($K$4^2)/($K23^2),($K23^2)/($K$4^2))&lt;IF($K$4^2&gt;$K23^2,_xlfn.F.INV(0.95,$M$4-1,$M23-1),_xlfn.F.INV(0.95,$M23-1,$M$4-1)),2,3)),1)</f>
        <v>4.7573545012985566E-3</v>
      </c>
      <c r="E73">
        <f>IFERROR(_xlfn.T.TEST($D23:$H23,$D$5:$H$5,2,IF(IF($K$5^2&gt;$K23^2,($K$5^2)/($K23^2),($K23^2)/($K$5^2))&lt;IF($K$5^2&gt;$K23^2,_xlfn.F.INV(0.95,$M$5-1,$M23-1),_xlfn.F.INV(0.95,$M23-1,$M$5-1)),2,3)),1)</f>
        <v>0.23062388495533193</v>
      </c>
      <c r="F73">
        <f>IFERROR(_xlfn.T.TEST($D23:$H23,$D$6:$H$6,2,IF(IF($K$6^2&gt;$K23^2,($K$6^2)/($K23^2),($K23^2)/($K$6^2))&lt;IF($K$6^2&gt;$K23^2,_xlfn.F.INV(0.95,$M$6-1,$M23-1),_xlfn.F.INV(0.95,$M23-1,$M$6-1)),2,3)),1)</f>
        <v>0.17038732169809231</v>
      </c>
      <c r="G73">
        <f>IFERROR(_xlfn.T.TEST($D23:$H23,$D$7:$H$7,2,IF(IF($K$7^2&gt;$K23^2,($K$7^2)/($K23^2),($K23^2)/($K$7^2))&lt;IF($K$7^2&gt;$K23^2,_xlfn.F.INV(0.95,$M$7-1,$M23-1),_xlfn.F.INV(0.95,$M23-1,$M$7-1)),2,3)),1)</f>
        <v>0.16119533190375071</v>
      </c>
      <c r="H73">
        <f>IFERROR(_xlfn.T.TEST($D23:$H23,$D$8:$H$8,2,IF(IF($K$8^2&gt;$K23^2,($K$8^2)/($K23^2),($K23^2)/($K$8^2))&lt;IF($K$8^2&gt;$K23^2,_xlfn.F.INV(0.95,$M$8-1,$M23-1),_xlfn.F.INV(0.95,$M23-1,$M$8-1)),2,3)),1)</f>
        <v>0.65239612837703809</v>
      </c>
      <c r="I73">
        <f>IFERROR(_xlfn.T.TEST($D23:$H23,$D$9:$H$9,2,IF(IF($K$9^2&gt;$K23^2,($K$9^2)/($K23^2),($K23^2)/($K$9^2))&lt;IF($K$9^2&gt;$K23^2,_xlfn.F.INV(0.95,$M$9-1,$M23-1),_xlfn.F.INV(0.95,$M23-1,$M$9-1)),2,3)),1)</f>
        <v>0.67777259687039915</v>
      </c>
      <c r="J73">
        <f>IFERROR(_xlfn.T.TEST($D23:$H23,$D$10:$H$10,2,IF(IF($K$10^2&gt;$K23^2,($K$10^2)/($K23^2),($K23^2)/($K$10^2))&lt;IF($K$10^2&gt;$K23^2,_xlfn.F.INV(0.95,$M$10-1,$M23-1),_xlfn.F.INV(0.95,$M23-1,$M$10-1)),2,3)),1)</f>
        <v>0.28534190302480822</v>
      </c>
      <c r="K73">
        <f>IFERROR(_xlfn.T.TEST($D23:$H23,$D$11:$H$11,2,IF(IF($K$11^2&gt;$K23^2,($K$11^2)/($K23^2),($K23^2)/($K$11^2))&lt;IF($K$11^2&gt;$K23^2,_xlfn.F.INV(0.95,$M$11-1,$M23-1),_xlfn.F.INV(0.95,$M23-1,$M$11-1)),2,3)),1)</f>
        <v>0.26420265286087374</v>
      </c>
      <c r="L73">
        <f>IFERROR(_xlfn.T.TEST($D23:$H23,$D$12:$H$12,2,IF(IF($K$12^2&gt;$K23^2,($K$12^2)/($K23^2),($K23^2)/($K$12^2))&lt;IF($K$12^2&gt;$K23^2,_xlfn.F.INV(0.95,$M$12-1,$M23-1),_xlfn.F.INV(0.95,$M23-1,$M$12-1)),2,3)),1)</f>
        <v>0.19859458510664965</v>
      </c>
      <c r="M73">
        <f>IFERROR(_xlfn.T.TEST($D23:$H23,$D$13:$H$13,2,IF(IF($K$13^2&gt;$K23^2,($K$13^2)/($K23^2),($K23^2)/($K$13^2))&lt;IF($K$13^2&gt;$K23^2,_xlfn.F.INV(0.95,$M$13-1,$M23-1),_xlfn.F.INV(0.95,$M23-1,$M$13-1)),2,3)),1)</f>
        <v>0.23748423819472539</v>
      </c>
      <c r="N73">
        <f>IFERROR(_xlfn.T.TEST($D23:$H23,$D$14:$H$14,2,IF(IF($K$14^2&gt;$K23^2,($K$14^2)/($K23^2),($K23^2)/($K$14^2))&lt;IF($K$14^2&gt;$K23^2,_xlfn.F.INV(0.95,$M$14-1,$M23-1),_xlfn.F.INV(0.95,$M23-1,$M$14-1)),2,3)),1)</f>
        <v>0.56544617470455338</v>
      </c>
      <c r="O73">
        <f>IFERROR(_xlfn.T.TEST($D23:$H23,$D$15:$H$15,2,IF(IF($K$15^2&gt;$K23^2,($K$15^2)/($K23^2),($K23^2)/($K$15^2))&lt;IF($K$15^2&gt;$K23^2,_xlfn.F.INV(0.95,$M$15-1,$M23-1),_xlfn.F.INV(0.95,$M23-1,$M$15-1)),2,3)),1)</f>
        <v>0.14204188571037663</v>
      </c>
      <c r="P73">
        <f>IFERROR(_xlfn.T.TEST($D23:$H23,$D$16:$H$16,2,IF(IF($K$16^2&gt;$K23^2,($K$16^2)/($K23^2),($K23^2)/($K$16^2))&lt;IF($K$16^2&gt;$K23^2,_xlfn.F.INV(0.95,$M$16-1,$M23-1),_xlfn.F.INV(0.95,$M23-1,$M$16-1)),2,3)),1)</f>
        <v>0.38277622687681112</v>
      </c>
      <c r="Q73">
        <f>IFERROR(_xlfn.T.TEST($D23:$H23,$D$17:$H$17,2,IF(IF($K$17^2&gt;$K23^2,($K$17^2)/($K23^2),($K23^2)/($K$17^2))&lt;IF($K$17^2&gt;$K23^2,_xlfn.F.INV(0.95,$M$17-1,$M23-1),_xlfn.F.INV(0.95,$M23-1,$M$17-1)),2,3)),1)</f>
        <v>0.31437744054835992</v>
      </c>
      <c r="R73">
        <f>IFERROR(_xlfn.T.TEST($D23:$H23,$D$18:$H$18,2,IF(IF($K$18^2&gt;$K23^2,($K$18^2)/($K23^2),($K23^2)/($K$18^2))&lt;IF($K$18^2&gt;$K23^2,_xlfn.F.INV(0.95,$M$18-1,$M23-1),_xlfn.F.INV(0.95,$M23-1,$M$18-1)),2,3)),1)</f>
        <v>0.22294919617864167</v>
      </c>
      <c r="S73">
        <f>IFERROR(_xlfn.T.TEST($D23:$H23,$D$19:$H$19,2,IF(IF($K$19^2&gt;$K23^2,($K$19^2)/($K23^2),($K23^2)/($K$19^2))&lt;IF($K$19^2&gt;$K23^2,_xlfn.F.INV(0.95,$M$19-1,$M23-1),_xlfn.F.INV(0.95,$M23-1,$M$19-1)),2,3)),1)</f>
        <v>0.24497419345629293</v>
      </c>
      <c r="T73">
        <f>IFERROR(_xlfn.T.TEST($D23:$H23,$D$20:$H$20,2,IF(IF($K$20^2&gt;$K23^2,($K$20^2)/($K23^2),($K23^2)/($K$20^2))&lt;IF($K$20^2&gt;$K23^2,_xlfn.F.INV(0.95,$M$20-1,$M23-1),_xlfn.F.INV(0.95,$M23-1,$M$20-1)),2,3)),1)</f>
        <v>0.51527614490074236</v>
      </c>
      <c r="U73">
        <f>IFERROR(_xlfn.T.TEST($D23:$H23,$D$21:$H$21,2,IF(IF($K$21^2&gt;$K23^2,($K$21^2)/($K23^2),($K23^2)/($K$21^2))&lt;IF($K$21^2&gt;$K23^2,_xlfn.F.INV(0.95,$M$21-1,$M23-1),_xlfn.F.INV(0.95,$M23-1,$M$21-1)),2,3)),1)</f>
        <v>0.28531538671579776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4.6524937471630756E-4</v>
      </c>
      <c r="C74">
        <f>IFERROR(_xlfn.T.TEST($D24:$H24,$D$3:$H$3,2,IF(IF($K$3^2&gt;$K24^2,($K$3^2)/($K24^2),($K24^2)/($K$3^2))&lt;IF($K$3^2&gt;$K24^2,_xlfn.F.INV(0.95,$M$3-1,$M24-1),_xlfn.F.INV(0.95,$M24-1,$M$3-1)),2,3)),1)</f>
        <v>6.3853511008822431E-4</v>
      </c>
      <c r="D74">
        <f>IFERROR(_xlfn.T.TEST($D24:$H24,$D$4:$H$4,2,IF(IF($K$4^2&gt;$K24^2,($K$4^2)/($K24^2),($K24^2)/($K$4^2))&lt;IF($K$4^2&gt;$K24^2,_xlfn.F.INV(0.95,$M$4-1,$M24-1),_xlfn.F.INV(0.95,$M24-1,$M$4-1)),2,3)),1)</f>
        <v>2.7206715939915769E-3</v>
      </c>
      <c r="E74">
        <f>IFERROR(_xlfn.T.TEST($D24:$H24,$D$5:$H$5,2,IF(IF($K$5^2&gt;$K24^2,($K$5^2)/($K24^2),($K24^2)/($K$5^2))&lt;IF($K$5^2&gt;$K24^2,_xlfn.F.INV(0.95,$M$5-1,$M24-1),_xlfn.F.INV(0.95,$M24-1,$M$5-1)),2,3)),1)</f>
        <v>0.11960478575562276</v>
      </c>
      <c r="F74">
        <f>IFERROR(_xlfn.T.TEST($D24:$H24,$D$6:$H$6,2,IF(IF($K$6^2&gt;$K24^2,($K$6^2)/($K24^2),($K24^2)/($K$6^2))&lt;IF($K$6^2&gt;$K24^2,_xlfn.F.INV(0.95,$M$6-1,$M24-1),_xlfn.F.INV(0.95,$M24-1,$M$6-1)),2,3)),1)</f>
        <v>0.10319182158729701</v>
      </c>
      <c r="G74">
        <f>IFERROR(_xlfn.T.TEST($D24:$H24,$D$7:$H$7,2,IF(IF($K$7^2&gt;$K24^2,($K$7^2)/($K24^2),($K24^2)/($K$7^2))&lt;IF($K$7^2&gt;$K24^2,_xlfn.F.INV(0.95,$M$7-1,$M24-1),_xlfn.F.INV(0.95,$M24-1,$M$7-1)),2,3)),1)</f>
        <v>8.830382600862223E-2</v>
      </c>
      <c r="H74">
        <f>IFERROR(_xlfn.T.TEST($D24:$H24,$D$8:$H$8,2,IF(IF($K$8^2&gt;$K24^2,($K$8^2)/($K24^2),($K24^2)/($K$8^2))&lt;IF($K$8^2&gt;$K24^2,_xlfn.F.INV(0.95,$M$8-1,$M24-1),_xlfn.F.INV(0.95,$M24-1,$M$8-1)),2,3)),1)</f>
        <v>0.42574911743333199</v>
      </c>
      <c r="I74">
        <f>IFERROR(_xlfn.T.TEST($D24:$H24,$D$9:$H$9,2,IF(IF($K$9^2&gt;$K24^2,($K$9^2)/($K24^2),($K24^2)/($K$9^2))&lt;IF($K$9^2&gt;$K24^2,_xlfn.F.INV(0.95,$M$9-1,$M24-1),_xlfn.F.INV(0.95,$M24-1,$M$9-1)),2,3)),1)</f>
        <v>0.4278204799180032</v>
      </c>
      <c r="J74">
        <f>IFERROR(_xlfn.T.TEST($D24:$H24,$D$10:$H$10,2,IF(IF($K$10^2&gt;$K24^2,($K$10^2)/($K24^2),($K24^2)/($K$10^2))&lt;IF($K$10^2&gt;$K24^2,_xlfn.F.INV(0.95,$M$10-1,$M24-1),_xlfn.F.INV(0.95,$M24-1,$M$10-1)),2,3)),1)</f>
        <v>0.17240050158446454</v>
      </c>
      <c r="K74">
        <f>IFERROR(_xlfn.T.TEST($D24:$H24,$D$11:$H$11,2,IF(IF($K$11^2&gt;$K24^2,($K$11^2)/($K24^2),($K24^2)/($K$11^2))&lt;IF($K$11^2&gt;$K24^2,_xlfn.F.INV(0.95,$M$11-1,$M24-1),_xlfn.F.INV(0.95,$M24-1,$M$11-1)),2,3)),1)</f>
        <v>0.40947990630784881</v>
      </c>
      <c r="L74">
        <f>IFERROR(_xlfn.T.TEST($D24:$H24,$D$12:$H$12,2,IF(IF($K$12^2&gt;$K24^2,($K$12^2)/($K24^2),($K24^2)/($K$12^2))&lt;IF($K$12^2&gt;$K24^2,_xlfn.F.INV(0.95,$M$12-1,$M24-1),_xlfn.F.INV(0.95,$M24-1,$M$12-1)),2,3)),1)</f>
        <v>0.31496572480910889</v>
      </c>
      <c r="M74">
        <f>IFERROR(_xlfn.T.TEST($D24:$H24,$D$13:$H$13,2,IF(IF($K$13^2&gt;$K24^2,($K$13^2)/($K24^2),($K24^2)/($K$13^2))&lt;IF($K$13^2&gt;$K24^2,_xlfn.F.INV(0.95,$M$13-1,$M24-1),_xlfn.F.INV(0.95,$M24-1,$M$13-1)),2,3)),1)</f>
        <v>0.37836686702728906</v>
      </c>
      <c r="N74">
        <f>IFERROR(_xlfn.T.TEST($D24:$H24,$D$14:$H$14,2,IF(IF($K$14^2&gt;$K24^2,($K$14^2)/($K24^2),($K24^2)/($K$14^2))&lt;IF($K$14^2&gt;$K24^2,_xlfn.F.INV(0.95,$M$14-1,$M24-1),_xlfn.F.INV(0.95,$M24-1,$M$14-1)),2,3)),1)</f>
        <v>0.78748929733345729</v>
      </c>
      <c r="O74">
        <f>IFERROR(_xlfn.T.TEST($D24:$H24,$D$15:$H$15,2,IF(IF($K$15^2&gt;$K24^2,($K$15^2)/($K24^2),($K24^2)/($K$15^2))&lt;IF($K$15^2&gt;$K24^2,_xlfn.F.INV(0.95,$M$15-1,$M24-1),_xlfn.F.INV(0.95,$M24-1,$M$15-1)),2,3)),1)</f>
        <v>0.22952036089700542</v>
      </c>
      <c r="P74">
        <f>IFERROR(_xlfn.T.TEST($D24:$H24,$D$16:$H$16,2,IF(IF($K$16^2&gt;$K24^2,($K$16^2)/($K24^2),($K24^2)/($K$16^2))&lt;IF($K$16^2&gt;$K24^2,_xlfn.F.INV(0.95,$M$16-1,$M24-1),_xlfn.F.INV(0.95,$M24-1,$M$16-1)),2,3)),1)</f>
        <v>0.58401852243485775</v>
      </c>
      <c r="Q74">
        <f>IFERROR(_xlfn.T.TEST($D24:$H24,$D$17:$H$17,2,IF(IF($K$17^2&gt;$K24^2,($K$17^2)/($K24^2),($K24^2)/($K$17^2))&lt;IF($K$17^2&gt;$K24^2,_xlfn.F.INV(0.95,$M$17-1,$M24-1),_xlfn.F.INV(0.95,$M24-1,$M$17-1)),2,3)),1)</f>
        <v>0.48603742298041264</v>
      </c>
      <c r="R74">
        <f>IFERROR(_xlfn.T.TEST($D24:$H24,$D$18:$H$18,2,IF(IF($K$18^2&gt;$K24^2,($K$18^2)/($K24^2),($K24^2)/($K$18^2))&lt;IF($K$18^2&gt;$K24^2,_xlfn.F.INV(0.95,$M$18-1,$M24-1),_xlfn.F.INV(0.95,$M24-1,$M$18-1)),2,3)),1)</f>
        <v>0.35207142725306451</v>
      </c>
      <c r="S74">
        <f>IFERROR(_xlfn.T.TEST($D24:$H24,$D$19:$H$19,2,IF(IF($K$19^2&gt;$K24^2,($K$19^2)/($K24^2),($K24^2)/($K$19^2))&lt;IF($K$19^2&gt;$K24^2,_xlfn.F.INV(0.95,$M$19-1,$M24-1),_xlfn.F.INV(0.95,$M24-1,$M$19-1)),2,3)),1)</f>
        <v>0.38693283690037139</v>
      </c>
      <c r="T74">
        <f>IFERROR(_xlfn.T.TEST($D24:$H24,$D$20:$H$20,2,IF(IF($K$20^2&gt;$K24^2,($K$20^2)/($K24^2),($K24^2)/($K$20^2))&lt;IF($K$20^2&gt;$K24^2,_xlfn.F.INV(0.95,$M$20-1,$M24-1),_xlfn.F.INV(0.95,$M24-1,$M$20-1)),2,3)),1)</f>
        <v>0.75740780118767193</v>
      </c>
      <c r="U74">
        <f>IFERROR(_xlfn.T.TEST($D24:$H24,$D$21:$H$21,2,IF(IF($K$21^2&gt;$K24^2,($K$21^2)/($K24^2),($K24^2)/($K$21^2))&lt;IF($K$21^2&gt;$K24^2,_xlfn.F.INV(0.95,$M$21-1,$M24-1),_xlfn.F.INV(0.95,$M24-1,$M$21-1)),2,3)),1)</f>
        <v>0.44336389148333077</v>
      </c>
      <c r="V74">
        <f>IFERROR(_xlfn.T.TEST($D24:$H24,$D$23:$H$23,2,IF(IF($K$23^2&gt;$K24^2,($K$23^2)/($K24^2),($K24^2)/($K$23^2))&lt;IF($K$23^2&gt;$K24^2,_xlfn.F.INV(0.95,$M$23-1,$M24-1),_xlfn.F.INV(0.95,$M24-1,$M$23-1)),2,3)),1)</f>
        <v>0.732660974007601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1.5106182376387449E-3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2.5594035251798215E-3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8.9719833625016912E-3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0.51990525334768156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0.33534340991827766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0.35024362405366244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0.89509978081476815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0.82809116074331812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0.55445418051737505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8.9317649973038801E-2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6.1632725159919695E-2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7.2895508927856983E-2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0.25637814410568671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4.0023666173852973E-2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0.134551568934097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0.10681010787202551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7.0538209744561875E-2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7.7571739289599539E-2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0.19891661678864703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9.5514687022295888E-2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0.55195500683250009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0.34030644747518035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8.4995247320733601E-4</v>
      </c>
      <c r="C76">
        <f t="shared" si="27"/>
        <v>1.2377033170037765E-3</v>
      </c>
      <c r="D76">
        <f t="shared" si="28"/>
        <v>6.1401829880433235E-3</v>
      </c>
      <c r="E76">
        <f t="shared" si="29"/>
        <v>0.46419104623809715</v>
      </c>
      <c r="F76">
        <f t="shared" si="30"/>
        <v>0.30201710660380648</v>
      </c>
      <c r="G76">
        <f t="shared" si="31"/>
        <v>0.30432111183508503</v>
      </c>
      <c r="H76">
        <f t="shared" si="32"/>
        <v>0.88426045506635353</v>
      </c>
      <c r="I76">
        <f t="shared" si="33"/>
        <v>0.80568003955114853</v>
      </c>
      <c r="J76">
        <f t="shared" si="34"/>
        <v>0.5192914909116535</v>
      </c>
      <c r="K76">
        <f t="shared" si="35"/>
        <v>5.6497507584910872E-2</v>
      </c>
      <c r="L76">
        <f t="shared" si="36"/>
        <v>3.4841582588076771E-2</v>
      </c>
      <c r="M76">
        <f t="shared" si="37"/>
        <v>4.083988462050063E-2</v>
      </c>
      <c r="N76">
        <f t="shared" si="38"/>
        <v>0.2115988433357249</v>
      </c>
      <c r="O76">
        <f t="shared" si="39"/>
        <v>1.9417383289579791E-2</v>
      </c>
      <c r="P76">
        <f t="shared" si="40"/>
        <v>8.9163670459040084E-2</v>
      </c>
      <c r="Q76">
        <f t="shared" si="41"/>
        <v>6.8130829170125431E-2</v>
      </c>
      <c r="R76">
        <f t="shared" si="42"/>
        <v>4.103758832212339E-2</v>
      </c>
      <c r="S76">
        <f t="shared" si="43"/>
        <v>4.5292330704535311E-2</v>
      </c>
      <c r="T76">
        <f t="shared" si="44"/>
        <v>0.14444126359867709</v>
      </c>
      <c r="U76">
        <f t="shared" si="45"/>
        <v>5.9832932160617594E-2</v>
      </c>
      <c r="V76">
        <f t="shared" si="46"/>
        <v>0.50816430737807772</v>
      </c>
      <c r="W76">
        <f t="shared" si="47"/>
        <v>0.28505282275535188</v>
      </c>
      <c r="X76">
        <f t="shared" si="48"/>
        <v>0.99867171934380983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1.3627765816486989E-2</v>
      </c>
      <c r="C77">
        <f t="shared" si="27"/>
        <v>3.5069158030791948E-2</v>
      </c>
      <c r="D77">
        <f t="shared" si="28"/>
        <v>8.5448924349167066E-2</v>
      </c>
      <c r="E77">
        <f t="shared" si="29"/>
        <v>0.18866200493907814</v>
      </c>
      <c r="F77">
        <f t="shared" si="30"/>
        <v>0.60627683919744801</v>
      </c>
      <c r="G77">
        <f t="shared" si="31"/>
        <v>0.42667158362306912</v>
      </c>
      <c r="H77">
        <f t="shared" si="32"/>
        <v>6.6290843367418417E-2</v>
      </c>
      <c r="I77">
        <f t="shared" si="33"/>
        <v>4.2144761543676211E-2</v>
      </c>
      <c r="J77">
        <f t="shared" si="34"/>
        <v>0.30034496742197364</v>
      </c>
      <c r="K77">
        <f t="shared" si="35"/>
        <v>2.4552191045265751E-3</v>
      </c>
      <c r="L77">
        <f t="shared" si="36"/>
        <v>1.4888731079542976E-3</v>
      </c>
      <c r="M77">
        <f t="shared" si="37"/>
        <v>1.5500868466117789E-3</v>
      </c>
      <c r="N77">
        <f t="shared" si="38"/>
        <v>1.1835099493055327E-2</v>
      </c>
      <c r="O77">
        <f t="shared" si="39"/>
        <v>8.2964050645018082E-4</v>
      </c>
      <c r="P77">
        <f t="shared" si="40"/>
        <v>3.3019710990307392E-3</v>
      </c>
      <c r="Q77">
        <f t="shared" si="41"/>
        <v>2.6847088272394914E-3</v>
      </c>
      <c r="R77">
        <f t="shared" si="42"/>
        <v>1.7113909492414434E-3</v>
      </c>
      <c r="S77">
        <f t="shared" si="43"/>
        <v>1.7940966278742153E-3</v>
      </c>
      <c r="T77">
        <f t="shared" si="44"/>
        <v>5.2919549048931177E-3</v>
      </c>
      <c r="U77">
        <f t="shared" si="45"/>
        <v>2.4292310796569104E-3</v>
      </c>
      <c r="V77">
        <f t="shared" si="46"/>
        <v>2.8968638077044764E-2</v>
      </c>
      <c r="W77">
        <f t="shared" si="47"/>
        <v>1.2879514702723041E-2</v>
      </c>
      <c r="X77">
        <f t="shared" si="48"/>
        <v>7.3137465933194548E-2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4.5307668548995032E-2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7.8215605425369214E-4</v>
      </c>
      <c r="C78">
        <f t="shared" si="27"/>
        <v>1.0367580089352816E-3</v>
      </c>
      <c r="D78">
        <f t="shared" si="28"/>
        <v>1.5834835509213968E-2</v>
      </c>
      <c r="E78">
        <f t="shared" si="29"/>
        <v>0.70703111759316162</v>
      </c>
      <c r="F78">
        <f t="shared" si="30"/>
        <v>0.4360953180964105</v>
      </c>
      <c r="G78">
        <f t="shared" si="31"/>
        <v>0.44612505302513827</v>
      </c>
      <c r="H78">
        <f t="shared" si="32"/>
        <v>0.56801575087305189</v>
      </c>
      <c r="I78">
        <f t="shared" si="33"/>
        <v>0.45850110864663152</v>
      </c>
      <c r="J78">
        <f t="shared" si="34"/>
        <v>0.73154447001708756</v>
      </c>
      <c r="K78">
        <f t="shared" si="35"/>
        <v>1.4864968165566473E-2</v>
      </c>
      <c r="L78">
        <f t="shared" si="36"/>
        <v>7.584398519947415E-3</v>
      </c>
      <c r="M78">
        <f t="shared" si="37"/>
        <v>8.1410414424786005E-3</v>
      </c>
      <c r="N78">
        <f t="shared" si="38"/>
        <v>9.1420328066291939E-2</v>
      </c>
      <c r="O78">
        <f t="shared" si="39"/>
        <v>3.237623789205263E-3</v>
      </c>
      <c r="P78">
        <f t="shared" si="40"/>
        <v>2.3189959115845055E-2</v>
      </c>
      <c r="Q78">
        <f t="shared" si="41"/>
        <v>1.7242103390862105E-2</v>
      </c>
      <c r="R78">
        <f t="shared" si="42"/>
        <v>9.2350175261071248E-3</v>
      </c>
      <c r="S78">
        <f t="shared" si="43"/>
        <v>9.9478436909262273E-3</v>
      </c>
      <c r="T78">
        <f t="shared" si="44"/>
        <v>4.3259530607879036E-2</v>
      </c>
      <c r="U78">
        <f t="shared" si="45"/>
        <v>1.4952105363301977E-2</v>
      </c>
      <c r="V78">
        <f t="shared" si="46"/>
        <v>0.2634119245248831</v>
      </c>
      <c r="W78">
        <f t="shared" si="47"/>
        <v>0.11702096669664543</v>
      </c>
      <c r="X78">
        <f t="shared" si="48"/>
        <v>0.66371948933002378</v>
      </c>
      <c r="Y78">
        <f t="shared" si="49"/>
        <v>0.59275258199111192</v>
      </c>
      <c r="Z78">
        <f>IFERROR(_xlfn.T.TEST($D29:$H29,$D$28:$H$28,2,IF(IF($K$28^2&gt;$K29^2,($K$28^2)/($K29^2),($K29^2)/($K$28^2))&lt;IF($K$28^2&gt;$K29^2,_xlfn.F.INV(0.95,$M$28-1,$M29-1),_xlfn.F.INV(0.95,$M29-1,$M$28-1)),2,3)),1)</f>
        <v>5.7674246545431511E-2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2.8903051584188693E-3</v>
      </c>
      <c r="C79">
        <f t="shared" si="27"/>
        <v>9.8701577453570483E-4</v>
      </c>
      <c r="D79">
        <f t="shared" si="28"/>
        <v>1.5995923358587589E-2</v>
      </c>
      <c r="E79">
        <f t="shared" si="29"/>
        <v>0.70526195532606184</v>
      </c>
      <c r="F79">
        <f t="shared" si="30"/>
        <v>0.4352217849438702</v>
      </c>
      <c r="G79">
        <f t="shared" si="31"/>
        <v>0.44388211104801667</v>
      </c>
      <c r="H79">
        <f t="shared" si="32"/>
        <v>0.56475362022506526</v>
      </c>
      <c r="I79">
        <f t="shared" si="33"/>
        <v>0.45392477297762512</v>
      </c>
      <c r="J79">
        <f t="shared" si="34"/>
        <v>0.73102101163570321</v>
      </c>
      <c r="K79">
        <f t="shared" si="35"/>
        <v>1.4136388928151677E-2</v>
      </c>
      <c r="L79">
        <f t="shared" si="36"/>
        <v>7.1160493152008083E-3</v>
      </c>
      <c r="M79">
        <f t="shared" si="37"/>
        <v>7.5908374492385357E-3</v>
      </c>
      <c r="N79">
        <f t="shared" si="38"/>
        <v>8.9486406138317431E-2</v>
      </c>
      <c r="O79">
        <f t="shared" si="39"/>
        <v>2.9747124480598514E-3</v>
      </c>
      <c r="P79">
        <f t="shared" si="40"/>
        <v>2.2042884649858194E-2</v>
      </c>
      <c r="Q79">
        <f t="shared" si="41"/>
        <v>1.6357625641277178E-2</v>
      </c>
      <c r="R79">
        <f t="shared" si="42"/>
        <v>8.6869308527474862E-3</v>
      </c>
      <c r="S79">
        <f t="shared" si="43"/>
        <v>9.3423765501966204E-3</v>
      </c>
      <c r="T79">
        <f t="shared" si="44"/>
        <v>4.1495132449655303E-2</v>
      </c>
      <c r="U79">
        <f t="shared" si="45"/>
        <v>1.4171738721185809E-2</v>
      </c>
      <c r="V79">
        <f t="shared" si="46"/>
        <v>0.25990398090164885</v>
      </c>
      <c r="W79">
        <f t="shared" si="47"/>
        <v>0.11425516300283513</v>
      </c>
      <c r="X79">
        <f t="shared" si="48"/>
        <v>0.66058241394911343</v>
      </c>
      <c r="Y79">
        <f t="shared" si="49"/>
        <v>0.58761359661788204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5.5836912130745806E-2</v>
      </c>
      <c r="AA79">
        <f>IFERROR(_xlfn.T.TEST($D30:$H30,$D$29:$H$29,2,IF(IF($K$29^2&gt;$K30^2,($K$29^2)/($K30^2),($K30^2)/($K$29^2))&lt;IF($K$29^2&gt;$K30^2,_xlfn.F.INV(0.95,$M$29-1,$M30-1),_xlfn.F.INV(0.95,$M30-1,$M$29-1)),2,3)),1)</f>
        <v>0.99880906602028308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1.4490038061517757E-3</v>
      </c>
      <c r="C80">
        <f t="shared" si="27"/>
        <v>2.4584871704818982E-3</v>
      </c>
      <c r="D80">
        <f t="shared" si="28"/>
        <v>7.7993545690045749E-3</v>
      </c>
      <c r="E80">
        <f t="shared" si="29"/>
        <v>0.38775698615915</v>
      </c>
      <c r="F80">
        <f t="shared" si="30"/>
        <v>0.26157899845798693</v>
      </c>
      <c r="G80">
        <f t="shared" si="31"/>
        <v>0.26576090937480107</v>
      </c>
      <c r="H80">
        <f t="shared" si="32"/>
        <v>0.89731601436794983</v>
      </c>
      <c r="I80">
        <f t="shared" si="33"/>
        <v>0.94493189612529305</v>
      </c>
      <c r="J80">
        <f t="shared" si="34"/>
        <v>0.4315539822396034</v>
      </c>
      <c r="K80">
        <f t="shared" si="35"/>
        <v>0.16738427613836682</v>
      </c>
      <c r="L80">
        <f t="shared" si="36"/>
        <v>0.12338601033568906</v>
      </c>
      <c r="M80">
        <f t="shared" si="37"/>
        <v>0.14655520636094951</v>
      </c>
      <c r="N80">
        <f t="shared" si="38"/>
        <v>0.39347793911355411</v>
      </c>
      <c r="O80">
        <f t="shared" si="39"/>
        <v>8.6779705897793755E-2</v>
      </c>
      <c r="P80">
        <f t="shared" si="40"/>
        <v>0.2443925886839283</v>
      </c>
      <c r="Q80">
        <f t="shared" si="41"/>
        <v>0.19899942844596044</v>
      </c>
      <c r="R80">
        <f t="shared" si="42"/>
        <v>0.13893868128418674</v>
      </c>
      <c r="S80">
        <f t="shared" si="43"/>
        <v>0.15243160950628909</v>
      </c>
      <c r="T80">
        <f t="shared" si="44"/>
        <v>0.3387894340447577</v>
      </c>
      <c r="U80">
        <f t="shared" si="45"/>
        <v>0.18002405293175042</v>
      </c>
      <c r="V80">
        <f t="shared" si="46"/>
        <v>0.75405685993447991</v>
      </c>
      <c r="W80">
        <f t="shared" si="47"/>
        <v>0.51504692606906555</v>
      </c>
      <c r="X80">
        <f t="shared" si="48"/>
        <v>0.79346536737205642</v>
      </c>
      <c r="Y80">
        <f t="shared" si="49"/>
        <v>0.7725456195802588</v>
      </c>
      <c r="Z80">
        <f t="shared" si="50"/>
        <v>5.7202831487083494E-2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0.47784256800284852</v>
      </c>
      <c r="AB80">
        <f>IFERROR(_xlfn.T.TEST($D31:$H31,$D$30:$H$30,2,IF(IF($K$30^2&gt;$K31^2,($K$30^2)/($K31^2),($K31^2)/($K$30^2))&lt;IF($K$30^2&gt;$K31^2,_xlfn.F.INV(0.95,$M$30-1,$M31-1),_xlfn.F.INV(0.95,$M31-1,$M$30-1)),2,3)),1)</f>
        <v>0.47451817569670351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2.9868105207878136E-4</v>
      </c>
      <c r="C81">
        <f t="shared" si="27"/>
        <v>3.8394394248673913E-4</v>
      </c>
      <c r="D81">
        <f t="shared" si="28"/>
        <v>1.6674673582097708E-3</v>
      </c>
      <c r="E81">
        <f t="shared" si="29"/>
        <v>5.5037298873330136E-2</v>
      </c>
      <c r="F81">
        <f t="shared" si="30"/>
        <v>5.6603786765435753E-2</v>
      </c>
      <c r="G81">
        <f t="shared" si="31"/>
        <v>4.4153497473375908E-2</v>
      </c>
      <c r="H81">
        <f t="shared" si="32"/>
        <v>0.22432641729558106</v>
      </c>
      <c r="I81">
        <f t="shared" si="33"/>
        <v>0.21298099475553783</v>
      </c>
      <c r="J81">
        <f t="shared" si="34"/>
        <v>9.0947985585765681E-2</v>
      </c>
      <c r="K81">
        <f t="shared" si="35"/>
        <v>0.76509833982097475</v>
      </c>
      <c r="L81">
        <f t="shared" si="36"/>
        <v>0.64102104066908117</v>
      </c>
      <c r="M81">
        <f t="shared" si="37"/>
        <v>0.7490885382206558</v>
      </c>
      <c r="N81">
        <f t="shared" si="38"/>
        <v>0.84269739130598287</v>
      </c>
      <c r="O81">
        <f t="shared" si="39"/>
        <v>0.5163875017494084</v>
      </c>
      <c r="P81">
        <f t="shared" si="40"/>
        <v>1</v>
      </c>
      <c r="Q81">
        <f t="shared" si="41"/>
        <v>0.87699665398198345</v>
      </c>
      <c r="R81">
        <f t="shared" si="42"/>
        <v>0.69654216000224423</v>
      </c>
      <c r="S81">
        <f t="shared" si="43"/>
        <v>0.75222211544384665</v>
      </c>
      <c r="T81">
        <f t="shared" si="44"/>
        <v>0.81855248372039535</v>
      </c>
      <c r="U81">
        <f t="shared" si="45"/>
        <v>0.8197141766864916</v>
      </c>
      <c r="V81">
        <f t="shared" si="46"/>
        <v>0.42485564514673713</v>
      </c>
      <c r="W81">
        <f t="shared" si="47"/>
        <v>0.62094034482492289</v>
      </c>
      <c r="X81">
        <f t="shared" si="48"/>
        <v>0.17037485269739941</v>
      </c>
      <c r="Y81">
        <f t="shared" si="49"/>
        <v>0.12814761044577522</v>
      </c>
      <c r="Z81">
        <f t="shared" si="50"/>
        <v>6.2307953678531437E-3</v>
      </c>
      <c r="AA81">
        <f t="shared" si="51"/>
        <v>4.5965358013260064E-2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4.4559513237645981E-2</v>
      </c>
      <c r="AC81">
        <f>IFERROR(_xlfn.T.TEST($D32:$H32,$D$31:$H$31,2,IF(IF($K$31^2&gt;$K32^2,($K$31^2)/($K32^2),($K32^2)/($K$31^2))&lt;IF($K$31^2&gt;$K32^2,_xlfn.F.INV(0.95,$M$31-1,$M32-1),_xlfn.F.INV(0.95,$M32-1,$M$31-1)),2,3)),1)</f>
        <v>0.28310759806246494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1.9064036590259713E-4</v>
      </c>
      <c r="C82">
        <f t="shared" si="27"/>
        <v>2.3282403589139391E-4</v>
      </c>
      <c r="D82">
        <f t="shared" si="28"/>
        <v>9.8333604992595727E-4</v>
      </c>
      <c r="E82">
        <f t="shared" si="29"/>
        <v>2.2408205084830105E-2</v>
      </c>
      <c r="F82">
        <f t="shared" si="30"/>
        <v>2.7599656324217518E-2</v>
      </c>
      <c r="G82">
        <f t="shared" si="31"/>
        <v>1.973843899717171E-2</v>
      </c>
      <c r="H82">
        <f t="shared" si="32"/>
        <v>9.6063665095481032E-2</v>
      </c>
      <c r="I82">
        <f t="shared" si="33"/>
        <v>8.522308585014339E-2</v>
      </c>
      <c r="J82">
        <f t="shared" si="34"/>
        <v>4.163286641115798E-2</v>
      </c>
      <c r="K82">
        <f t="shared" si="35"/>
        <v>0.71615260384280233</v>
      </c>
      <c r="L82">
        <f t="shared" si="36"/>
        <v>0.8208890033967976</v>
      </c>
      <c r="M82">
        <f t="shared" si="37"/>
        <v>0.69989960404756335</v>
      </c>
      <c r="N82">
        <f t="shared" si="38"/>
        <v>0.44885908385662132</v>
      </c>
      <c r="O82">
        <f t="shared" si="39"/>
        <v>0.93698927707259549</v>
      </c>
      <c r="P82">
        <f t="shared" si="40"/>
        <v>0.50939829746904319</v>
      </c>
      <c r="Q82">
        <f t="shared" si="41"/>
        <v>0.60803155740340609</v>
      </c>
      <c r="R82">
        <f t="shared" si="42"/>
        <v>0.76574768592376452</v>
      </c>
      <c r="S82">
        <f t="shared" si="43"/>
        <v>0.70713851941123362</v>
      </c>
      <c r="T82">
        <f t="shared" si="44"/>
        <v>0.39025413337267567</v>
      </c>
      <c r="U82">
        <f t="shared" si="45"/>
        <v>0.65794844291063503</v>
      </c>
      <c r="V82">
        <f t="shared" si="46"/>
        <v>0.19152424258566533</v>
      </c>
      <c r="W82">
        <f t="shared" si="47"/>
        <v>0.28933685726873826</v>
      </c>
      <c r="X82">
        <f t="shared" si="48"/>
        <v>7.0274312878737796E-2</v>
      </c>
      <c r="Y82">
        <f t="shared" si="49"/>
        <v>4.7884581145908933E-2</v>
      </c>
      <c r="Z82">
        <f t="shared" si="50"/>
        <v>2.916968507890993E-3</v>
      </c>
      <c r="AA82">
        <f t="shared" si="51"/>
        <v>1.6350293645571619E-2</v>
      </c>
      <c r="AB82">
        <f t="shared" si="52"/>
        <v>1.5789168153639864E-2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0.12506475532788602</v>
      </c>
      <c r="AD82">
        <f>IFERROR(_xlfn.T.TEST($D33:$H33,$D$32:$H$32,2,IF(IF($K$32^2&gt;$K33^2,($K$32^2)/($K33^2),($K33^2)/($K$32^2))&lt;IF($K$32^2&gt;$K33^2,_xlfn.F.INV(0.95,$M$32-1,$M33-1),_xlfn.F.INV(0.95,$M33-1,$M$32-1)),2,3)),1)</f>
        <v>0.54718010725991895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5.7635247356284847E-4</v>
      </c>
      <c r="C83">
        <f t="shared" si="27"/>
        <v>8.1966591683374425E-4</v>
      </c>
      <c r="D83">
        <f t="shared" si="28"/>
        <v>3.4141871306822336E-3</v>
      </c>
      <c r="E83">
        <f t="shared" si="29"/>
        <v>0.16652175236334291</v>
      </c>
      <c r="F83">
        <f t="shared" si="30"/>
        <v>0.13322078008921875</v>
      </c>
      <c r="G83">
        <f t="shared" si="31"/>
        <v>0.11904196685461947</v>
      </c>
      <c r="H83">
        <f t="shared" si="32"/>
        <v>0.54388584230368375</v>
      </c>
      <c r="I83">
        <f t="shared" si="33"/>
        <v>0.55763810680594861</v>
      </c>
      <c r="J83">
        <f t="shared" si="34"/>
        <v>0.22476663354242127</v>
      </c>
      <c r="K83">
        <f t="shared" si="35"/>
        <v>0.30142168426934862</v>
      </c>
      <c r="L83">
        <f t="shared" si="36"/>
        <v>0.22443265501610371</v>
      </c>
      <c r="M83">
        <f t="shared" si="37"/>
        <v>0.27052981276698201</v>
      </c>
      <c r="N83">
        <f t="shared" si="38"/>
        <v>0.64240246247031552</v>
      </c>
      <c r="O83">
        <f t="shared" si="39"/>
        <v>0.15767104484713221</v>
      </c>
      <c r="P83">
        <f t="shared" si="40"/>
        <v>0.44123573344451583</v>
      </c>
      <c r="Q83">
        <f t="shared" si="41"/>
        <v>0.36078677835137885</v>
      </c>
      <c r="R83">
        <f t="shared" si="42"/>
        <v>0.25315314294955482</v>
      </c>
      <c r="S83">
        <f t="shared" si="43"/>
        <v>0.27924522124992696</v>
      </c>
      <c r="T83">
        <f t="shared" si="44"/>
        <v>0.59424412968087259</v>
      </c>
      <c r="U83">
        <f t="shared" si="45"/>
        <v>0.32653959075773686</v>
      </c>
      <c r="V83">
        <f t="shared" si="46"/>
        <v>0.88735388251070002</v>
      </c>
      <c r="W83">
        <f t="shared" si="47"/>
        <v>0.83286725605311163</v>
      </c>
      <c r="X83">
        <f t="shared" si="48"/>
        <v>0.44615105928256737</v>
      </c>
      <c r="Y83">
        <f t="shared" si="49"/>
        <v>0.39173391403097668</v>
      </c>
      <c r="Z83">
        <f t="shared" si="50"/>
        <v>1.8076586766932214E-2</v>
      </c>
      <c r="AA83">
        <f t="shared" si="51"/>
        <v>0.1751521412229729</v>
      </c>
      <c r="AB83">
        <f t="shared" si="52"/>
        <v>0.17170040163286379</v>
      </c>
      <c r="AC83">
        <f t="shared" si="53"/>
        <v>0.64404148659626226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0.48609822969576932</v>
      </c>
      <c r="AE83">
        <f>IFERROR(_xlfn.T.TEST($D34:$H34,$D$33:$H$33,2,IF(IF($K$33^2&gt;$K34^2,($K$33^2)/($K34^2),($K34^2)/($K$33^2))&lt;IF($K$33^2&gt;$K34^2,_xlfn.F.INV(0.95,$M$33-1,$M34-1),_xlfn.F.INV(0.95,$M34-1,$M$33-1)),2,3)),1)</f>
        <v>0.21556226214074617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2.7425881609289578E-4</v>
      </c>
      <c r="C84">
        <f t="shared" si="27"/>
        <v>3.6841857755836525E-4</v>
      </c>
      <c r="D84">
        <f t="shared" si="28"/>
        <v>1.2204881183266411E-3</v>
      </c>
      <c r="E84">
        <f t="shared" si="29"/>
        <v>2.5852047622789066E-2</v>
      </c>
      <c r="F84">
        <f t="shared" si="30"/>
        <v>2.8366175113548223E-2</v>
      </c>
      <c r="G84">
        <f t="shared" si="31"/>
        <v>2.1831675374338839E-2</v>
      </c>
      <c r="H84">
        <f t="shared" si="32"/>
        <v>9.4059117748647975E-2</v>
      </c>
      <c r="I84">
        <f t="shared" si="33"/>
        <v>8.6077763805947435E-2</v>
      </c>
      <c r="J84">
        <f t="shared" si="34"/>
        <v>4.2517918313413325E-2</v>
      </c>
      <c r="K84">
        <f t="shared" si="35"/>
        <v>0.6066703957313192</v>
      </c>
      <c r="L84">
        <f t="shared" si="36"/>
        <v>0.69067552928302756</v>
      </c>
      <c r="M84">
        <f t="shared" si="37"/>
        <v>0.5899329244585525</v>
      </c>
      <c r="N84">
        <f t="shared" si="38"/>
        <v>0.3907595640979602</v>
      </c>
      <c r="O84">
        <f t="shared" si="39"/>
        <v>0.78334196242390897</v>
      </c>
      <c r="P84">
        <f t="shared" si="40"/>
        <v>0.437921804682464</v>
      </c>
      <c r="Q84">
        <f t="shared" si="41"/>
        <v>0.51753810355963803</v>
      </c>
      <c r="R84">
        <f t="shared" si="42"/>
        <v>0.64539556868239534</v>
      </c>
      <c r="S84">
        <f t="shared" si="43"/>
        <v>0.59688087230746523</v>
      </c>
      <c r="T84">
        <f t="shared" si="44"/>
        <v>0.34213123561180209</v>
      </c>
      <c r="U84">
        <f t="shared" si="45"/>
        <v>0.55811076441906571</v>
      </c>
      <c r="V84">
        <f t="shared" si="46"/>
        <v>0.17687183270482496</v>
      </c>
      <c r="W84">
        <f t="shared" si="47"/>
        <v>0.25925442841126833</v>
      </c>
      <c r="X84">
        <f t="shared" si="48"/>
        <v>7.1434652576577426E-2</v>
      </c>
      <c r="Y84">
        <f t="shared" si="49"/>
        <v>5.2813830729233666E-2</v>
      </c>
      <c r="Z84">
        <f t="shared" si="50"/>
        <v>4.1094758415188126E-3</v>
      </c>
      <c r="AA84">
        <f t="shared" si="51"/>
        <v>2.190905502624714E-2</v>
      </c>
      <c r="AB84">
        <f t="shared" si="52"/>
        <v>3.4370254896803301E-2</v>
      </c>
      <c r="AC84">
        <f t="shared" si="53"/>
        <v>0.11922419053346141</v>
      </c>
      <c r="AD84">
        <f t="shared" si="54"/>
        <v>0.47078110928511374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0.85848569803932406</v>
      </c>
      <c r="AF84">
        <f>IFERROR(_xlfn.T.TEST($D35:$H35,$D$34:$H$34,2,IF(IF($K$34^2&gt;$K35^2,($K$34^2)/($K35^2),($K35^2)/($K$34^2))&lt;IF($K$34^2&gt;$K35^2,_xlfn.F.INV(0.95,$M$34-1,$M35-1),_xlfn.F.INV(0.95,$M35-1,$M$34-1)),2,3)),1)</f>
        <v>0.19799904225921736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1.3127794420887025E-4</v>
      </c>
      <c r="C85">
        <f t="shared" si="27"/>
        <v>1.358080638875649E-4</v>
      </c>
      <c r="D85">
        <f t="shared" si="28"/>
        <v>8.6142394271427898E-4</v>
      </c>
      <c r="E85">
        <f t="shared" si="29"/>
        <v>2.3136875451343571E-2</v>
      </c>
      <c r="F85">
        <f t="shared" si="30"/>
        <v>3.302084128614223E-2</v>
      </c>
      <c r="G85">
        <f t="shared" si="31"/>
        <v>2.1590907839741054E-2</v>
      </c>
      <c r="H85">
        <f t="shared" si="32"/>
        <v>0.1281937375129471</v>
      </c>
      <c r="I85">
        <f t="shared" si="33"/>
        <v>0.11031437590720844</v>
      </c>
      <c r="J85">
        <f t="shared" si="34"/>
        <v>5.1125782520489917E-2</v>
      </c>
      <c r="K85">
        <f t="shared" si="35"/>
        <v>0.93386604903329684</v>
      </c>
      <c r="L85">
        <f t="shared" si="36"/>
        <v>0.78676315949538078</v>
      </c>
      <c r="M85">
        <f t="shared" si="37"/>
        <v>0.9269516792301804</v>
      </c>
      <c r="N85">
        <f t="shared" si="38"/>
        <v>0.66115733803683985</v>
      </c>
      <c r="O85">
        <f t="shared" si="39"/>
        <v>0.63002051731966491</v>
      </c>
      <c r="P85">
        <f t="shared" si="40"/>
        <v>0.78800785904017645</v>
      </c>
      <c r="Q85">
        <f t="shared" si="41"/>
        <v>0.92909231817528259</v>
      </c>
      <c r="R85">
        <f t="shared" si="42"/>
        <v>0.85597232614947982</v>
      </c>
      <c r="S85">
        <f t="shared" si="43"/>
        <v>0.92668962587500459</v>
      </c>
      <c r="T85">
        <f t="shared" si="44"/>
        <v>0.60089231142350563</v>
      </c>
      <c r="U85">
        <f t="shared" si="45"/>
        <v>0.99698421559904471</v>
      </c>
      <c r="V85">
        <f t="shared" si="46"/>
        <v>0.27533202821172831</v>
      </c>
      <c r="W85">
        <f t="shared" si="47"/>
        <v>0.43185799138703584</v>
      </c>
      <c r="X85">
        <f t="shared" si="48"/>
        <v>8.9321986558540206E-2</v>
      </c>
      <c r="Y85">
        <f t="shared" si="49"/>
        <v>5.3870737716112338E-2</v>
      </c>
      <c r="Z85">
        <f t="shared" si="50"/>
        <v>2.0899055241431434E-3</v>
      </c>
      <c r="AA85">
        <f t="shared" si="51"/>
        <v>1.2334111797442013E-2</v>
      </c>
      <c r="AB85">
        <f t="shared" si="52"/>
        <v>1.1619291760762896E-2</v>
      </c>
      <c r="AC85">
        <f t="shared" si="53"/>
        <v>0.17219640395239991</v>
      </c>
      <c r="AD85">
        <f t="shared" si="54"/>
        <v>0.81335763794417626</v>
      </c>
      <c r="AE85">
        <f t="shared" si="55"/>
        <v>0.65396714184696647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0.31508377821730732</v>
      </c>
      <c r="AG85">
        <f>IFERROR(_xlfn.T.TEST($D36:$H36,$D$35:$H$35,2,IF(IF($K$35^2&gt;$K36^2,($K$35^2)/($K36^2),($K36^2)/($K$35^2))&lt;IF($K$35^2&gt;$K36^2,_xlfn.F.INV(0.95,$M$35-1,$M36-1),_xlfn.F.INV(0.95,$M36-1,$M$35-1)),2,3)),1)</f>
        <v>0.55397884194610114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3.1821251449224808E-4</v>
      </c>
      <c r="C86">
        <f t="shared" si="27"/>
        <v>4.2763405723820477E-4</v>
      </c>
      <c r="D86">
        <f t="shared" si="28"/>
        <v>1.5656115875623477E-3</v>
      </c>
      <c r="E86">
        <f t="shared" si="29"/>
        <v>4.2362612552019591E-2</v>
      </c>
      <c r="F86">
        <f t="shared" si="30"/>
        <v>4.3832550380257469E-2</v>
      </c>
      <c r="G86">
        <f t="shared" si="31"/>
        <v>3.4464840511655499E-2</v>
      </c>
      <c r="H86">
        <f t="shared" si="32"/>
        <v>0.16023952510280579</v>
      </c>
      <c r="I86">
        <f t="shared" si="33"/>
        <v>0.15034742720192856</v>
      </c>
      <c r="J86">
        <f t="shared" si="34"/>
        <v>6.837254258246328E-2</v>
      </c>
      <c r="K86">
        <f t="shared" si="35"/>
        <v>0.94597863638268942</v>
      </c>
      <c r="L86">
        <f t="shared" si="36"/>
        <v>0.94115093328642052</v>
      </c>
      <c r="M86">
        <f t="shared" si="37"/>
        <v>0.94356417463955689</v>
      </c>
      <c r="N86">
        <f t="shared" si="38"/>
        <v>0.62564384536380868</v>
      </c>
      <c r="O86">
        <f t="shared" si="39"/>
        <v>0.82163843547177129</v>
      </c>
      <c r="P86">
        <f t="shared" si="40"/>
        <v>0.72771974990025234</v>
      </c>
      <c r="Q86">
        <f t="shared" si="41"/>
        <v>0.83645073796135472</v>
      </c>
      <c r="R86">
        <f t="shared" si="42"/>
        <v>0.99636845569441246</v>
      </c>
      <c r="S86">
        <f t="shared" si="43"/>
        <v>0.94636045693711135</v>
      </c>
      <c r="T86">
        <f t="shared" si="44"/>
        <v>0.58263849232456766</v>
      </c>
      <c r="U86">
        <f t="shared" si="45"/>
        <v>0.88941561109249001</v>
      </c>
      <c r="V86">
        <f t="shared" si="46"/>
        <v>0.30118738723206911</v>
      </c>
      <c r="W86">
        <f t="shared" si="47"/>
        <v>0.44083833931521632</v>
      </c>
      <c r="X86">
        <f t="shared" si="48"/>
        <v>0.12227798756178525</v>
      </c>
      <c r="Y86">
        <f t="shared" si="49"/>
        <v>9.2392674181895437E-2</v>
      </c>
      <c r="Z86">
        <f t="shared" si="50"/>
        <v>5.7907021214324726E-3</v>
      </c>
      <c r="AA86">
        <f t="shared" si="51"/>
        <v>3.6670056364778499E-2</v>
      </c>
      <c r="AB86">
        <f t="shared" si="52"/>
        <v>3.5723507447913631E-2</v>
      </c>
      <c r="AC86">
        <f t="shared" si="53"/>
        <v>0.2020354422424876</v>
      </c>
      <c r="AD86">
        <f t="shared" si="54"/>
        <v>0.74904819972040149</v>
      </c>
      <c r="AE86">
        <f t="shared" si="55"/>
        <v>0.79931510550762008</v>
      </c>
      <c r="AF86">
        <f t="shared" si="56"/>
        <v>0.34156230224028072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0.6866697112452359</v>
      </c>
      <c r="AH86">
        <f>IFERROR(_xlfn.T.TEST($D37:$H37,$D$36:$H$36,2,IF(IF($K$36^2&gt;$K37^2,($K$36^2)/($K37^2),($K37^2)/($K$36^2))&lt;IF($K$36^2&gt;$K37^2,_xlfn.F.INV(0.95,$M$36-1,$M37-1),_xlfn.F.INV(0.95,$M37-1,$M$36-1)),2,3)),1)</f>
        <v>0.88986598646018589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0.39778272901434142</v>
      </c>
    </row>
    <row r="90" spans="1:35" x14ac:dyDescent="0.25">
      <c r="A90" t="s">
        <v>60</v>
      </c>
      <c r="B90">
        <f t="shared" si="58"/>
        <v>0.48024419062503987</v>
      </c>
      <c r="C90">
        <f t="shared" si="58"/>
        <v>0.99858072121646102</v>
      </c>
    </row>
    <row r="91" spans="1:35" x14ac:dyDescent="0.25">
      <c r="A91" t="s">
        <v>61</v>
      </c>
      <c r="B91">
        <f t="shared" si="58"/>
        <v>2.7139976798581265E-3</v>
      </c>
      <c r="C91">
        <f t="shared" si="58"/>
        <v>5.1009510651304968E-3</v>
      </c>
      <c r="D91">
        <f t="shared" si="58"/>
        <v>1.742127889712481E-2</v>
      </c>
    </row>
    <row r="92" spans="1:35" x14ac:dyDescent="0.25">
      <c r="A92" t="s">
        <v>62</v>
      </c>
      <c r="B92">
        <f t="shared" si="58"/>
        <v>1.8225436715172513E-2</v>
      </c>
      <c r="C92">
        <f t="shared" si="58"/>
        <v>4.2905901048880805E-2</v>
      </c>
      <c r="D92">
        <f t="shared" si="58"/>
        <v>7.4131181190966219E-2</v>
      </c>
      <c r="E92">
        <f t="shared" si="58"/>
        <v>0.6152837861417626</v>
      </c>
    </row>
    <row r="93" spans="1:35" x14ac:dyDescent="0.25">
      <c r="A93" t="s">
        <v>63</v>
      </c>
      <c r="B93">
        <f t="shared" si="58"/>
        <v>7.7988831339349009E-3</v>
      </c>
      <c r="C93">
        <f t="shared" si="58"/>
        <v>1.7442726593861171E-2</v>
      </c>
      <c r="D93">
        <f t="shared" si="58"/>
        <v>4.0616635717579008E-2</v>
      </c>
      <c r="E93">
        <f t="shared" si="58"/>
        <v>0.69348466927467622</v>
      </c>
      <c r="F93">
        <f t="shared" si="58"/>
        <v>0.87657052795258594</v>
      </c>
    </row>
    <row r="94" spans="1:35" x14ac:dyDescent="0.25">
      <c r="A94" t="s">
        <v>64</v>
      </c>
      <c r="B94">
        <f t="shared" si="58"/>
        <v>1.5303058753934862E-3</v>
      </c>
      <c r="C94">
        <f t="shared" si="58"/>
        <v>2.6133462734955625E-3</v>
      </c>
      <c r="D94">
        <f t="shared" si="58"/>
        <v>8.5557552811849086E-3</v>
      </c>
      <c r="E94">
        <f t="shared" si="58"/>
        <v>0.45288159260685501</v>
      </c>
      <c r="F94">
        <f t="shared" si="58"/>
        <v>0.2985446856834062</v>
      </c>
      <c r="G94">
        <f t="shared" si="58"/>
        <v>0.30803386676322292</v>
      </c>
    </row>
    <row r="95" spans="1:35" x14ac:dyDescent="0.25">
      <c r="A95" t="s">
        <v>65</v>
      </c>
      <c r="B95">
        <f t="shared" si="58"/>
        <v>9.424627480309611E-4</v>
      </c>
      <c r="C95">
        <f t="shared" si="58"/>
        <v>1.4465466689828534E-3</v>
      </c>
      <c r="D95">
        <f t="shared" si="58"/>
        <v>5.9876217554161284E-3</v>
      </c>
      <c r="E95">
        <f t="shared" si="58"/>
        <v>0.37357973615157336</v>
      </c>
      <c r="F95">
        <f t="shared" si="58"/>
        <v>0.25332527057896737</v>
      </c>
      <c r="G95">
        <f t="shared" si="58"/>
        <v>0.25098847354264986</v>
      </c>
      <c r="H95">
        <f t="shared" si="58"/>
        <v>0.94303226601376933</v>
      </c>
    </row>
    <row r="96" spans="1:35" x14ac:dyDescent="0.25">
      <c r="A96" t="s">
        <v>66</v>
      </c>
      <c r="B96">
        <f t="shared" si="58"/>
        <v>6.7274195690391701E-3</v>
      </c>
      <c r="C96">
        <f t="shared" si="58"/>
        <v>1.4434529023416879E-2</v>
      </c>
      <c r="D96">
        <f t="shared" si="58"/>
        <v>3.1884931988751142E-2</v>
      </c>
      <c r="E96">
        <f t="shared" si="58"/>
        <v>0.95429104729951186</v>
      </c>
      <c r="F96">
        <f t="shared" si="58"/>
        <v>0.68912002440259124</v>
      </c>
      <c r="G96">
        <f t="shared" si="58"/>
        <v>0.77601135468625015</v>
      </c>
      <c r="H96">
        <f t="shared" si="58"/>
        <v>0.49238570164142736</v>
      </c>
      <c r="I96">
        <f t="shared" si="58"/>
        <v>0.43045275205518296</v>
      </c>
    </row>
    <row r="97" spans="1:25" x14ac:dyDescent="0.25">
      <c r="A97" t="s">
        <v>67</v>
      </c>
      <c r="B97">
        <f t="shared" si="58"/>
        <v>1.5085932563632423E-4</v>
      </c>
      <c r="C97">
        <f t="shared" si="58"/>
        <v>1.6524095778817815E-4</v>
      </c>
      <c r="D97">
        <f t="shared" si="58"/>
        <v>9.2830736396788227E-4</v>
      </c>
      <c r="E97">
        <f t="shared" si="58"/>
        <v>2.463640026169121E-2</v>
      </c>
      <c r="F97">
        <f t="shared" si="58"/>
        <v>3.3080647023044231E-2</v>
      </c>
      <c r="G97">
        <f t="shared" si="58"/>
        <v>2.2365873777073369E-2</v>
      </c>
      <c r="H97">
        <f t="shared" si="58"/>
        <v>0.12600682376178984</v>
      </c>
      <c r="I97">
        <f t="shared" si="58"/>
        <v>0.1100908718818045</v>
      </c>
      <c r="J97">
        <f t="shared" si="58"/>
        <v>5.1119177577865133E-2</v>
      </c>
    </row>
    <row r="98" spans="1:25" x14ac:dyDescent="0.25">
      <c r="A98" t="s">
        <v>68</v>
      </c>
      <c r="B98">
        <f t="shared" si="58"/>
        <v>1.0666849358348221E-4</v>
      </c>
      <c r="C98">
        <f t="shared" si="58"/>
        <v>1.0671150869682853E-4</v>
      </c>
      <c r="D98">
        <f t="shared" si="58"/>
        <v>6.9053534095630685E-4</v>
      </c>
      <c r="E98">
        <f t="shared" si="58"/>
        <v>1.5744146476702726E-2</v>
      </c>
      <c r="F98">
        <f t="shared" si="58"/>
        <v>2.490655873215426E-2</v>
      </c>
      <c r="G98">
        <f t="shared" si="58"/>
        <v>1.551004185088849E-2</v>
      </c>
      <c r="H98">
        <f t="shared" si="58"/>
        <v>9.0364732347645318E-2</v>
      </c>
      <c r="I98">
        <f t="shared" si="58"/>
        <v>7.4603647952692545E-2</v>
      </c>
      <c r="J98">
        <f t="shared" si="58"/>
        <v>3.7403780039839088E-2</v>
      </c>
      <c r="K98">
        <f t="shared" si="58"/>
        <v>0.86179775844204065</v>
      </c>
    </row>
    <row r="99" spans="1:25" x14ac:dyDescent="0.25">
      <c r="A99" t="s">
        <v>69</v>
      </c>
      <c r="B99">
        <f t="shared" si="58"/>
        <v>1.0696082149851699E-4</v>
      </c>
      <c r="C99">
        <f t="shared" si="58"/>
        <v>1.0423906819165042E-4</v>
      </c>
      <c r="D99">
        <f t="shared" si="58"/>
        <v>7.2769925917969978E-4</v>
      </c>
      <c r="E99">
        <f t="shared" si="58"/>
        <v>1.7905261322351682E-2</v>
      </c>
      <c r="F99">
        <f t="shared" si="58"/>
        <v>2.831627693090295E-2</v>
      </c>
      <c r="G99">
        <f t="shared" si="58"/>
        <v>1.7596395769872309E-2</v>
      </c>
      <c r="H99">
        <f t="shared" si="58"/>
        <v>0.1072292930458964</v>
      </c>
      <c r="I99">
        <f t="shared" si="58"/>
        <v>8.9097693999634783E-2</v>
      </c>
      <c r="J99">
        <f t="shared" si="58"/>
        <v>4.3153077561410486E-2</v>
      </c>
      <c r="K99">
        <f t="shared" si="58"/>
        <v>0.99924007396157966</v>
      </c>
      <c r="L99">
        <f t="shared" si="58"/>
        <v>0.84994999284054062</v>
      </c>
    </row>
    <row r="100" spans="1:25" x14ac:dyDescent="0.25">
      <c r="A100" t="s">
        <v>70</v>
      </c>
      <c r="B100">
        <f t="shared" si="58"/>
        <v>4.9389238874772673E-4</v>
      </c>
      <c r="C100">
        <f t="shared" si="58"/>
        <v>7.0359846996022844E-4</v>
      </c>
      <c r="D100">
        <f t="shared" si="58"/>
        <v>2.5741389717282566E-3</v>
      </c>
      <c r="E100">
        <f t="shared" si="58"/>
        <v>9.3317332922442875E-2</v>
      </c>
      <c r="F100">
        <f t="shared" si="58"/>
        <v>8.2566952746510588E-2</v>
      </c>
      <c r="G100">
        <f t="shared" si="58"/>
        <v>7.0384897386628509E-2</v>
      </c>
      <c r="H100">
        <f t="shared" si="58"/>
        <v>0.3227633771831574</v>
      </c>
      <c r="I100">
        <f t="shared" si="58"/>
        <v>0.31920876598128872</v>
      </c>
      <c r="J100">
        <f t="shared" si="58"/>
        <v>0.13457385357780008</v>
      </c>
      <c r="K100">
        <f t="shared" si="58"/>
        <v>0.62409731192814744</v>
      </c>
      <c r="L100">
        <f t="shared" si="58"/>
        <v>0.51589751805575657</v>
      </c>
      <c r="M100">
        <f t="shared" si="58"/>
        <v>0.60351351166206091</v>
      </c>
    </row>
    <row r="101" spans="1:25" x14ac:dyDescent="0.25">
      <c r="A101" t="s">
        <v>71</v>
      </c>
      <c r="B101">
        <f t="shared" si="58"/>
        <v>7.2088269015532417E-5</v>
      </c>
      <c r="C101">
        <f t="shared" si="58"/>
        <v>6.4284192082610014E-5</v>
      </c>
      <c r="D101">
        <f t="shared" si="58"/>
        <v>4.9833524668508797E-4</v>
      </c>
      <c r="E101">
        <f t="shared" si="58"/>
        <v>9.34384739180142E-3</v>
      </c>
      <c r="F101">
        <f t="shared" si="58"/>
        <v>1.8243737899564561E-2</v>
      </c>
      <c r="G101">
        <f t="shared" si="58"/>
        <v>1.0266020119920092E-2</v>
      </c>
      <c r="H101">
        <f t="shared" si="58"/>
        <v>6.1521450851939587E-2</v>
      </c>
      <c r="I101">
        <f t="shared" si="58"/>
        <v>4.7030585392847685E-2</v>
      </c>
      <c r="J101">
        <f t="shared" si="58"/>
        <v>2.6396336355922714E-2</v>
      </c>
      <c r="K101">
        <f t="shared" si="58"/>
        <v>0.71328788305519542</v>
      </c>
      <c r="L101">
        <f t="shared" si="58"/>
        <v>0.8453123600132092</v>
      </c>
      <c r="M101">
        <f t="shared" si="58"/>
        <v>0.68540925330894154</v>
      </c>
      <c r="N101">
        <f t="shared" si="58"/>
        <v>0.41123427266732071</v>
      </c>
    </row>
    <row r="102" spans="1:25" x14ac:dyDescent="0.25">
      <c r="A102" t="s">
        <v>72</v>
      </c>
      <c r="B102">
        <f t="shared" si="58"/>
        <v>1.763434664638613E-4</v>
      </c>
      <c r="C102">
        <f t="shared" si="58"/>
        <v>1.9420329743800353E-4</v>
      </c>
      <c r="D102">
        <f t="shared" si="58"/>
        <v>1.1454570330105313E-3</v>
      </c>
      <c r="E102">
        <f t="shared" si="58"/>
        <v>3.6729771813899983E-2</v>
      </c>
      <c r="F102">
        <f t="shared" si="58"/>
        <v>4.5504303848174645E-2</v>
      </c>
      <c r="G102">
        <f t="shared" si="58"/>
        <v>3.1908568330452469E-2</v>
      </c>
      <c r="H102">
        <f t="shared" si="58"/>
        <v>0.18666361263309844</v>
      </c>
      <c r="I102">
        <f t="shared" si="58"/>
        <v>0.16904381443340966</v>
      </c>
      <c r="J102">
        <f t="shared" si="58"/>
        <v>7.266771856813331E-2</v>
      </c>
      <c r="K102">
        <f t="shared" si="58"/>
        <v>0.73654902851882975</v>
      </c>
      <c r="L102">
        <f t="shared" si="58"/>
        <v>0.59597779000909901</v>
      </c>
      <c r="M102">
        <f t="shared" si="58"/>
        <v>0.71357429554918195</v>
      </c>
      <c r="N102">
        <f t="shared" si="58"/>
        <v>0.82828019020510302</v>
      </c>
      <c r="O102">
        <f t="shared" si="58"/>
        <v>0.45471981148333085</v>
      </c>
    </row>
    <row r="103" spans="1:25" x14ac:dyDescent="0.25">
      <c r="A103" t="s">
        <v>73</v>
      </c>
      <c r="B103">
        <f t="shared" si="58"/>
        <v>1.5608497662041924E-4</v>
      </c>
      <c r="C103">
        <f t="shared" si="58"/>
        <v>1.6907140469645305E-4</v>
      </c>
      <c r="D103">
        <f t="shared" si="58"/>
        <v>9.9833732845445089E-4</v>
      </c>
      <c r="E103">
        <f t="shared" si="58"/>
        <v>2.8850623463065238E-2</v>
      </c>
      <c r="F103">
        <f t="shared" si="58"/>
        <v>3.7969299500168238E-2</v>
      </c>
      <c r="G103">
        <f t="shared" si="58"/>
        <v>2.5864903035552531E-2</v>
      </c>
      <c r="H103">
        <f t="shared" si="58"/>
        <v>0.15028155435946627</v>
      </c>
      <c r="I103">
        <f t="shared" si="58"/>
        <v>0.13288019057195771</v>
      </c>
      <c r="J103">
        <f t="shared" si="58"/>
        <v>5.9561715143295127E-2</v>
      </c>
      <c r="K103">
        <f t="shared" si="58"/>
        <v>0.86850638612874353</v>
      </c>
      <c r="L103">
        <f t="shared" si="58"/>
        <v>0.72508137056777022</v>
      </c>
      <c r="M103">
        <f t="shared" si="58"/>
        <v>0.85633008875320249</v>
      </c>
      <c r="N103">
        <f t="shared" si="58"/>
        <v>0.71890347705611679</v>
      </c>
      <c r="O103">
        <f t="shared" si="58"/>
        <v>0.57544969263706702</v>
      </c>
      <c r="P103">
        <f t="shared" si="58"/>
        <v>0.86081651643429269</v>
      </c>
    </row>
    <row r="104" spans="1:25" x14ac:dyDescent="0.25">
      <c r="A104" t="s">
        <v>74</v>
      </c>
      <c r="B104">
        <f t="shared" si="58"/>
        <v>1.1662226555252632E-4</v>
      </c>
      <c r="C104">
        <f t="shared" si="58"/>
        <v>1.1882734458385489E-4</v>
      </c>
      <c r="D104">
        <f t="shared" si="58"/>
        <v>7.5344951362680949E-4</v>
      </c>
      <c r="E104">
        <f t="shared" si="58"/>
        <v>1.8216812809354548E-2</v>
      </c>
      <c r="F104">
        <f t="shared" si="58"/>
        <v>2.7577314215008673E-2</v>
      </c>
      <c r="G104">
        <f t="shared" si="58"/>
        <v>1.7540663520890943E-2</v>
      </c>
      <c r="H104">
        <f t="shared" si="58"/>
        <v>0.10245865145679861</v>
      </c>
      <c r="I104">
        <f t="shared" si="58"/>
        <v>8.6028765067343207E-2</v>
      </c>
      <c r="J104">
        <f t="shared" si="58"/>
        <v>4.1876879641344449E-2</v>
      </c>
      <c r="K104">
        <f t="shared" si="58"/>
        <v>0.92838444346096727</v>
      </c>
      <c r="L104">
        <f t="shared" si="58"/>
        <v>0.92995178960539171</v>
      </c>
      <c r="M104">
        <f t="shared" si="58"/>
        <v>0.92264091449606167</v>
      </c>
      <c r="N104">
        <f t="shared" si="58"/>
        <v>0.56245684306690924</v>
      </c>
      <c r="O104">
        <f t="shared" si="58"/>
        <v>0.77390527936654574</v>
      </c>
      <c r="P104">
        <f t="shared" si="58"/>
        <v>0.65762452613753997</v>
      </c>
      <c r="Q104">
        <f t="shared" si="58"/>
        <v>0.79106126975133328</v>
      </c>
    </row>
    <row r="105" spans="1:25" x14ac:dyDescent="0.25">
      <c r="A105" t="s">
        <v>75</v>
      </c>
      <c r="B105">
        <f t="shared" ref="B105:R119" si="59">B70</f>
        <v>1.190209521235907E-4</v>
      </c>
      <c r="C105">
        <f t="shared" si="59"/>
        <v>1.2056402528355964E-4</v>
      </c>
      <c r="D105">
        <f t="shared" si="59"/>
        <v>7.8378158909605275E-4</v>
      </c>
      <c r="E105">
        <f t="shared" si="59"/>
        <v>1.9790789232074914E-2</v>
      </c>
      <c r="F105">
        <f t="shared" si="59"/>
        <v>2.9651004504524077E-2</v>
      </c>
      <c r="G105">
        <f t="shared" si="59"/>
        <v>1.8935632077087598E-2</v>
      </c>
      <c r="H105">
        <f t="shared" si="59"/>
        <v>0.11255867342724839</v>
      </c>
      <c r="I105">
        <f t="shared" si="59"/>
        <v>9.5114438260598039E-2</v>
      </c>
      <c r="J105">
        <f t="shared" si="59"/>
        <v>4.539320219102605E-2</v>
      </c>
      <c r="K105">
        <f t="shared" si="59"/>
        <v>0.99703784340464896</v>
      </c>
      <c r="L105">
        <f t="shared" si="59"/>
        <v>0.85645247938726754</v>
      </c>
      <c r="M105">
        <f t="shared" si="59"/>
        <v>0.99756930756833784</v>
      </c>
      <c r="N105">
        <f t="shared" si="59"/>
        <v>0.60838243448832841</v>
      </c>
      <c r="O105">
        <f t="shared" si="59"/>
        <v>0.69734150390283822</v>
      </c>
      <c r="P105">
        <f t="shared" si="59"/>
        <v>0.71886135707352805</v>
      </c>
      <c r="Q105">
        <f t="shared" si="59"/>
        <v>0.85791175503530215</v>
      </c>
      <c r="R105">
        <f t="shared" si="59"/>
        <v>0.92712370679666001</v>
      </c>
    </row>
    <row r="106" spans="1:25" x14ac:dyDescent="0.25">
      <c r="A106" t="s">
        <v>89</v>
      </c>
      <c r="B106">
        <f t="shared" si="59"/>
        <v>2.4030412130586742E-4</v>
      </c>
      <c r="C106">
        <f t="shared" si="59"/>
        <v>2.8265281379864364E-4</v>
      </c>
      <c r="D106">
        <f t="shared" si="59"/>
        <v>1.5401561478607876E-3</v>
      </c>
      <c r="E106">
        <f t="shared" si="59"/>
        <v>5.8124324435354376E-2</v>
      </c>
      <c r="F106">
        <f t="shared" si="59"/>
        <v>6.271275166561921E-2</v>
      </c>
      <c r="G106">
        <f t="shared" si="59"/>
        <v>4.7203236706527027E-2</v>
      </c>
      <c r="H106">
        <f t="shared" si="59"/>
        <v>0.26609963448801049</v>
      </c>
      <c r="I106">
        <f t="shared" si="59"/>
        <v>0.25231444674300796</v>
      </c>
      <c r="J106">
        <f t="shared" si="59"/>
        <v>0.10278245899481095</v>
      </c>
      <c r="K106">
        <f t="shared" si="59"/>
        <v>0.5644182390829402</v>
      </c>
      <c r="L106">
        <f t="shared" si="59"/>
        <v>0.44009640774869285</v>
      </c>
      <c r="M106">
        <f t="shared" si="59"/>
        <v>0.53201890427962584</v>
      </c>
      <c r="N106">
        <f t="shared" si="59"/>
        <v>0.99878900675435456</v>
      </c>
      <c r="O106">
        <f t="shared" si="59"/>
        <v>0.32202198671971893</v>
      </c>
      <c r="P106">
        <f t="shared" si="59"/>
        <v>0.79572300674712271</v>
      </c>
      <c r="Q106">
        <f t="shared" si="59"/>
        <v>0.66920320054408644</v>
      </c>
      <c r="R106">
        <f t="shared" si="59"/>
        <v>0.49129913324189589</v>
      </c>
      <c r="S106">
        <f t="shared" ref="S106:AC121" si="60">S71</f>
        <v>0.54068407873487556</v>
      </c>
    </row>
    <row r="107" spans="1:25" x14ac:dyDescent="0.25">
      <c r="A107" t="s">
        <v>90</v>
      </c>
      <c r="B107">
        <f t="shared" si="59"/>
        <v>1.4701668900671174E-4</v>
      </c>
      <c r="C107">
        <f t="shared" si="59"/>
        <v>1.5791038959261266E-4</v>
      </c>
      <c r="D107">
        <f t="shared" si="59"/>
        <v>9.3417348853804005E-4</v>
      </c>
      <c r="E107">
        <f t="shared" si="59"/>
        <v>2.5690438091652886E-2</v>
      </c>
      <c r="F107">
        <f t="shared" si="59"/>
        <v>3.4809270378535435E-2</v>
      </c>
      <c r="G107">
        <f t="shared" si="59"/>
        <v>2.3384799893019795E-2</v>
      </c>
      <c r="H107">
        <f t="shared" si="59"/>
        <v>0.13525778596927684</v>
      </c>
      <c r="I107">
        <f t="shared" si="59"/>
        <v>0.11821758609415053</v>
      </c>
      <c r="J107">
        <f t="shared" si="59"/>
        <v>5.4126378477805576E-2</v>
      </c>
      <c r="K107">
        <f t="shared" si="59"/>
        <v>0.93267982098433877</v>
      </c>
      <c r="L107">
        <f t="shared" si="59"/>
        <v>0.78968137350873424</v>
      </c>
      <c r="M107">
        <f t="shared" si="59"/>
        <v>0.92603383969967701</v>
      </c>
      <c r="N107">
        <f t="shared" si="59"/>
        <v>0.66911666807331938</v>
      </c>
      <c r="O107">
        <f t="shared" si="59"/>
        <v>0.63798735124324557</v>
      </c>
      <c r="P107">
        <f t="shared" si="59"/>
        <v>0.79640529160678786</v>
      </c>
      <c r="Q107">
        <f t="shared" si="59"/>
        <v>0.93390529732399874</v>
      </c>
      <c r="R107">
        <f t="shared" si="59"/>
        <v>0.85697197560649552</v>
      </c>
      <c r="S107">
        <f t="shared" si="60"/>
        <v>0.92574514076428494</v>
      </c>
      <c r="T107">
        <f t="shared" si="60"/>
        <v>0.61263335516930906</v>
      </c>
    </row>
    <row r="108" spans="1:25" x14ac:dyDescent="0.25">
      <c r="A108" t="s">
        <v>91</v>
      </c>
      <c r="B108">
        <f t="shared" si="59"/>
        <v>8.5706385152070456E-4</v>
      </c>
      <c r="C108">
        <f t="shared" si="59"/>
        <v>1.3249922458720839E-3</v>
      </c>
      <c r="D108">
        <f t="shared" si="59"/>
        <v>4.7573545012985566E-3</v>
      </c>
      <c r="E108">
        <f t="shared" si="59"/>
        <v>0.23062388495533193</v>
      </c>
      <c r="F108">
        <f t="shared" si="59"/>
        <v>0.17038732169809231</v>
      </c>
      <c r="G108">
        <f t="shared" si="59"/>
        <v>0.16119533190375071</v>
      </c>
      <c r="H108">
        <f t="shared" si="59"/>
        <v>0.65239612837703809</v>
      </c>
      <c r="I108">
        <f t="shared" si="59"/>
        <v>0.67777259687039915</v>
      </c>
      <c r="J108">
        <f t="shared" si="59"/>
        <v>0.28534190302480822</v>
      </c>
      <c r="K108">
        <f t="shared" si="59"/>
        <v>0.26420265286087374</v>
      </c>
      <c r="L108">
        <f t="shared" si="59"/>
        <v>0.19859458510664965</v>
      </c>
      <c r="M108">
        <f t="shared" si="59"/>
        <v>0.23748423819472539</v>
      </c>
      <c r="N108">
        <f t="shared" si="59"/>
        <v>0.56544617470455338</v>
      </c>
      <c r="O108">
        <f t="shared" si="59"/>
        <v>0.14204188571037663</v>
      </c>
      <c r="P108">
        <f t="shared" si="59"/>
        <v>0.38277622687681112</v>
      </c>
      <c r="Q108">
        <f t="shared" si="59"/>
        <v>0.31437744054835992</v>
      </c>
      <c r="R108">
        <f t="shared" si="59"/>
        <v>0.22294919617864167</v>
      </c>
      <c r="S108">
        <f t="shared" si="60"/>
        <v>0.24497419345629293</v>
      </c>
      <c r="T108">
        <f t="shared" si="60"/>
        <v>0.51527614490074236</v>
      </c>
      <c r="U108">
        <f t="shared" si="60"/>
        <v>0.28531538671579776</v>
      </c>
    </row>
    <row r="109" spans="1:25" x14ac:dyDescent="0.25">
      <c r="A109" t="s">
        <v>92</v>
      </c>
      <c r="B109">
        <f t="shared" si="59"/>
        <v>4.6524937471630756E-4</v>
      </c>
      <c r="C109">
        <f t="shared" si="59"/>
        <v>6.3853511008822431E-4</v>
      </c>
      <c r="D109">
        <f t="shared" si="59"/>
        <v>2.7206715939915769E-3</v>
      </c>
      <c r="E109">
        <f t="shared" si="59"/>
        <v>0.11960478575562276</v>
      </c>
      <c r="F109">
        <f t="shared" si="59"/>
        <v>0.10319182158729701</v>
      </c>
      <c r="G109">
        <f t="shared" si="59"/>
        <v>8.830382600862223E-2</v>
      </c>
      <c r="H109">
        <f t="shared" si="59"/>
        <v>0.42574911743333199</v>
      </c>
      <c r="I109">
        <f t="shared" si="59"/>
        <v>0.4278204799180032</v>
      </c>
      <c r="J109">
        <f t="shared" si="59"/>
        <v>0.17240050158446454</v>
      </c>
      <c r="K109">
        <f t="shared" si="59"/>
        <v>0.40947990630784881</v>
      </c>
      <c r="L109">
        <f t="shared" si="59"/>
        <v>0.31496572480910889</v>
      </c>
      <c r="M109">
        <f t="shared" si="59"/>
        <v>0.37836686702728906</v>
      </c>
      <c r="N109">
        <f t="shared" si="59"/>
        <v>0.78748929733345729</v>
      </c>
      <c r="O109">
        <f t="shared" si="59"/>
        <v>0.22952036089700542</v>
      </c>
      <c r="P109">
        <f t="shared" si="59"/>
        <v>0.58401852243485775</v>
      </c>
      <c r="Q109">
        <f t="shared" si="59"/>
        <v>0.48603742298041264</v>
      </c>
      <c r="R109">
        <f t="shared" si="59"/>
        <v>0.35207142725306451</v>
      </c>
      <c r="S109">
        <f t="shared" si="60"/>
        <v>0.38693283690037139</v>
      </c>
      <c r="T109">
        <f t="shared" si="60"/>
        <v>0.75740780118767193</v>
      </c>
      <c r="U109">
        <f t="shared" si="60"/>
        <v>0.44336389148333077</v>
      </c>
      <c r="V109">
        <f t="shared" si="60"/>
        <v>0.732660974007601</v>
      </c>
    </row>
    <row r="110" spans="1:25" x14ac:dyDescent="0.25">
      <c r="A110" t="s">
        <v>76</v>
      </c>
      <c r="B110">
        <f t="shared" si="59"/>
        <v>1.5106182376387449E-3</v>
      </c>
      <c r="C110">
        <f t="shared" si="59"/>
        <v>2.5594035251798215E-3</v>
      </c>
      <c r="D110">
        <f t="shared" si="59"/>
        <v>8.9719833625016912E-3</v>
      </c>
      <c r="E110">
        <f t="shared" si="59"/>
        <v>0.51990525334768156</v>
      </c>
      <c r="F110">
        <f t="shared" si="59"/>
        <v>0.33534340991827766</v>
      </c>
      <c r="G110">
        <f t="shared" si="59"/>
        <v>0.35024362405366244</v>
      </c>
      <c r="H110">
        <f t="shared" si="59"/>
        <v>0.89509978081476815</v>
      </c>
      <c r="I110">
        <f t="shared" si="59"/>
        <v>0.82809116074331812</v>
      </c>
      <c r="J110">
        <f t="shared" si="59"/>
        <v>0.55445418051737505</v>
      </c>
      <c r="K110">
        <f t="shared" si="59"/>
        <v>8.9317649973038801E-2</v>
      </c>
      <c r="L110">
        <f t="shared" si="59"/>
        <v>6.1632725159919695E-2</v>
      </c>
      <c r="M110">
        <f t="shared" si="59"/>
        <v>7.2895508927856983E-2</v>
      </c>
      <c r="N110">
        <f t="shared" si="59"/>
        <v>0.25637814410568671</v>
      </c>
      <c r="O110">
        <f t="shared" si="59"/>
        <v>4.0023666173852973E-2</v>
      </c>
      <c r="P110">
        <f t="shared" si="59"/>
        <v>0.134551568934097</v>
      </c>
      <c r="Q110">
        <f t="shared" si="59"/>
        <v>0.10681010787202551</v>
      </c>
      <c r="R110">
        <f t="shared" si="59"/>
        <v>7.0538209744561875E-2</v>
      </c>
      <c r="S110">
        <f t="shared" si="60"/>
        <v>7.7571739289599539E-2</v>
      </c>
      <c r="T110">
        <f t="shared" si="60"/>
        <v>0.19891661678864703</v>
      </c>
      <c r="U110">
        <f t="shared" si="60"/>
        <v>9.5514687022295888E-2</v>
      </c>
      <c r="V110">
        <f t="shared" si="60"/>
        <v>0.55195500683250009</v>
      </c>
      <c r="W110">
        <f t="shared" si="60"/>
        <v>0.34030644747518035</v>
      </c>
    </row>
    <row r="111" spans="1:25" x14ac:dyDescent="0.25">
      <c r="A111" t="s">
        <v>77</v>
      </c>
      <c r="B111">
        <f t="shared" si="59"/>
        <v>8.4995247320733601E-4</v>
      </c>
      <c r="C111">
        <f t="shared" si="59"/>
        <v>1.2377033170037765E-3</v>
      </c>
      <c r="D111">
        <f t="shared" si="59"/>
        <v>6.1401829880433235E-3</v>
      </c>
      <c r="E111">
        <f t="shared" si="59"/>
        <v>0.46419104623809715</v>
      </c>
      <c r="F111">
        <f t="shared" si="59"/>
        <v>0.30201710660380648</v>
      </c>
      <c r="G111">
        <f t="shared" si="59"/>
        <v>0.30432111183508503</v>
      </c>
      <c r="H111">
        <f t="shared" si="59"/>
        <v>0.88426045506635353</v>
      </c>
      <c r="I111">
        <f t="shared" si="59"/>
        <v>0.80568003955114853</v>
      </c>
      <c r="J111">
        <f t="shared" si="59"/>
        <v>0.5192914909116535</v>
      </c>
      <c r="K111">
        <f t="shared" si="59"/>
        <v>5.6497507584910872E-2</v>
      </c>
      <c r="L111">
        <f t="shared" si="59"/>
        <v>3.4841582588076771E-2</v>
      </c>
      <c r="M111">
        <f t="shared" si="59"/>
        <v>4.083988462050063E-2</v>
      </c>
      <c r="N111">
        <f t="shared" si="59"/>
        <v>0.2115988433357249</v>
      </c>
      <c r="O111">
        <f t="shared" si="59"/>
        <v>1.9417383289579791E-2</v>
      </c>
      <c r="P111">
        <f t="shared" si="59"/>
        <v>8.9163670459040084E-2</v>
      </c>
      <c r="Q111">
        <f t="shared" si="59"/>
        <v>6.8130829170125431E-2</v>
      </c>
      <c r="R111">
        <f t="shared" si="59"/>
        <v>4.103758832212339E-2</v>
      </c>
      <c r="S111">
        <f t="shared" si="60"/>
        <v>4.5292330704535311E-2</v>
      </c>
      <c r="T111">
        <f t="shared" si="60"/>
        <v>0.14444126359867709</v>
      </c>
      <c r="U111">
        <f t="shared" si="60"/>
        <v>5.9832932160617594E-2</v>
      </c>
      <c r="V111">
        <f t="shared" si="60"/>
        <v>0.50816430737807772</v>
      </c>
      <c r="W111">
        <f t="shared" si="60"/>
        <v>0.28505282275535188</v>
      </c>
      <c r="X111">
        <f t="shared" si="60"/>
        <v>0.99867171934380983</v>
      </c>
    </row>
    <row r="112" spans="1:25" x14ac:dyDescent="0.25">
      <c r="A112" t="s">
        <v>78</v>
      </c>
      <c r="B112">
        <f t="shared" si="59"/>
        <v>1.3627765816486989E-2</v>
      </c>
      <c r="C112">
        <f t="shared" si="59"/>
        <v>3.5069158030791948E-2</v>
      </c>
      <c r="D112">
        <f t="shared" si="59"/>
        <v>8.5448924349167066E-2</v>
      </c>
      <c r="E112">
        <f t="shared" si="59"/>
        <v>0.18866200493907814</v>
      </c>
      <c r="F112">
        <f t="shared" si="59"/>
        <v>0.60627683919744801</v>
      </c>
      <c r="G112">
        <f t="shared" si="59"/>
        <v>0.42667158362306912</v>
      </c>
      <c r="H112">
        <f t="shared" si="59"/>
        <v>6.6290843367418417E-2</v>
      </c>
      <c r="I112">
        <f t="shared" si="59"/>
        <v>4.2144761543676211E-2</v>
      </c>
      <c r="J112">
        <f t="shared" si="59"/>
        <v>0.30034496742197364</v>
      </c>
      <c r="K112">
        <f t="shared" si="59"/>
        <v>2.4552191045265751E-3</v>
      </c>
      <c r="L112">
        <f t="shared" si="59"/>
        <v>1.4888731079542976E-3</v>
      </c>
      <c r="M112">
        <f t="shared" si="59"/>
        <v>1.5500868466117789E-3</v>
      </c>
      <c r="N112">
        <f t="shared" si="59"/>
        <v>1.1835099493055327E-2</v>
      </c>
      <c r="O112">
        <f t="shared" si="59"/>
        <v>8.2964050645018082E-4</v>
      </c>
      <c r="P112">
        <f t="shared" si="59"/>
        <v>3.3019710990307392E-3</v>
      </c>
      <c r="Q112">
        <f t="shared" si="59"/>
        <v>2.6847088272394914E-3</v>
      </c>
      <c r="R112">
        <f t="shared" si="59"/>
        <v>1.7113909492414434E-3</v>
      </c>
      <c r="S112">
        <f t="shared" si="60"/>
        <v>1.7940966278742153E-3</v>
      </c>
      <c r="T112">
        <f t="shared" si="60"/>
        <v>5.2919549048931177E-3</v>
      </c>
      <c r="U112">
        <f t="shared" si="60"/>
        <v>2.4292310796569104E-3</v>
      </c>
      <c r="V112">
        <f t="shared" si="60"/>
        <v>2.8968638077044764E-2</v>
      </c>
      <c r="W112">
        <f t="shared" si="60"/>
        <v>1.2879514702723041E-2</v>
      </c>
      <c r="X112">
        <f t="shared" si="60"/>
        <v>7.3137465933194548E-2</v>
      </c>
      <c r="Y112">
        <f t="shared" si="60"/>
        <v>4.5307668548995032E-2</v>
      </c>
    </row>
    <row r="113" spans="1:35" x14ac:dyDescent="0.25">
      <c r="A113" t="s">
        <v>79</v>
      </c>
      <c r="B113">
        <f t="shared" si="59"/>
        <v>7.8215605425369214E-4</v>
      </c>
      <c r="C113">
        <f t="shared" si="59"/>
        <v>1.0367580089352816E-3</v>
      </c>
      <c r="D113">
        <f t="shared" si="59"/>
        <v>1.5834835509213968E-2</v>
      </c>
      <c r="E113">
        <f t="shared" si="59"/>
        <v>0.70703111759316162</v>
      </c>
      <c r="F113">
        <f t="shared" si="59"/>
        <v>0.4360953180964105</v>
      </c>
      <c r="G113">
        <f t="shared" si="59"/>
        <v>0.44612505302513827</v>
      </c>
      <c r="H113">
        <f t="shared" si="59"/>
        <v>0.56801575087305189</v>
      </c>
      <c r="I113">
        <f t="shared" si="59"/>
        <v>0.45850110864663152</v>
      </c>
      <c r="J113">
        <f t="shared" si="59"/>
        <v>0.73154447001708756</v>
      </c>
      <c r="K113">
        <f t="shared" si="59"/>
        <v>1.4864968165566473E-2</v>
      </c>
      <c r="L113">
        <f t="shared" si="59"/>
        <v>7.584398519947415E-3</v>
      </c>
      <c r="M113">
        <f t="shared" si="59"/>
        <v>8.1410414424786005E-3</v>
      </c>
      <c r="N113">
        <f t="shared" si="59"/>
        <v>9.1420328066291939E-2</v>
      </c>
      <c r="O113">
        <f t="shared" si="59"/>
        <v>3.237623789205263E-3</v>
      </c>
      <c r="P113">
        <f t="shared" si="59"/>
        <v>2.3189959115845055E-2</v>
      </c>
      <c r="Q113">
        <f t="shared" si="59"/>
        <v>1.7242103390862105E-2</v>
      </c>
      <c r="R113">
        <f t="shared" si="59"/>
        <v>9.2350175261071248E-3</v>
      </c>
      <c r="S113">
        <f t="shared" si="60"/>
        <v>9.9478436909262273E-3</v>
      </c>
      <c r="T113">
        <f t="shared" si="60"/>
        <v>4.3259530607879036E-2</v>
      </c>
      <c r="U113">
        <f t="shared" si="60"/>
        <v>1.4952105363301977E-2</v>
      </c>
      <c r="V113">
        <f t="shared" si="60"/>
        <v>0.2634119245248831</v>
      </c>
      <c r="W113">
        <f t="shared" si="60"/>
        <v>0.11702096669664543</v>
      </c>
      <c r="X113">
        <f t="shared" si="60"/>
        <v>0.66371948933002378</v>
      </c>
      <c r="Y113">
        <f t="shared" si="60"/>
        <v>0.59275258199111192</v>
      </c>
      <c r="Z113">
        <f t="shared" si="60"/>
        <v>5.7674246545431511E-2</v>
      </c>
    </row>
    <row r="114" spans="1:35" x14ac:dyDescent="0.25">
      <c r="A114" t="s">
        <v>80</v>
      </c>
      <c r="B114">
        <f t="shared" si="59"/>
        <v>2.8903051584188693E-3</v>
      </c>
      <c r="C114">
        <f t="shared" si="59"/>
        <v>9.8701577453570483E-4</v>
      </c>
      <c r="D114">
        <f t="shared" si="59"/>
        <v>1.5995923358587589E-2</v>
      </c>
      <c r="E114">
        <f t="shared" si="59"/>
        <v>0.70526195532606184</v>
      </c>
      <c r="F114">
        <f t="shared" si="59"/>
        <v>0.4352217849438702</v>
      </c>
      <c r="G114">
        <f t="shared" si="59"/>
        <v>0.44388211104801667</v>
      </c>
      <c r="H114">
        <f t="shared" si="59"/>
        <v>0.56475362022506526</v>
      </c>
      <c r="I114">
        <f t="shared" si="59"/>
        <v>0.45392477297762512</v>
      </c>
      <c r="J114">
        <f t="shared" si="59"/>
        <v>0.73102101163570321</v>
      </c>
      <c r="K114">
        <f t="shared" si="59"/>
        <v>1.4136388928151677E-2</v>
      </c>
      <c r="L114">
        <f t="shared" si="59"/>
        <v>7.1160493152008083E-3</v>
      </c>
      <c r="M114">
        <f t="shared" si="59"/>
        <v>7.5908374492385357E-3</v>
      </c>
      <c r="N114">
        <f t="shared" si="59"/>
        <v>8.9486406138317431E-2</v>
      </c>
      <c r="O114">
        <f t="shared" si="59"/>
        <v>2.9747124480598514E-3</v>
      </c>
      <c r="P114">
        <f t="shared" si="59"/>
        <v>2.2042884649858194E-2</v>
      </c>
      <c r="Q114">
        <f t="shared" si="59"/>
        <v>1.6357625641277178E-2</v>
      </c>
      <c r="R114">
        <f t="shared" si="59"/>
        <v>8.6869308527474862E-3</v>
      </c>
      <c r="S114">
        <f t="shared" si="60"/>
        <v>9.3423765501966204E-3</v>
      </c>
      <c r="T114">
        <f t="shared" si="60"/>
        <v>4.1495132449655303E-2</v>
      </c>
      <c r="U114">
        <f t="shared" si="60"/>
        <v>1.4171738721185809E-2</v>
      </c>
      <c r="V114">
        <f t="shared" si="60"/>
        <v>0.25990398090164885</v>
      </c>
      <c r="W114">
        <f t="shared" si="60"/>
        <v>0.11425516300283513</v>
      </c>
      <c r="X114">
        <f t="shared" si="60"/>
        <v>0.66058241394911343</v>
      </c>
      <c r="Y114">
        <f t="shared" si="60"/>
        <v>0.58761359661788204</v>
      </c>
      <c r="Z114">
        <f t="shared" si="60"/>
        <v>5.5836912130745806E-2</v>
      </c>
      <c r="AA114">
        <f t="shared" si="60"/>
        <v>0.99880906602028308</v>
      </c>
    </row>
    <row r="115" spans="1:35" x14ac:dyDescent="0.25">
      <c r="A115" t="s">
        <v>81</v>
      </c>
      <c r="B115">
        <f t="shared" si="59"/>
        <v>1.4490038061517757E-3</v>
      </c>
      <c r="C115">
        <f t="shared" si="59"/>
        <v>2.4584871704818982E-3</v>
      </c>
      <c r="D115">
        <f t="shared" si="59"/>
        <v>7.7993545690045749E-3</v>
      </c>
      <c r="E115">
        <f t="shared" si="59"/>
        <v>0.38775698615915</v>
      </c>
      <c r="F115">
        <f t="shared" si="59"/>
        <v>0.26157899845798693</v>
      </c>
      <c r="G115">
        <f t="shared" si="59"/>
        <v>0.26576090937480107</v>
      </c>
      <c r="H115">
        <f t="shared" si="59"/>
        <v>0.89731601436794983</v>
      </c>
      <c r="I115">
        <f t="shared" si="59"/>
        <v>0.94493189612529305</v>
      </c>
      <c r="J115">
        <f t="shared" si="59"/>
        <v>0.4315539822396034</v>
      </c>
      <c r="K115">
        <f t="shared" si="59"/>
        <v>0.16738427613836682</v>
      </c>
      <c r="L115">
        <f t="shared" si="59"/>
        <v>0.12338601033568906</v>
      </c>
      <c r="M115">
        <f t="shared" si="59"/>
        <v>0.14655520636094951</v>
      </c>
      <c r="N115">
        <f t="shared" si="59"/>
        <v>0.39347793911355411</v>
      </c>
      <c r="O115">
        <f t="shared" si="59"/>
        <v>8.6779705897793755E-2</v>
      </c>
      <c r="P115">
        <f t="shared" si="59"/>
        <v>0.2443925886839283</v>
      </c>
      <c r="Q115">
        <f t="shared" si="59"/>
        <v>0.19899942844596044</v>
      </c>
      <c r="R115">
        <f t="shared" si="59"/>
        <v>0.13893868128418674</v>
      </c>
      <c r="S115">
        <f t="shared" si="60"/>
        <v>0.15243160950628909</v>
      </c>
      <c r="T115">
        <f t="shared" si="60"/>
        <v>0.3387894340447577</v>
      </c>
      <c r="U115">
        <f t="shared" si="60"/>
        <v>0.18002405293175042</v>
      </c>
      <c r="V115">
        <f t="shared" si="60"/>
        <v>0.75405685993447991</v>
      </c>
      <c r="W115">
        <f t="shared" si="60"/>
        <v>0.51504692606906555</v>
      </c>
      <c r="X115">
        <f t="shared" si="60"/>
        <v>0.79346536737205642</v>
      </c>
      <c r="Y115">
        <f t="shared" si="60"/>
        <v>0.7725456195802588</v>
      </c>
      <c r="Z115">
        <f t="shared" si="60"/>
        <v>5.7202831487083494E-2</v>
      </c>
      <c r="AA115">
        <f t="shared" si="60"/>
        <v>0.47784256800284852</v>
      </c>
      <c r="AB115">
        <f t="shared" si="60"/>
        <v>0.47451817569670351</v>
      </c>
    </row>
    <row r="116" spans="1:35" x14ac:dyDescent="0.25">
      <c r="A116" t="s">
        <v>82</v>
      </c>
      <c r="B116">
        <f t="shared" si="59"/>
        <v>2.9868105207878136E-4</v>
      </c>
      <c r="C116">
        <f t="shared" si="59"/>
        <v>3.8394394248673913E-4</v>
      </c>
      <c r="D116">
        <f t="shared" si="59"/>
        <v>1.6674673582097708E-3</v>
      </c>
      <c r="E116">
        <f t="shared" si="59"/>
        <v>5.5037298873330136E-2</v>
      </c>
      <c r="F116">
        <f t="shared" si="59"/>
        <v>5.6603786765435753E-2</v>
      </c>
      <c r="G116">
        <f t="shared" si="59"/>
        <v>4.4153497473375908E-2</v>
      </c>
      <c r="H116">
        <f t="shared" si="59"/>
        <v>0.22432641729558106</v>
      </c>
      <c r="I116">
        <f t="shared" si="59"/>
        <v>0.21298099475553783</v>
      </c>
      <c r="J116">
        <f t="shared" si="59"/>
        <v>9.0947985585765681E-2</v>
      </c>
      <c r="K116">
        <f t="shared" si="59"/>
        <v>0.76509833982097475</v>
      </c>
      <c r="L116">
        <f t="shared" si="59"/>
        <v>0.64102104066908117</v>
      </c>
      <c r="M116">
        <f t="shared" si="59"/>
        <v>0.7490885382206558</v>
      </c>
      <c r="N116">
        <f t="shared" si="59"/>
        <v>0.84269739130598287</v>
      </c>
      <c r="O116">
        <f t="shared" si="59"/>
        <v>0.5163875017494084</v>
      </c>
      <c r="P116">
        <f t="shared" si="59"/>
        <v>1</v>
      </c>
      <c r="Q116">
        <f t="shared" si="59"/>
        <v>0.87699665398198345</v>
      </c>
      <c r="R116">
        <f t="shared" si="59"/>
        <v>0.69654216000224423</v>
      </c>
      <c r="S116">
        <f t="shared" si="60"/>
        <v>0.75222211544384665</v>
      </c>
      <c r="T116">
        <f t="shared" si="60"/>
        <v>0.81855248372039535</v>
      </c>
      <c r="U116">
        <f t="shared" si="60"/>
        <v>0.8197141766864916</v>
      </c>
      <c r="V116">
        <f t="shared" si="60"/>
        <v>0.42485564514673713</v>
      </c>
      <c r="W116">
        <f t="shared" si="60"/>
        <v>0.62094034482492289</v>
      </c>
      <c r="X116">
        <f t="shared" si="60"/>
        <v>0.17037485269739941</v>
      </c>
      <c r="Y116">
        <f t="shared" si="60"/>
        <v>0.12814761044577522</v>
      </c>
      <c r="Z116">
        <f t="shared" si="60"/>
        <v>6.2307953678531437E-3</v>
      </c>
      <c r="AA116">
        <f t="shared" si="60"/>
        <v>4.5965358013260064E-2</v>
      </c>
      <c r="AB116">
        <f t="shared" si="60"/>
        <v>4.4559513237645981E-2</v>
      </c>
      <c r="AC116">
        <f t="shared" si="60"/>
        <v>0.28310759806246494</v>
      </c>
    </row>
    <row r="117" spans="1:35" x14ac:dyDescent="0.25">
      <c r="A117" t="s">
        <v>83</v>
      </c>
      <c r="B117">
        <f t="shared" si="59"/>
        <v>1.9064036590259713E-4</v>
      </c>
      <c r="C117">
        <f t="shared" si="59"/>
        <v>2.3282403589139391E-4</v>
      </c>
      <c r="D117">
        <f t="shared" si="59"/>
        <v>9.8333604992595727E-4</v>
      </c>
      <c r="E117">
        <f t="shared" si="59"/>
        <v>2.2408205084830105E-2</v>
      </c>
      <c r="F117">
        <f t="shared" si="59"/>
        <v>2.7599656324217518E-2</v>
      </c>
      <c r="G117">
        <f t="shared" si="59"/>
        <v>1.973843899717171E-2</v>
      </c>
      <c r="H117">
        <f t="shared" si="59"/>
        <v>9.6063665095481032E-2</v>
      </c>
      <c r="I117">
        <f t="shared" si="59"/>
        <v>8.522308585014339E-2</v>
      </c>
      <c r="J117">
        <f t="shared" si="59"/>
        <v>4.163286641115798E-2</v>
      </c>
      <c r="K117">
        <f t="shared" si="59"/>
        <v>0.71615260384280233</v>
      </c>
      <c r="L117">
        <f t="shared" si="59"/>
        <v>0.8208890033967976</v>
      </c>
      <c r="M117">
        <f t="shared" si="59"/>
        <v>0.69989960404756335</v>
      </c>
      <c r="N117">
        <f t="shared" si="59"/>
        <v>0.44885908385662132</v>
      </c>
      <c r="O117">
        <f t="shared" si="59"/>
        <v>0.93698927707259549</v>
      </c>
      <c r="P117">
        <f t="shared" si="59"/>
        <v>0.50939829746904319</v>
      </c>
      <c r="Q117">
        <f t="shared" si="59"/>
        <v>0.60803155740340609</v>
      </c>
      <c r="R117">
        <f t="shared" si="59"/>
        <v>0.76574768592376452</v>
      </c>
      <c r="S117">
        <f t="shared" si="60"/>
        <v>0.70713851941123362</v>
      </c>
      <c r="T117">
        <f t="shared" si="60"/>
        <v>0.39025413337267567</v>
      </c>
      <c r="U117">
        <f t="shared" si="60"/>
        <v>0.65794844291063503</v>
      </c>
      <c r="V117">
        <f t="shared" si="60"/>
        <v>0.19152424258566533</v>
      </c>
      <c r="W117">
        <f t="shared" si="60"/>
        <v>0.28933685726873826</v>
      </c>
      <c r="X117">
        <f t="shared" si="60"/>
        <v>7.0274312878737796E-2</v>
      </c>
      <c r="Y117">
        <f t="shared" si="60"/>
        <v>4.7884581145908933E-2</v>
      </c>
      <c r="Z117">
        <f t="shared" si="60"/>
        <v>2.916968507890993E-3</v>
      </c>
      <c r="AA117">
        <f t="shared" si="60"/>
        <v>1.6350293645571619E-2</v>
      </c>
      <c r="AB117">
        <f t="shared" si="60"/>
        <v>1.5789168153639864E-2</v>
      </c>
      <c r="AC117">
        <f t="shared" si="60"/>
        <v>0.12506475532788602</v>
      </c>
      <c r="AD117">
        <f>AD82</f>
        <v>0.54718010725991895</v>
      </c>
    </row>
    <row r="118" spans="1:35" x14ac:dyDescent="0.25">
      <c r="A118" t="s">
        <v>84</v>
      </c>
      <c r="B118">
        <f t="shared" si="59"/>
        <v>5.7635247356284847E-4</v>
      </c>
      <c r="C118">
        <f t="shared" si="59"/>
        <v>8.1966591683374425E-4</v>
      </c>
      <c r="D118">
        <f t="shared" si="59"/>
        <v>3.4141871306822336E-3</v>
      </c>
      <c r="E118">
        <f t="shared" si="59"/>
        <v>0.16652175236334291</v>
      </c>
      <c r="F118">
        <f t="shared" si="59"/>
        <v>0.13322078008921875</v>
      </c>
      <c r="G118">
        <f t="shared" si="59"/>
        <v>0.11904196685461947</v>
      </c>
      <c r="H118">
        <f t="shared" si="59"/>
        <v>0.54388584230368375</v>
      </c>
      <c r="I118">
        <f t="shared" si="59"/>
        <v>0.55763810680594861</v>
      </c>
      <c r="J118">
        <f t="shared" si="59"/>
        <v>0.22476663354242127</v>
      </c>
      <c r="K118">
        <f t="shared" si="59"/>
        <v>0.30142168426934862</v>
      </c>
      <c r="L118">
        <f t="shared" si="59"/>
        <v>0.22443265501610371</v>
      </c>
      <c r="M118">
        <f t="shared" si="59"/>
        <v>0.27052981276698201</v>
      </c>
      <c r="N118">
        <f t="shared" si="59"/>
        <v>0.64240246247031552</v>
      </c>
      <c r="O118">
        <f t="shared" si="59"/>
        <v>0.15767104484713221</v>
      </c>
      <c r="P118">
        <f t="shared" si="59"/>
        <v>0.44123573344451583</v>
      </c>
      <c r="Q118">
        <f t="shared" si="59"/>
        <v>0.36078677835137885</v>
      </c>
      <c r="R118">
        <f t="shared" si="59"/>
        <v>0.25315314294955482</v>
      </c>
      <c r="S118">
        <f t="shared" si="60"/>
        <v>0.27924522124992696</v>
      </c>
      <c r="T118">
        <f t="shared" si="60"/>
        <v>0.59424412968087259</v>
      </c>
      <c r="U118">
        <f t="shared" si="60"/>
        <v>0.32653959075773686</v>
      </c>
      <c r="V118">
        <f t="shared" si="60"/>
        <v>0.88735388251070002</v>
      </c>
      <c r="W118">
        <f t="shared" si="60"/>
        <v>0.83286725605311163</v>
      </c>
      <c r="X118">
        <f t="shared" si="60"/>
        <v>0.44615105928256737</v>
      </c>
      <c r="Y118">
        <f t="shared" si="60"/>
        <v>0.39173391403097668</v>
      </c>
      <c r="Z118">
        <f t="shared" si="60"/>
        <v>1.8076586766932214E-2</v>
      </c>
      <c r="AA118">
        <f t="shared" si="60"/>
        <v>0.1751521412229729</v>
      </c>
      <c r="AB118">
        <f t="shared" si="60"/>
        <v>0.17170040163286379</v>
      </c>
      <c r="AC118">
        <f t="shared" si="60"/>
        <v>0.64404148659626226</v>
      </c>
      <c r="AD118">
        <f>AD83</f>
        <v>0.48609822969576932</v>
      </c>
      <c r="AE118">
        <f>AE83</f>
        <v>0.21556226214074617</v>
      </c>
    </row>
    <row r="119" spans="1:35" x14ac:dyDescent="0.25">
      <c r="A119" t="s">
        <v>85</v>
      </c>
      <c r="B119">
        <f t="shared" si="59"/>
        <v>2.7425881609289578E-4</v>
      </c>
      <c r="C119">
        <f t="shared" si="59"/>
        <v>3.6841857755836525E-4</v>
      </c>
      <c r="D119">
        <f t="shared" si="59"/>
        <v>1.2204881183266411E-3</v>
      </c>
      <c r="E119">
        <f t="shared" si="59"/>
        <v>2.5852047622789066E-2</v>
      </c>
      <c r="F119">
        <f t="shared" si="59"/>
        <v>2.8366175113548223E-2</v>
      </c>
      <c r="G119">
        <f t="shared" si="59"/>
        <v>2.1831675374338839E-2</v>
      </c>
      <c r="H119">
        <f t="shared" si="59"/>
        <v>9.4059117748647975E-2</v>
      </c>
      <c r="I119">
        <f t="shared" si="59"/>
        <v>8.6077763805947435E-2</v>
      </c>
      <c r="J119">
        <f t="shared" si="59"/>
        <v>4.2517918313413325E-2</v>
      </c>
      <c r="K119">
        <f t="shared" si="59"/>
        <v>0.6066703957313192</v>
      </c>
      <c r="L119">
        <f t="shared" si="59"/>
        <v>0.69067552928302756</v>
      </c>
      <c r="M119">
        <f t="shared" si="59"/>
        <v>0.5899329244585525</v>
      </c>
      <c r="N119">
        <f t="shared" si="59"/>
        <v>0.3907595640979602</v>
      </c>
      <c r="O119">
        <f t="shared" si="59"/>
        <v>0.78334196242390897</v>
      </c>
      <c r="P119">
        <f t="shared" si="59"/>
        <v>0.437921804682464</v>
      </c>
      <c r="Q119">
        <f t="shared" si="59"/>
        <v>0.51753810355963803</v>
      </c>
      <c r="R119">
        <f t="shared" si="59"/>
        <v>0.64539556868239534</v>
      </c>
      <c r="S119">
        <f t="shared" si="60"/>
        <v>0.59688087230746523</v>
      </c>
      <c r="T119">
        <f t="shared" si="60"/>
        <v>0.34213123561180209</v>
      </c>
      <c r="U119">
        <f t="shared" si="60"/>
        <v>0.55811076441906571</v>
      </c>
      <c r="V119">
        <f t="shared" si="60"/>
        <v>0.17687183270482496</v>
      </c>
      <c r="W119">
        <f t="shared" si="60"/>
        <v>0.25925442841126833</v>
      </c>
      <c r="X119">
        <f t="shared" si="60"/>
        <v>7.1434652576577426E-2</v>
      </c>
      <c r="Y119">
        <f t="shared" si="60"/>
        <v>5.2813830729233666E-2</v>
      </c>
      <c r="Z119">
        <f t="shared" si="60"/>
        <v>4.1094758415188126E-3</v>
      </c>
      <c r="AA119">
        <f t="shared" si="60"/>
        <v>2.190905502624714E-2</v>
      </c>
      <c r="AB119">
        <f t="shared" si="60"/>
        <v>3.4370254896803301E-2</v>
      </c>
      <c r="AC119">
        <f t="shared" si="60"/>
        <v>0.11922419053346141</v>
      </c>
      <c r="AD119">
        <f>AD84</f>
        <v>0.47078110928511374</v>
      </c>
      <c r="AE119">
        <f>AE84</f>
        <v>0.85848569803932406</v>
      </c>
      <c r="AF119">
        <f>AF84</f>
        <v>0.19799904225921736</v>
      </c>
    </row>
    <row r="120" spans="1:35" x14ac:dyDescent="0.25">
      <c r="A120" t="s">
        <v>86</v>
      </c>
      <c r="B120">
        <f t="shared" ref="B120:R121" si="61">B85</f>
        <v>1.3127794420887025E-4</v>
      </c>
      <c r="C120">
        <f t="shared" si="61"/>
        <v>1.358080638875649E-4</v>
      </c>
      <c r="D120">
        <f t="shared" si="61"/>
        <v>8.6142394271427898E-4</v>
      </c>
      <c r="E120">
        <f t="shared" si="61"/>
        <v>2.3136875451343571E-2</v>
      </c>
      <c r="F120">
        <f t="shared" si="61"/>
        <v>3.302084128614223E-2</v>
      </c>
      <c r="G120">
        <f t="shared" si="61"/>
        <v>2.1590907839741054E-2</v>
      </c>
      <c r="H120">
        <f t="shared" si="61"/>
        <v>0.1281937375129471</v>
      </c>
      <c r="I120">
        <f t="shared" si="61"/>
        <v>0.11031437590720844</v>
      </c>
      <c r="J120">
        <f t="shared" si="61"/>
        <v>5.1125782520489917E-2</v>
      </c>
      <c r="K120">
        <f t="shared" si="61"/>
        <v>0.93386604903329684</v>
      </c>
      <c r="L120">
        <f t="shared" si="61"/>
        <v>0.78676315949538078</v>
      </c>
      <c r="M120">
        <f t="shared" si="61"/>
        <v>0.9269516792301804</v>
      </c>
      <c r="N120">
        <f t="shared" si="61"/>
        <v>0.66115733803683985</v>
      </c>
      <c r="O120">
        <f t="shared" si="61"/>
        <v>0.63002051731966491</v>
      </c>
      <c r="P120">
        <f t="shared" si="61"/>
        <v>0.78800785904017645</v>
      </c>
      <c r="Q120">
        <f t="shared" si="61"/>
        <v>0.92909231817528259</v>
      </c>
      <c r="R120">
        <f t="shared" si="61"/>
        <v>0.85597232614947982</v>
      </c>
      <c r="S120">
        <f t="shared" si="60"/>
        <v>0.92668962587500459</v>
      </c>
      <c r="T120">
        <f t="shared" si="60"/>
        <v>0.60089231142350563</v>
      </c>
      <c r="U120">
        <f t="shared" si="60"/>
        <v>0.99698421559904471</v>
      </c>
      <c r="V120">
        <f t="shared" si="60"/>
        <v>0.27533202821172831</v>
      </c>
      <c r="W120">
        <f t="shared" si="60"/>
        <v>0.43185799138703584</v>
      </c>
      <c r="X120">
        <f t="shared" si="60"/>
        <v>8.9321986558540206E-2</v>
      </c>
      <c r="Y120">
        <f t="shared" si="60"/>
        <v>5.3870737716112338E-2</v>
      </c>
      <c r="Z120">
        <f t="shared" si="60"/>
        <v>2.0899055241431434E-3</v>
      </c>
      <c r="AA120">
        <f t="shared" si="60"/>
        <v>1.2334111797442013E-2</v>
      </c>
      <c r="AB120">
        <f t="shared" si="60"/>
        <v>1.1619291760762896E-2</v>
      </c>
      <c r="AC120">
        <f t="shared" si="60"/>
        <v>0.17219640395239991</v>
      </c>
      <c r="AD120">
        <f>AD85</f>
        <v>0.81335763794417626</v>
      </c>
      <c r="AE120">
        <f>AE85</f>
        <v>0.65396714184696647</v>
      </c>
      <c r="AF120">
        <f>AF85</f>
        <v>0.31508377821730732</v>
      </c>
      <c r="AG120">
        <f>AG85</f>
        <v>0.55397884194610114</v>
      </c>
    </row>
    <row r="121" spans="1:35" x14ac:dyDescent="0.25">
      <c r="A121" t="s">
        <v>87</v>
      </c>
      <c r="B121">
        <f t="shared" si="61"/>
        <v>3.1821251449224808E-4</v>
      </c>
      <c r="C121">
        <f t="shared" si="61"/>
        <v>4.2763405723820477E-4</v>
      </c>
      <c r="D121">
        <f t="shared" si="61"/>
        <v>1.5656115875623477E-3</v>
      </c>
      <c r="E121">
        <f t="shared" si="61"/>
        <v>4.2362612552019591E-2</v>
      </c>
      <c r="F121">
        <f t="shared" si="61"/>
        <v>4.3832550380257469E-2</v>
      </c>
      <c r="G121">
        <f t="shared" si="61"/>
        <v>3.4464840511655499E-2</v>
      </c>
      <c r="H121">
        <f t="shared" si="61"/>
        <v>0.16023952510280579</v>
      </c>
      <c r="I121">
        <f t="shared" si="61"/>
        <v>0.15034742720192856</v>
      </c>
      <c r="J121">
        <f t="shared" si="61"/>
        <v>6.837254258246328E-2</v>
      </c>
      <c r="K121">
        <f t="shared" si="61"/>
        <v>0.94597863638268942</v>
      </c>
      <c r="L121">
        <f t="shared" si="61"/>
        <v>0.94115093328642052</v>
      </c>
      <c r="M121">
        <f t="shared" si="61"/>
        <v>0.94356417463955689</v>
      </c>
      <c r="N121">
        <f t="shared" si="61"/>
        <v>0.62564384536380868</v>
      </c>
      <c r="O121">
        <f t="shared" si="61"/>
        <v>0.82163843547177129</v>
      </c>
      <c r="P121">
        <f t="shared" si="61"/>
        <v>0.72771974990025234</v>
      </c>
      <c r="Q121">
        <f t="shared" si="61"/>
        <v>0.83645073796135472</v>
      </c>
      <c r="R121">
        <f t="shared" si="61"/>
        <v>0.99636845569441246</v>
      </c>
      <c r="S121">
        <f t="shared" si="60"/>
        <v>0.94636045693711135</v>
      </c>
      <c r="T121">
        <f t="shared" si="60"/>
        <v>0.58263849232456766</v>
      </c>
      <c r="U121">
        <f t="shared" si="60"/>
        <v>0.88941561109249001</v>
      </c>
      <c r="V121">
        <f t="shared" si="60"/>
        <v>0.30118738723206911</v>
      </c>
      <c r="W121">
        <f t="shared" si="60"/>
        <v>0.44083833931521632</v>
      </c>
      <c r="X121">
        <f t="shared" si="60"/>
        <v>0.12227798756178525</v>
      </c>
      <c r="Y121">
        <f t="shared" si="60"/>
        <v>9.2392674181895437E-2</v>
      </c>
      <c r="Z121">
        <f t="shared" si="60"/>
        <v>5.7907021214324726E-3</v>
      </c>
      <c r="AA121">
        <f t="shared" si="60"/>
        <v>3.6670056364778499E-2</v>
      </c>
      <c r="AB121">
        <f t="shared" si="60"/>
        <v>3.5723507447913631E-2</v>
      </c>
      <c r="AC121">
        <f t="shared" si="60"/>
        <v>0.2020354422424876</v>
      </c>
      <c r="AD121">
        <f>AD86</f>
        <v>0.74904819972040149</v>
      </c>
      <c r="AE121">
        <f>AE86</f>
        <v>0.79931510550762008</v>
      </c>
      <c r="AF121">
        <f>AF86</f>
        <v>0.34156230224028072</v>
      </c>
      <c r="AG121">
        <f>AG86</f>
        <v>0.6866697112452359</v>
      </c>
      <c r="AH121">
        <f>AH86</f>
        <v>0.88986598646018589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+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+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262" priority="115" operator="lessThan">
      <formula>0.05/(COUNT($B$53:$AI$86)-COUNT($B$53:$B$86))</formula>
    </cfRule>
    <cfRule type="cellIs" dxfId="261" priority="116" operator="lessThan">
      <formula>0.05</formula>
    </cfRule>
  </conditionalFormatting>
  <conditionalFormatting sqref="B54:B86">
    <cfRule type="expression" dxfId="260" priority="33">
      <formula>$B124="+"</formula>
    </cfRule>
  </conditionalFormatting>
  <conditionalFormatting sqref="B42:G42">
    <cfRule type="cellIs" dxfId="259" priority="110" operator="lessThan">
      <formula>0.05/(COUNT($B$42:$G$47)-COUNT($B$42:$G$42))</formula>
    </cfRule>
    <cfRule type="cellIs" dxfId="258" priority="111" operator="lessThan">
      <formula>0.05</formula>
    </cfRule>
  </conditionalFormatting>
  <conditionalFormatting sqref="C54:C86">
    <cfRule type="cellIs" dxfId="257" priority="98" operator="lessThan">
      <formula>0.05/(COUNT($B$53:$AI$86)-COUNT($B$53:$B$86))</formula>
    </cfRule>
    <cfRule type="cellIs" dxfId="256" priority="99" operator="lessThan">
      <formula>0.05</formula>
    </cfRule>
  </conditionalFormatting>
  <conditionalFormatting sqref="C55:C86">
    <cfRule type="expression" dxfId="255" priority="32">
      <formula>$C125="+"</formula>
    </cfRule>
  </conditionalFormatting>
  <conditionalFormatting sqref="C43:G43">
    <cfRule type="cellIs" dxfId="254" priority="108" operator="lessThan">
      <formula>0.05/(COUNT($B$42:$G$47)-COUNT($B$42:$G$42))</formula>
    </cfRule>
    <cfRule type="cellIs" dxfId="253" priority="109" operator="lessThan">
      <formula>0.05</formula>
    </cfRule>
  </conditionalFormatting>
  <conditionalFormatting sqref="D55:D86">
    <cfRule type="cellIs" dxfId="252" priority="96" operator="lessThan">
      <formula>0.05/(COUNT($B$53:$AI$86)-COUNT($B$53:$B$86))</formula>
    </cfRule>
    <cfRule type="cellIs" dxfId="251" priority="97" operator="lessThan">
      <formula>0.05</formula>
    </cfRule>
  </conditionalFormatting>
  <conditionalFormatting sqref="D56:D86">
    <cfRule type="expression" dxfId="250" priority="31">
      <formula>$D126="+"</formula>
    </cfRule>
  </conditionalFormatting>
  <conditionalFormatting sqref="D44:G44">
    <cfRule type="cellIs" dxfId="249" priority="106" operator="lessThan">
      <formula>0.05/(COUNT($B$42:$G$47)-COUNT($B$42:$G$42))</formula>
    </cfRule>
    <cfRule type="cellIs" dxfId="248" priority="107" operator="lessThan">
      <formula>0.05</formula>
    </cfRule>
  </conditionalFormatting>
  <conditionalFormatting sqref="E56:E86">
    <cfRule type="cellIs" dxfId="247" priority="94" operator="lessThan">
      <formula>0.05/(COUNT($B$53:$AI$86)-COUNT($B$53:$B$86))</formula>
    </cfRule>
    <cfRule type="cellIs" dxfId="246" priority="95" operator="lessThan">
      <formula>0.05</formula>
    </cfRule>
  </conditionalFormatting>
  <conditionalFormatting sqref="E57:E86">
    <cfRule type="expression" dxfId="245" priority="30">
      <formula>$E127="+"</formula>
    </cfRule>
  </conditionalFormatting>
  <conditionalFormatting sqref="E45:G45">
    <cfRule type="cellIs" dxfId="244" priority="104" operator="lessThan">
      <formula>0.05/(COUNT($B$42:$G$47)-COUNT($B$42:$G$42))</formula>
    </cfRule>
    <cfRule type="cellIs" dxfId="243" priority="105" operator="lessThan">
      <formula>0.05</formula>
    </cfRule>
  </conditionalFormatting>
  <conditionalFormatting sqref="F57:F86">
    <cfRule type="cellIs" dxfId="242" priority="92" operator="lessThan">
      <formula>0.05/(COUNT($B$53:$AI$86)-COUNT($B$53:$B$86))</formula>
    </cfRule>
    <cfRule type="cellIs" dxfId="241" priority="93" operator="lessThan">
      <formula>0.05</formula>
    </cfRule>
  </conditionalFormatting>
  <conditionalFormatting sqref="F58:F86">
    <cfRule type="expression" dxfId="240" priority="29">
      <formula>$F128="+"</formula>
    </cfRule>
  </conditionalFormatting>
  <conditionalFormatting sqref="F46:G46">
    <cfRule type="cellIs" dxfId="239" priority="102" operator="lessThan">
      <formula>0.05/(COUNT($B$42:$G$47)-COUNT($B$42:$G$42))</formula>
    </cfRule>
    <cfRule type="cellIs" dxfId="238" priority="103" operator="lessThan">
      <formula>0.05</formula>
    </cfRule>
  </conditionalFormatting>
  <conditionalFormatting sqref="G47">
    <cfRule type="cellIs" dxfId="237" priority="100" operator="lessThan">
      <formula>0.05/(COUNT($B$42:$G$47)-COUNT($B$42:$G$42))</formula>
    </cfRule>
    <cfRule type="cellIs" dxfId="236" priority="101" operator="lessThan">
      <formula>0.05</formula>
    </cfRule>
  </conditionalFormatting>
  <conditionalFormatting sqref="G58:G86">
    <cfRule type="cellIs" dxfId="235" priority="90" operator="lessThan">
      <formula>0.05/(COUNT($B$53:$AI$86)-COUNT($B$53:$B$86))</formula>
    </cfRule>
    <cfRule type="cellIs" dxfId="234" priority="91" operator="lessThan">
      <formula>0.05</formula>
    </cfRule>
  </conditionalFormatting>
  <conditionalFormatting sqref="G59:G86">
    <cfRule type="expression" dxfId="233" priority="28">
      <formula>$G129="+"</formula>
    </cfRule>
  </conditionalFormatting>
  <conditionalFormatting sqref="H59:H86">
    <cfRule type="cellIs" dxfId="232" priority="88" operator="lessThan">
      <formula>0.05/(COUNT($B$53:$AI$86)-COUNT($B$53:$B$86))</formula>
    </cfRule>
    <cfRule type="cellIs" dxfId="231" priority="89" operator="lessThan">
      <formula>0.05</formula>
    </cfRule>
  </conditionalFormatting>
  <conditionalFormatting sqref="H60:H86">
    <cfRule type="expression" dxfId="230" priority="27">
      <formula>$H130="+"</formula>
    </cfRule>
  </conditionalFormatting>
  <conditionalFormatting sqref="I60:I86">
    <cfRule type="cellIs" dxfId="229" priority="86" operator="lessThan">
      <formula>0.05/(COUNT($B$53:$AI$86)-COUNT($B$53:$B$86))</formula>
    </cfRule>
    <cfRule type="cellIs" dxfId="228" priority="87" operator="lessThan">
      <formula>0.05</formula>
    </cfRule>
  </conditionalFormatting>
  <conditionalFormatting sqref="I61:I86">
    <cfRule type="expression" dxfId="227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26" priority="84" operator="lessThan">
      <formula>0.05/(COUNT($B$53:$AI$86)-COUNT($B$53:$B$86))</formula>
    </cfRule>
    <cfRule type="cellIs" dxfId="225" priority="85" operator="lessThan">
      <formula>0.05</formula>
    </cfRule>
  </conditionalFormatting>
  <conditionalFormatting sqref="J62:J86">
    <cfRule type="expression" dxfId="224" priority="25">
      <formula>$J132="+"</formula>
    </cfRule>
  </conditionalFormatting>
  <conditionalFormatting sqref="K62:K86">
    <cfRule type="cellIs" dxfId="223" priority="82" operator="lessThan">
      <formula>0.05/(COUNT($B$53:$AI$86)-COUNT($B$53:$B$86))</formula>
    </cfRule>
    <cfRule type="cellIs" dxfId="222" priority="83" operator="lessThan">
      <formula>0.05</formula>
    </cfRule>
  </conditionalFormatting>
  <conditionalFormatting sqref="K63:K86">
    <cfRule type="expression" dxfId="221" priority="24">
      <formula>$K133="+"</formula>
    </cfRule>
  </conditionalFormatting>
  <conditionalFormatting sqref="L63:L86">
    <cfRule type="cellIs" dxfId="220" priority="80" operator="lessThan">
      <formula>0.05/(COUNT($B$53:$AI$86)-COUNT($B$53:$B$86))</formula>
    </cfRule>
    <cfRule type="cellIs" dxfId="219" priority="81" operator="lessThan">
      <formula>0.05</formula>
    </cfRule>
  </conditionalFormatting>
  <conditionalFormatting sqref="L64:L86">
    <cfRule type="expression" dxfId="218" priority="23">
      <formula>$L134="+"</formula>
    </cfRule>
  </conditionalFormatting>
  <conditionalFormatting sqref="M64:M86">
    <cfRule type="cellIs" dxfId="217" priority="78" operator="lessThan">
      <formula>0.05/(COUNT($B$53:$AI$86)-COUNT($B$53:$B$86))</formula>
    </cfRule>
    <cfRule type="cellIs" dxfId="216" priority="79" operator="lessThan">
      <formula>0.05</formula>
    </cfRule>
  </conditionalFormatting>
  <conditionalFormatting sqref="M65:M86">
    <cfRule type="expression" dxfId="215" priority="22">
      <formula>$M135="+"</formula>
    </cfRule>
  </conditionalFormatting>
  <conditionalFormatting sqref="N65:N86">
    <cfRule type="cellIs" dxfId="214" priority="76" operator="lessThan">
      <formula>0.05/(COUNT($B$53:$AI$86)-COUNT($B$53:$B$86))</formula>
    </cfRule>
    <cfRule type="cellIs" dxfId="213" priority="77" operator="lessThan">
      <formula>0.05</formula>
    </cfRule>
  </conditionalFormatting>
  <conditionalFormatting sqref="N66:N86">
    <cfRule type="expression" dxfId="212" priority="21">
      <formula>$N136="+"</formula>
    </cfRule>
  </conditionalFormatting>
  <conditionalFormatting sqref="O66:O86">
    <cfRule type="cellIs" dxfId="211" priority="74" operator="lessThan">
      <formula>0.05/(COUNT($B$53:$AI$86)-COUNT($B$53:$B$86))</formula>
    </cfRule>
    <cfRule type="cellIs" dxfId="210" priority="75" operator="lessThan">
      <formula>0.05</formula>
    </cfRule>
  </conditionalFormatting>
  <conditionalFormatting sqref="O67:O86">
    <cfRule type="expression" dxfId="209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208" priority="72" operator="lessThan">
      <formula>0.05/(COUNT($B$53:$AI$86)-COUNT($B$53:$B$86))</formula>
    </cfRule>
    <cfRule type="cellIs" dxfId="207" priority="73" operator="lessThan">
      <formula>0.05</formula>
    </cfRule>
  </conditionalFormatting>
  <conditionalFormatting sqref="P68:P86">
    <cfRule type="expression" dxfId="206" priority="19">
      <formula>$P138="+"</formula>
    </cfRule>
  </conditionalFormatting>
  <conditionalFormatting sqref="Q68:Q86">
    <cfRule type="cellIs" dxfId="205" priority="70" operator="lessThan">
      <formula>0.05/(COUNT($B$53:$AI$86)-COUNT($B$53:$B$86))</formula>
    </cfRule>
    <cfRule type="cellIs" dxfId="204" priority="71" operator="lessThan">
      <formula>0.05</formula>
    </cfRule>
  </conditionalFormatting>
  <conditionalFormatting sqref="Q69:Q86">
    <cfRule type="expression" dxfId="203" priority="18">
      <formula>$Q139="+"</formula>
    </cfRule>
  </conditionalFormatting>
  <conditionalFormatting sqref="R69:R86">
    <cfRule type="cellIs" dxfId="202" priority="68" operator="lessThan">
      <formula>0.05/(COUNT($B$53:$AI$86)-COUNT($B$53:$B$86))</formula>
    </cfRule>
    <cfRule type="cellIs" dxfId="201" priority="69" operator="lessThan">
      <formula>0.05</formula>
    </cfRule>
  </conditionalFormatting>
  <conditionalFormatting sqref="R70:R86">
    <cfRule type="expression" dxfId="200" priority="17">
      <formula>$R140="+"</formula>
    </cfRule>
  </conditionalFormatting>
  <conditionalFormatting sqref="S70:S86">
    <cfRule type="cellIs" dxfId="199" priority="66" operator="lessThan">
      <formula>0.05/(COUNT($B$53:$AI$86)-COUNT($B$53:$B$86))</formula>
    </cfRule>
    <cfRule type="cellIs" dxfId="198" priority="67" operator="lessThan">
      <formula>0.05</formula>
    </cfRule>
  </conditionalFormatting>
  <conditionalFormatting sqref="S71:S86">
    <cfRule type="expression" dxfId="197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96" priority="64" operator="lessThan">
      <formula>0.05/(COUNT($B$53:$AI$86)-COUNT($B$53:$B$86))</formula>
    </cfRule>
    <cfRule type="cellIs" dxfId="195" priority="65" operator="lessThan">
      <formula>0.05</formula>
    </cfRule>
  </conditionalFormatting>
  <conditionalFormatting sqref="T72:T86">
    <cfRule type="expression" dxfId="194" priority="15">
      <formula>$T142="+"</formula>
    </cfRule>
  </conditionalFormatting>
  <conditionalFormatting sqref="U72:U86">
    <cfRule type="cellIs" dxfId="193" priority="62" operator="lessThan">
      <formula>0.05/(COUNT($B$53:$AI$86)-COUNT($B$53:$B$86))</formula>
    </cfRule>
    <cfRule type="cellIs" dxfId="192" priority="63" operator="lessThan">
      <formula>0.05</formula>
    </cfRule>
  </conditionalFormatting>
  <conditionalFormatting sqref="U73:U86">
    <cfRule type="expression" dxfId="191" priority="14">
      <formula>$U143="+"</formula>
    </cfRule>
  </conditionalFormatting>
  <conditionalFormatting sqref="V73:V86">
    <cfRule type="cellIs" dxfId="190" priority="60" operator="lessThan">
      <formula>0.05/(COUNT($B$53:$AI$86)-COUNT($B$53:$B$86))</formula>
    </cfRule>
    <cfRule type="cellIs" dxfId="189" priority="61" operator="lessThan">
      <formula>0.05</formula>
    </cfRule>
  </conditionalFormatting>
  <conditionalFormatting sqref="V74:V86">
    <cfRule type="expression" dxfId="188" priority="13">
      <formula>$V144="+"</formula>
    </cfRule>
  </conditionalFormatting>
  <conditionalFormatting sqref="W74:W86">
    <cfRule type="cellIs" dxfId="187" priority="58" operator="lessThan">
      <formula>0.05/(COUNT($B$53:$AI$86)-COUNT($B$53:$B$86))</formula>
    </cfRule>
    <cfRule type="cellIs" dxfId="186" priority="59" operator="lessThan">
      <formula>0.05</formula>
    </cfRule>
  </conditionalFormatting>
  <conditionalFormatting sqref="W75:W86">
    <cfRule type="expression" dxfId="185" priority="12">
      <formula>$W145="+"</formula>
    </cfRule>
  </conditionalFormatting>
  <conditionalFormatting sqref="X75:X86">
    <cfRule type="cellIs" dxfId="184" priority="56" operator="lessThan">
      <formula>0.05/(COUNT($B$53:$AI$86)-COUNT($B$53:$B$86))</formula>
    </cfRule>
    <cfRule type="cellIs" dxfId="183" priority="57" operator="lessThan">
      <formula>0.05</formula>
    </cfRule>
  </conditionalFormatting>
  <conditionalFormatting sqref="X76:X86">
    <cfRule type="expression" dxfId="182" priority="11">
      <formula>$X146="+"</formula>
    </cfRule>
  </conditionalFormatting>
  <conditionalFormatting sqref="Y76:Y86">
    <cfRule type="cellIs" dxfId="181" priority="54" operator="lessThan">
      <formula>0.05/(COUNT($B$53:$AI$86)-COUNT($B$53:$B$86))</formula>
    </cfRule>
    <cfRule type="cellIs" dxfId="180" priority="55" operator="lessThan">
      <formula>0.05</formula>
    </cfRule>
  </conditionalFormatting>
  <conditionalFormatting sqref="Y77:Y86">
    <cfRule type="expression" dxfId="179" priority="10">
      <formula>$Y147="+"</formula>
    </cfRule>
  </conditionalFormatting>
  <conditionalFormatting sqref="Z77:Z86">
    <cfRule type="cellIs" dxfId="178" priority="52" operator="lessThan">
      <formula>0.05/(COUNT($B$53:$AI$86)-COUNT($B$53:$B$86))</formula>
    </cfRule>
    <cfRule type="cellIs" dxfId="177" priority="53" operator="lessThan">
      <formula>0.05</formula>
    </cfRule>
  </conditionalFormatting>
  <conditionalFormatting sqref="Z78:Z86">
    <cfRule type="expression" dxfId="176" priority="9">
      <formula>$Z148="+"</formula>
    </cfRule>
  </conditionalFormatting>
  <conditionalFormatting sqref="AA78:AA86">
    <cfRule type="cellIs" dxfId="175" priority="50" operator="lessThan">
      <formula>0.05/(COUNT($B$53:$AI$86)-COUNT($B$53:$B$86))</formula>
    </cfRule>
    <cfRule type="cellIs" dxfId="174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73" priority="48" operator="lessThan">
      <formula>0.05/(COUNT($B$53:$AI$86)-COUNT($B$53:$B$86))</formula>
    </cfRule>
    <cfRule type="cellIs" dxfId="172" priority="49" operator="lessThan">
      <formula>0.05</formula>
    </cfRule>
  </conditionalFormatting>
  <conditionalFormatting sqref="AB80:AB86">
    <cfRule type="expression" dxfId="171" priority="7">
      <formula>$AB150="+"</formula>
    </cfRule>
  </conditionalFormatting>
  <conditionalFormatting sqref="AC80:AC86">
    <cfRule type="cellIs" dxfId="170" priority="46" operator="lessThan">
      <formula>0.05/(COUNT($B$53:$AI$86)-COUNT($B$53:$B$86))</formula>
    </cfRule>
    <cfRule type="cellIs" dxfId="169" priority="47" operator="lessThan">
      <formula>0.05</formula>
    </cfRule>
  </conditionalFormatting>
  <conditionalFormatting sqref="AC81:AC86">
    <cfRule type="expression" dxfId="168" priority="6">
      <formula>$AC151="+"</formula>
    </cfRule>
  </conditionalFormatting>
  <conditionalFormatting sqref="AD81:AD86">
    <cfRule type="cellIs" dxfId="167" priority="44" operator="lessThan">
      <formula>0.05/(COUNT($B$53:$AI$86)-COUNT($B$53:$B$86))</formula>
    </cfRule>
    <cfRule type="cellIs" dxfId="166" priority="45" operator="lessThan">
      <formula>0.05</formula>
    </cfRule>
  </conditionalFormatting>
  <conditionalFormatting sqref="AD82:AD86">
    <cfRule type="expression" dxfId="165" priority="5">
      <formula>$AD152="+"</formula>
    </cfRule>
  </conditionalFormatting>
  <conditionalFormatting sqref="AE82:AE86">
    <cfRule type="cellIs" dxfId="164" priority="42" operator="lessThan">
      <formula>0.05/(COUNT($B$53:$AI$86)-COUNT($B$53:$B$86))</formula>
    </cfRule>
    <cfRule type="cellIs" dxfId="163" priority="43" operator="lessThan">
      <formula>0.05</formula>
    </cfRule>
  </conditionalFormatting>
  <conditionalFormatting sqref="AE83:AE86">
    <cfRule type="expression" dxfId="162" priority="4">
      <formula>$AE153="+"</formula>
    </cfRule>
  </conditionalFormatting>
  <conditionalFormatting sqref="AF83:AF86">
    <cfRule type="cellIs" dxfId="161" priority="40" operator="lessThan">
      <formula>0.05/(COUNT($B$53:$AI$86)-COUNT($B$53:$B$86))</formula>
    </cfRule>
    <cfRule type="cellIs" dxfId="160" priority="41" operator="lessThan">
      <formula>0.05</formula>
    </cfRule>
  </conditionalFormatting>
  <conditionalFormatting sqref="AF84:AF86">
    <cfRule type="expression" dxfId="159" priority="3">
      <formula>$AF154="+"</formula>
    </cfRule>
  </conditionalFormatting>
  <conditionalFormatting sqref="AG84:AG86">
    <cfRule type="cellIs" dxfId="158" priority="38" operator="lessThan">
      <formula>0.05/(COUNT($B$53:$AI$86)-COUNT($B$53:$B$86))</formula>
    </cfRule>
    <cfRule type="cellIs" dxfId="157" priority="39" operator="lessThan">
      <formula>0.05</formula>
    </cfRule>
  </conditionalFormatting>
  <conditionalFormatting sqref="AG85:AG86">
    <cfRule type="expression" dxfId="156" priority="2">
      <formula>$AG155="+"</formula>
    </cfRule>
  </conditionalFormatting>
  <conditionalFormatting sqref="AH85:AH86">
    <cfRule type="cellIs" dxfId="155" priority="36" operator="lessThan">
      <formula>0.05/(COUNT($B$53:$AI$86)-COUNT($B$53:$B$86))</formula>
    </cfRule>
    <cfRule type="cellIs" dxfId="154" priority="37" operator="lessThan">
      <formula>0.05</formula>
    </cfRule>
  </conditionalFormatting>
  <conditionalFormatting sqref="AH86">
    <cfRule type="expression" dxfId="153" priority="1">
      <formula>$AH$156="+"</formula>
    </cfRule>
  </conditionalFormatting>
  <conditionalFormatting sqref="AI86">
    <cfRule type="cellIs" dxfId="152" priority="34" operator="lessThan">
      <formula>0.05/(COUNT($B$53:$AI$86)-COUNT($B$53:$B$86))</formula>
    </cfRule>
    <cfRule type="cellIs" dxfId="151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0.72465492259589726</v>
      </c>
      <c r="F4" s="9">
        <f t="array" ref="F4">IF(D4&lt;2,"",VAR(IF('Recall Analysis'!$A$2:$A$37=A4,'Recall Analysis'!$D$2:$H$37,"")))</f>
        <v>5.9719687998963386E-3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0.83478609013955596</v>
      </c>
      <c r="F5" s="11">
        <f t="array" ref="F5">IF(D5&lt;2,"",VAR(IF('Recall Analysis'!$A$2:$A$37=A5,'Recall Analysis'!$D$2:$H$37,"")))</f>
        <v>2.6569433621453859E-3</v>
      </c>
      <c r="H5" t="s">
        <v>26</v>
      </c>
      <c r="I5">
        <f>DEVSQ(E4:E9)*D4</f>
        <v>1.988919333358725</v>
      </c>
      <c r="J5">
        <f>COUNT(E4:E9)-1</f>
        <v>5</v>
      </c>
      <c r="K5">
        <f t="shared" ref="K5:K13" si="1">I5/J5</f>
        <v>0.39778386667174498</v>
      </c>
      <c r="L5">
        <f>K5/K12</f>
        <v>196.42879522970787</v>
      </c>
      <c r="M5">
        <f>_xlfn.F.DIST.RT(L5,J5,J12)</f>
        <v>1.8753651016706514E-62</v>
      </c>
      <c r="N5">
        <f>I5/(I5+I12)</f>
        <v>0.8721300268439155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0.85984519179440255</v>
      </c>
      <c r="F6" s="11">
        <f t="array" ref="F6">IF(D6&lt;2,"",VAR(IF('Recall Analysis'!$A$2:$A$37=A6,'Recall Analysis'!$D$2:$H$37,"")))</f>
        <v>1.3227801938572549E-3</v>
      </c>
      <c r="H6" t="s">
        <v>27</v>
      </c>
      <c r="I6">
        <f>DEVSQ(E10:E11)*D10</f>
        <v>4.4171254913084913E-2</v>
      </c>
      <c r="J6">
        <f>COUNT(E10:E11)-1</f>
        <v>1</v>
      </c>
      <c r="K6">
        <f t="shared" si="1"/>
        <v>4.4171254913084913E-2</v>
      </c>
      <c r="L6">
        <f>K6/K12</f>
        <v>21.812112338687481</v>
      </c>
      <c r="M6">
        <f>_xlfn.F.DIST.RT(L6,J6,J12)</f>
        <v>6.829253497789794E-6</v>
      </c>
      <c r="N6">
        <f>I6/(I6+I12)</f>
        <v>0.13154715919747831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0.56255242888736356</v>
      </c>
      <c r="F7" s="11">
        <f t="array" ref="F7">IF(D7&lt;2,"",VAR(IF('Recall Analysis'!$A$2:$A$37=A7,'Recall Analysis'!$D$2:$H$37,"")))</f>
        <v>0.16483469741532997</v>
      </c>
      <c r="H7" t="s">
        <v>28</v>
      </c>
      <c r="I7">
        <f>DEVSQ(E12:E14)*D12</f>
        <v>0.88534598251782215</v>
      </c>
      <c r="J7">
        <f>COUNT(E12:E14)-1</f>
        <v>2</v>
      </c>
      <c r="K7">
        <f t="shared" si="1"/>
        <v>0.44267299125891107</v>
      </c>
      <c r="L7">
        <f>K7/K12</f>
        <v>218.59539724740506</v>
      </c>
      <c r="M7">
        <f>_xlfn.F.DIST.RT(L7,J7,J12)</f>
        <v>2.3504504274737289E-44</v>
      </c>
      <c r="N7">
        <f>I7/(I7+I12)</f>
        <v>0.7522328272161134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0.79725463280713782</v>
      </c>
      <c r="F8" s="11">
        <f t="array" ref="F8">IF(D8&lt;2,"",VAR(IF('Recall Analysis'!$A$2:$A$37=A8,'Recall Analysis'!$D$2:$H$37,"")))</f>
        <v>1.7508122158880939E-3</v>
      </c>
      <c r="H8" t="s">
        <v>29</v>
      </c>
      <c r="I8">
        <f>DEVSQ(E15:E26)*D15-I5-I6</f>
        <v>7.50448376883949E-2</v>
      </c>
      <c r="J8">
        <f>J6*J5</f>
        <v>5</v>
      </c>
      <c r="K8">
        <f t="shared" si="1"/>
        <v>1.5008967537678979E-2</v>
      </c>
      <c r="L8">
        <f>K8/K12</f>
        <v>7.4115459627249143</v>
      </c>
      <c r="M8">
        <f>_xlfn.F.DIST.RT(L8,J8,J12)</f>
        <v>3.2629891041518389E-6</v>
      </c>
      <c r="N8">
        <f>I8/(I8+I12)</f>
        <v>0.20467355827210856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0.8608899565316861</v>
      </c>
      <c r="F9" s="11">
        <f t="array" ref="F9">IF(D9&lt;2,"",VAR(IF('Recall Analysis'!$A$2:$A$37=A9,'Recall Analysis'!$D$2:$H$37,"")))</f>
        <v>2.2508042393668266E-3</v>
      </c>
      <c r="H9" t="s">
        <v>30</v>
      </c>
      <c r="I9">
        <f>DEVSQ(E27:E44)*D27-I5-I7</f>
        <v>3.8700271426235937</v>
      </c>
      <c r="J9">
        <f>J7*J5</f>
        <v>10</v>
      </c>
      <c r="K9">
        <f t="shared" si="1"/>
        <v>0.38700271426235938</v>
      </c>
      <c r="L9">
        <f>K9/K12</f>
        <v>191.10497755785883</v>
      </c>
      <c r="M9">
        <f>_xlfn.F.DIST.RT(L9,J9,J12)</f>
        <v>7.2895760735857375E-78</v>
      </c>
      <c r="N9">
        <f>I9/(I9+I12)</f>
        <v>0.9299287045446587</v>
      </c>
    </row>
    <row r="10" spans="1:14" x14ac:dyDescent="0.2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0.75766542108340318</v>
      </c>
      <c r="F10" s="11">
        <f t="array" ref="F10">IF(D10&lt;2,"",VAR(IF('Recall Analysis'!$B$2:$B$37=B10,'Recall Analysis'!$D$2:$H$37,"")))</f>
        <v>4.0366110275266001E-2</v>
      </c>
      <c r="H10" t="s">
        <v>31</v>
      </c>
      <c r="I10">
        <f>DEVSQ(E45:E50)*D45-I6-I7</f>
        <v>7.4438348397267706E-3</v>
      </c>
      <c r="J10">
        <f>J7*J6</f>
        <v>2</v>
      </c>
      <c r="K10">
        <f t="shared" si="1"/>
        <v>3.7219174198633853E-3</v>
      </c>
      <c r="L10">
        <f>K10/K12</f>
        <v>1.837912032092371</v>
      </c>
      <c r="M10">
        <f>_xlfn.F.DIST.RT(L10,J10,J12)</f>
        <v>0.1628629942485611</v>
      </c>
      <c r="N10">
        <f>I10/(I10+I12)</f>
        <v>2.4891170152448981E-2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0.7889956531686112</v>
      </c>
      <c r="F11" s="11">
        <f t="array" ref="F11">IF(D11&lt;2,"",VAR(IF('Recall Analysis'!$B$2:$B$37=B11,'Recall Analysis'!$D$2:$H$37,"")))</f>
        <v>3.9741757803539286E-2</v>
      </c>
      <c r="H11" t="s">
        <v>32</v>
      </c>
      <c r="I11">
        <f>DEVSQ(E51:E86)*D51-I10-I9-I8-I7-I6-I5</f>
        <v>1.1207723793317692E-2</v>
      </c>
      <c r="J11">
        <f>J7*J6*J5</f>
        <v>10</v>
      </c>
      <c r="K11">
        <f t="shared" si="1"/>
        <v>1.1207723793317693E-3</v>
      </c>
      <c r="L11">
        <f>K11/K12</f>
        <v>0.55344619690306363</v>
      </c>
      <c r="M11">
        <f>_xlfn.F.DIST.RT(L11,J11,J12)</f>
        <v>0.84922106796535535</v>
      </c>
      <c r="N11">
        <f>I11/(I11+I12)</f>
        <v>3.7011280852281746E-2</v>
      </c>
    </row>
    <row r="12" spans="1:14" x14ac:dyDescent="0.2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0.81993250972317522</v>
      </c>
      <c r="F12" s="11">
        <f t="array" ref="F12">IF(D12&lt;2,"",VAR(IF('Recall Analysis'!$C$2:$C$37=C12,'Recall Analysis'!$D$2:$H$37,"")))</f>
        <v>5.1707715693291908E-3</v>
      </c>
      <c r="H12" t="s">
        <v>34</v>
      </c>
      <c r="I12">
        <f>I13-I11-I10-I9-I8-I7-I6-I5</f>
        <v>0.2916114041922715</v>
      </c>
      <c r="J12">
        <f>D87-(J5+1)*(J6+1)*(J7+1)</f>
        <v>144</v>
      </c>
      <c r="K12">
        <f t="shared" si="1"/>
        <v>2.0250791957796633E-3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0.82585220773278445</v>
      </c>
      <c r="F13" s="11">
        <f t="array" ref="F13">IF(D13&lt;2,"",VAR(IF('Recall Analysis'!$C$2:$C$37=C13,'Recall Analysis'!$D$2:$H$37,"")))</f>
        <v>4.4803788666128233E-3</v>
      </c>
      <c r="H13" s="16" t="s">
        <v>33</v>
      </c>
      <c r="I13" s="16">
        <f>F87*J13</f>
        <v>7.173771513926936</v>
      </c>
      <c r="J13" s="16">
        <f>D87-1</f>
        <v>179</v>
      </c>
      <c r="K13" s="16">
        <f t="shared" si="1"/>
        <v>4.0076935831994058E-2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0.67420689392206201</v>
      </c>
      <c r="F14" s="14">
        <f t="array" ref="F14">IF(D14&lt;2,"",VAR(IF('Recall Analysis'!$C$2:$C$37=C14,'Recall Analysis'!$D$2:$H$37,"")))</f>
        <v>9.6932333147260311E-2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0.67032715625714956</v>
      </c>
      <c r="F15" s="9">
        <f t="array" ref="F15">IF(D15&lt;2,"",VAR(IF('Recall Analysis'!$A$2:$A$37=A15,IF('Recall Analysis'!$B$2:$B$37=B15,'Recall Analysis'!$D$2:$H$37,""))))</f>
        <v>3.186700947940678E-3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0.77898268893464495</v>
      </c>
      <c r="F16" s="11">
        <f t="array" ref="F16">IF(D16&lt;2,"",VAR(IF('Recall Analysis'!$A$2:$A$37=A16,IF('Recall Analysis'!$B$2:$B$37=B16,'Recall Analysis'!$D$2:$H$37,""))))</f>
        <v>2.8591497189357899E-3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0.80548310836574377</v>
      </c>
      <c r="F17" s="11">
        <f t="array" ref="F17">IF(D17&lt;2,"",VAR(IF('Recall Analysis'!$A$2:$A$37=A17,IF('Recall Analysis'!$B$2:$B$37=B17,'Recall Analysis'!$D$2:$H$37,""))))</f>
        <v>2.5127318356370451E-3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0.86408907191336837</v>
      </c>
      <c r="F18" s="11">
        <f t="array" ref="F18">IF(D18&lt;2,"",VAR(IF('Recall Analysis'!$A$2:$A$37=A18,IF('Recall Analysis'!$B$2:$B$37=B18,'Recall Analysis'!$D$2:$H$37,""))))</f>
        <v>1.1509406841575997E-3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0.85767558911004349</v>
      </c>
      <c r="F19" s="11">
        <f t="array" ref="F19">IF(D19&lt;2,"",VAR(IF('Recall Analysis'!$A$2:$A$37=A19,IF('Recall Analysis'!$B$2:$B$37=B19,'Recall Analysis'!$D$2:$H$37,""))))</f>
        <v>1.5687760190077591E-3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0.86201479447876161</v>
      </c>
      <c r="F20" s="11">
        <f t="array" ref="F20">IF(D20&lt;2,"",VAR(IF('Recall Analysis'!$A$2:$A$37=A20,IF('Recall Analysis'!$B$2:$B$37=B20,'Recall Analysis'!$D$2:$H$37,""))))</f>
        <v>1.1611818629651727E-3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0.56936627773964765</v>
      </c>
      <c r="F21" s="11">
        <f t="array" ref="F21">IF(D21&lt;2,"",VAR(IF('Recall Analysis'!$A$2:$A$37=A21,IF('Recall Analysis'!$B$2:$B$37=B21,'Recall Analysis'!$D$2:$H$37,""))))</f>
        <v>0.17455045606687566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0.5557385800350797</v>
      </c>
      <c r="F22" s="11">
        <f t="array" ref="F22">IF(D22&lt;2,"",VAR(IF('Recall Analysis'!$A$2:$A$37=A22,IF('Recall Analysis'!$B$2:$B$37=B22,'Recall Analysis'!$D$2:$H$37,""))))</f>
        <v>0.16679335600163217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0.78974300312666823</v>
      </c>
      <c r="F23" s="11">
        <f t="array" ref="F23">IF(D23&lt;2,"",VAR(IF('Recall Analysis'!$A$2:$A$37=A23,IF('Recall Analysis'!$B$2:$B$37=B23,'Recall Analysis'!$D$2:$H$37,""))))</f>
        <v>2.3022528616897311E-3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0.80476626248760763</v>
      </c>
      <c r="F24" s="11">
        <f t="array" ref="F24">IF(D24&lt;2,"",VAR(IF('Recall Analysis'!$A$2:$A$37=A24,IF('Recall Analysis'!$B$2:$B$37=B24,'Recall Analysis'!$D$2:$H$37,""))))</f>
        <v>1.2035197702430756E-3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0.8533973919011667</v>
      </c>
      <c r="F25" s="11">
        <f t="array" ref="F25">IF(D25&lt;2,"",VAR(IF('Recall Analysis'!$A$2:$A$37=A25,IF('Recall Analysis'!$B$2:$B$37=B25,'Recall Analysis'!$D$2:$H$37,""))))</f>
        <v>2.2421908198287E-3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0.86838252116220527</v>
      </c>
      <c r="F26" s="14">
        <f t="array" ref="F26">IF(D26&lt;2,"",VAR(IF('Recall Analysis'!$A$2:$A$37=A26,IF('Recall Analysis'!$B$2:$B$37=B26,'Recall Analysis'!$D$2:$H$37,""))))</f>
        <v>2.2998925515543499E-3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0.72000686341798226</v>
      </c>
      <c r="F27" s="9">
        <f t="array" ref="F27">IF(D27&lt;2,"",VAR(IF('Recall Analysis'!$A$2:$A$37=A27,IF('Recall Analysis'!$C$2:$C$37=C27,'Recall Analysis'!$D$2:$H$37,""))))</f>
        <v>7.7525970529389214E-3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0.72537176847403351</v>
      </c>
      <c r="F28" s="11">
        <f t="array" ref="F28">IF(D28&lt;2,"",VAR(IF('Recall Analysis'!$A$2:$A$37=A28,IF('Recall Analysis'!$C$2:$C$37=C28,'Recall Analysis'!$D$2:$H$37,""))))</f>
        <v>5.3866400562593598E-3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0.72858613589567611</v>
      </c>
      <c r="F29" s="11">
        <f t="array" ref="F29">IF(D29&lt;2,"",VAR(IF('Recall Analysis'!$A$2:$A$37=A29,IF('Recall Analysis'!$C$2:$C$37=C29,'Recall Analysis'!$D$2:$H$37,""))))</f>
        <v>6.062025956976037E-3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0.83796614047128803</v>
      </c>
      <c r="F30" s="11">
        <f t="array" ref="F30">IF(D30&lt;2,"",VAR(IF('Recall Analysis'!$A$2:$A$37=A30,IF('Recall Analysis'!$C$2:$C$37=C30,'Recall Analysis'!$D$2:$H$37,""))))</f>
        <v>2.5313618981256192E-3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0.84122626401281175</v>
      </c>
      <c r="F31" s="11">
        <f t="array" ref="F31">IF(D31&lt;2,"",VAR(IF('Recall Analysis'!$A$2:$A$37=A31,IF('Recall Analysis'!$C$2:$C$37=C31,'Recall Analysis'!$D$2:$H$37,""))))</f>
        <v>2.1383126236556686E-3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0.82516586593456887</v>
      </c>
      <c r="F32" s="11">
        <f t="array" ref="F32">IF(D32&lt;2,"",VAR(IF('Recall Analysis'!$A$2:$A$37=A32,IF('Recall Analysis'!$C$2:$C$37=C32,'Recall Analysis'!$D$2:$H$37,""))))</f>
        <v>3.7314348969268054E-3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0.85304278197208883</v>
      </c>
      <c r="F33" s="11">
        <f t="array" ref="F33">IF(D33&lt;2,"",VAR(IF('Recall Analysis'!$A$2:$A$37=A33,IF('Recall Analysis'!$C$2:$C$37=C33,'Recall Analysis'!$D$2:$H$37,""))))</f>
        <v>1.8877672189997587E-3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0.8680736673530085</v>
      </c>
      <c r="F34" s="11">
        <f t="array" ref="F34">IF(D34&lt;2,"",VAR(IF('Recall Analysis'!$A$2:$A$37=A34,IF('Recall Analysis'!$C$2:$C$37=C34,'Recall Analysis'!$D$2:$H$37,""))))</f>
        <v>1.0365410171559034E-3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0.85841912605811022</v>
      </c>
      <c r="F35" s="11">
        <f t="array" ref="F35">IF(D35&lt;2,"",VAR(IF('Recall Analysis'!$A$2:$A$37=A35,IF('Recall Analysis'!$C$2:$C$37=C35,'Recall Analysis'!$D$2:$H$37,""))))</f>
        <v>1.2090787741693666E-3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0.83792038435140692</v>
      </c>
      <c r="F36" s="11">
        <f t="array" ref="F36">IF(D36&lt;2,"",VAR(IF('Recall Analysis'!$A$2:$A$37=A36,IF('Recall Analysis'!$C$2:$C$37=C36,'Recall Analysis'!$D$2:$H$37,""))))</f>
        <v>1.9051745270182545E-3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0.84973690231068399</v>
      </c>
      <c r="F37" s="11">
        <f t="array" ref="F37">IF(D37&lt;2,"",VAR(IF('Recall Analysis'!$A$2:$A$37=A37,IF('Recall Analysis'!$C$2:$C$37=C37,'Recall Analysis'!$D$2:$H$37,""))))</f>
        <v>1.7092194568783816E-3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0.8036948066803935</v>
      </c>
      <c r="F39" s="11">
        <f t="array" ref="F39">IF(D39&lt;2,"",VAR(IF('Recall Analysis'!$A$2:$A$37=A39,IF('Recall Analysis'!$C$2:$C$37=C39,'Recall Analysis'!$D$2:$H$37,""))))</f>
        <v>1.2878350372483658E-3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0.80370624571036386</v>
      </c>
      <c r="F40" s="11">
        <f t="array" ref="F40">IF(D40&lt;2,"",VAR(IF('Recall Analysis'!$A$2:$A$37=A40,IF('Recall Analysis'!$C$2:$C$37=C40,'Recall Analysis'!$D$2:$H$37,""))))</f>
        <v>8.4434632566255166E-4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0.78436284603065676</v>
      </c>
      <c r="F41" s="11">
        <f t="array" ref="F41">IF(D41&lt;2,"",VAR(IF('Recall Analysis'!$A$2:$A$37=A41,IF('Recall Analysis'!$C$2:$C$37=C41,'Recall Analysis'!$D$2:$H$37,""))))</f>
        <v>3.2323276495495041E-3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0.86696408144589332</v>
      </c>
      <c r="F42" s="11">
        <f t="array" ref="F42">IF(D42&lt;2,"",VAR(IF('Recall Analysis'!$A$2:$A$37=A42,IF('Recall Analysis'!$C$2:$C$37=C42,'Recall Analysis'!$D$2:$H$37,""))))</f>
        <v>2.7482866331350908E-3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0.86699839853580407</v>
      </c>
      <c r="F43" s="11">
        <f t="array" ref="F43">IF(D43&lt;2,"",VAR(IF('Recall Analysis'!$A$2:$A$37=A43,IF('Recall Analysis'!$C$2:$C$37=C43,'Recall Analysis'!$D$2:$H$37,""))))</f>
        <v>1.7349095135480294E-3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0.84870738961336067</v>
      </c>
      <c r="F44" s="14">
        <f t="array" ref="F44">IF(D44&lt;2,"",VAR(IF('Recall Analysis'!$A$2:$A$37=A44,IF('Recall Analysis'!$C$2:$C$37=C44,'Recall Analysis'!$D$2:$H$37,""))))</f>
        <v>2.5220364091538307E-3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0.80367955464043306</v>
      </c>
      <c r="F45" s="9">
        <f t="array" ref="F45">IF(D45&lt;2,"",VAR(IF('Recall Analysis'!$B$2:$B$37=B45,IF('Recall Analysis'!$C$2:$C$37=C45,'Recall Analysis'!$D$2:$H$37,""))))</f>
        <v>7.2111557607999147E-3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0.8183405780523143</v>
      </c>
      <c r="F46" s="11">
        <f t="array" ref="F46">IF(D46&lt;2,"",VAR(IF('Recall Analysis'!$B$2:$B$37=B46,IF('Recall Analysis'!$C$2:$C$37=C46,'Recall Analysis'!$D$2:$H$37,""))))</f>
        <v>6.0323111516838298E-3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0.65097613055746195</v>
      </c>
      <c r="F47" s="11">
        <f t="array" ref="F47">IF(D47&lt;2,"",VAR(IF('Recall Analysis'!$B$2:$B$37=B47,IF('Recall Analysis'!$C$2:$C$37=C47,'Recall Analysis'!$D$2:$H$37,""))))</f>
        <v>9.2864892339400359E-2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0.83618546480591793</v>
      </c>
      <c r="F48" s="11">
        <f t="array" ref="F48">IF(D48&lt;2,"",VAR(IF('Recall Analysis'!$B$2:$B$37=B48,IF('Recall Analysis'!$C$2:$C$37=C48,'Recall Analysis'!$D$2:$H$37,""))))</f>
        <v>2.7621549169632707E-3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0.83336383741325393</v>
      </c>
      <c r="F49" s="11">
        <f t="array" ref="F49">IF(D49&lt;2,"",VAR(IF('Recall Analysis'!$B$2:$B$37=B49,IF('Recall Analysis'!$C$2:$C$37=C49,'Recall Analysis'!$D$2:$H$37,""))))</f>
        <v>2.9662018932391293E-3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0.69743765728666207</v>
      </c>
      <c r="F50" s="14">
        <f t="array" ref="F50">IF(D50&lt;2,"",VAR(IF('Recall Analysis'!$B$2:$B$37=B50,IF('Recall Analysis'!$C$2:$C$37=C50,'Recall Analysis'!$D$2:$H$37,""))))</f>
        <v>0.10322571296053878</v>
      </c>
    </row>
    <row r="51" spans="1:6" x14ac:dyDescent="0.2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0.65035460992907801</v>
      </c>
      <c r="F51" s="9">
        <f>_xlfn.VAR.S('Recall Analysis'!D2:H2)</f>
        <v>3.4115814277050419E-3</v>
      </c>
    </row>
    <row r="52" spans="1:6" x14ac:dyDescent="0.2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0.68027911233127436</v>
      </c>
      <c r="F52" s="11">
        <f>_xlfn.VAR.S('Recall Analysis'!D3:H3)</f>
        <v>2.1995467202592157E-3</v>
      </c>
    </row>
    <row r="53" spans="1:6" x14ac:dyDescent="0.2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0.68034774651109586</v>
      </c>
      <c r="F53" s="11">
        <f>_xlfn.VAR.S('Recall Analysis'!D4:H4)</f>
        <v>4.7943798378709164E-3</v>
      </c>
    </row>
    <row r="54" spans="1:6" x14ac:dyDescent="0.2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0.78965911690688628</v>
      </c>
      <c r="F54" s="11">
        <f>_xlfn.VAR.S('Recall Analysis'!D5:H5)</f>
        <v>1.9031709012013774E-3</v>
      </c>
    </row>
    <row r="55" spans="1:6" x14ac:dyDescent="0.2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0.77046442461679254</v>
      </c>
      <c r="F55" s="11">
        <f>_xlfn.VAR.S('Recall Analysis'!D6:H6)</f>
        <v>4.8370243113015719E-3</v>
      </c>
    </row>
    <row r="56" spans="1:6" x14ac:dyDescent="0.2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0.77682452528025636</v>
      </c>
      <c r="F56" s="11">
        <f>_xlfn.VAR.S('Recall Analysis'!D7:H7)</f>
        <v>3.0278230392793391E-3</v>
      </c>
    </row>
    <row r="57" spans="1:6" x14ac:dyDescent="0.2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0.81329215282544054</v>
      </c>
      <c r="F57" s="11">
        <f>_xlfn.VAR.S('Recall Analysis'!D8:H8)</f>
        <v>2.5832710873191851E-3</v>
      </c>
    </row>
    <row r="58" spans="1:6" x14ac:dyDescent="0.2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0.81548844657973008</v>
      </c>
      <c r="F58" s="11">
        <f>_xlfn.VAR.S('Recall Analysis'!D9:H9)</f>
        <v>1.8529605994376218E-3</v>
      </c>
    </row>
    <row r="59" spans="1:6" x14ac:dyDescent="0.2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0.78766872569206137</v>
      </c>
      <c r="F59" s="11">
        <f>_xlfn.VAR.S('Recall Analysis'!D10:H10)</f>
        <v>3.7602794902301369E-3</v>
      </c>
    </row>
    <row r="60" spans="1:6" x14ac:dyDescent="0.2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0.86264012811713575</v>
      </c>
      <c r="F60" s="11">
        <f>_xlfn.VAR.S('Recall Analysis'!D11:H11)</f>
        <v>1.5902790175948533E-3</v>
      </c>
    </row>
    <row r="61" spans="1:6" x14ac:dyDescent="0.2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0.86696408144589332</v>
      </c>
      <c r="F61" s="11">
        <f>_xlfn.VAR.S('Recall Analysis'!D12:H12)</f>
        <v>1.3021546882410256E-3</v>
      </c>
    </row>
    <row r="62" spans="1:6" x14ac:dyDescent="0.2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0.86266300617707614</v>
      </c>
      <c r="F62" s="11">
        <f>_xlfn.VAR.S('Recall Analysis'!D13:H13)</f>
        <v>1.120360211939498E-3</v>
      </c>
    </row>
    <row r="63" spans="1:6" x14ac:dyDescent="0.2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0.84765499885609707</v>
      </c>
      <c r="F63" s="11">
        <f>_xlfn.VAR.S('Recall Analysis'!D14:H14)</f>
        <v>2.7334099913214113E-3</v>
      </c>
    </row>
    <row r="64" spans="1:6" x14ac:dyDescent="0.2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0.8712651567147105</v>
      </c>
      <c r="F64" s="11">
        <f>_xlfn.VAR.S('Recall Analysis'!D15:H15)</f>
        <v>9.7521983167170203E-4</v>
      </c>
    </row>
    <row r="65" spans="1:6" x14ac:dyDescent="0.2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0.85410661175932279</v>
      </c>
      <c r="F65" s="11">
        <f>_xlfn.VAR.S('Recall Analysis'!D16:H16)</f>
        <v>1.4098035234724657E-3</v>
      </c>
    </row>
    <row r="66" spans="1:6" x14ac:dyDescent="0.2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0.85843056508808058</v>
      </c>
      <c r="F66" s="11">
        <f>_xlfn.VAR.S('Recall Analysis'!D17:H17)</f>
        <v>1.4414957341656303E-3</v>
      </c>
    </row>
    <row r="67" spans="1:6" x14ac:dyDescent="0.2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0.8648821779913064</v>
      </c>
      <c r="F67" s="11">
        <f>_xlfn.VAR.S('Recall Analysis'!D18:H18)</f>
        <v>1.331533446064436E-3</v>
      </c>
    </row>
    <row r="68" spans="1:6" x14ac:dyDescent="0.2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0.86273164035689776</v>
      </c>
      <c r="F68" s="11">
        <f>_xlfn.VAR.S('Recall Analysis'!D19:H19)</f>
        <v>1.2641292694654932E-3</v>
      </c>
    </row>
    <row r="69" spans="1:6" x14ac:dyDescent="0.2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0.84760924273621596</v>
      </c>
      <c r="F69" s="11">
        <f>_xlfn.VAR.S('Recall Analysis'!D20:H20)</f>
        <v>1.5362243015034152E-3</v>
      </c>
    </row>
    <row r="70" spans="1:6" x14ac:dyDescent="0.2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0.860489590482727</v>
      </c>
      <c r="F70" s="11">
        <f>_xlfn.VAR.S('Recall Analysis'!D21:H21)</f>
        <v>1.4530106579517549E-3</v>
      </c>
    </row>
    <row r="71" spans="1:6" x14ac:dyDescent="0.2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2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0.82823152596659799</v>
      </c>
      <c r="F72" s="11">
        <f>_xlfn.VAR.S('Recall Analysis'!D23:H23)</f>
        <v>2.51573344228545E-3</v>
      </c>
    </row>
    <row r="73" spans="1:6" x14ac:dyDescent="0.2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0.83898421413864099</v>
      </c>
      <c r="F73" s="11">
        <f>_xlfn.VAR.S('Recall Analysis'!D24:H24)</f>
        <v>2.1036823627116202E-3</v>
      </c>
    </row>
    <row r="74" spans="1:6" x14ac:dyDescent="0.2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2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0.80905971173644475</v>
      </c>
      <c r="F75" s="11">
        <f>_xlfn.VAR.S('Recall Analysis'!D26:H26)</f>
        <v>2.2517067079822128E-3</v>
      </c>
    </row>
    <row r="76" spans="1:6" x14ac:dyDescent="0.2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0.80910546785632587</v>
      </c>
      <c r="F76" s="11">
        <f>_xlfn.VAR.S('Recall Analysis'!D27:H27)</f>
        <v>1.2971980369567305E-3</v>
      </c>
    </row>
    <row r="77" spans="1:6" x14ac:dyDescent="0.2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0.75106382978723418</v>
      </c>
      <c r="F77" s="11">
        <f>_xlfn.VAR.S('Recall Analysis'!D28:H28)</f>
        <v>1.7038318682948113E-3</v>
      </c>
    </row>
    <row r="78" spans="1:6" x14ac:dyDescent="0.2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0.79832990162434236</v>
      </c>
      <c r="F78" s="11">
        <f>_xlfn.VAR.S('Recall Analysis'!D29:H29)</f>
        <v>5.7396661017549886E-4</v>
      </c>
    </row>
    <row r="79" spans="1:6" x14ac:dyDescent="0.2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0.79830702356440175</v>
      </c>
      <c r="F79" s="11">
        <f>_xlfn.VAR.S('Recall Analysis'!D30:H30)</f>
        <v>5.2970219633039406E-4</v>
      </c>
    </row>
    <row r="80" spans="1:6" x14ac:dyDescent="0.2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0.81766186227407922</v>
      </c>
      <c r="F80" s="11">
        <f>_xlfn.VAR.S('Recall Analysis'!D31:H31)</f>
        <v>2.7968441362422754E-3</v>
      </c>
    </row>
    <row r="81" spans="1:6" x14ac:dyDescent="0.2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0.85410661175932279</v>
      </c>
      <c r="F81" s="11">
        <f>_xlfn.VAR.S('Recall Analysis'!D32:H32)</f>
        <v>2.2191456439488201E-3</v>
      </c>
    </row>
    <row r="82" spans="1:6" x14ac:dyDescent="0.2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0.87341569434911914</v>
      </c>
      <c r="F82" s="11">
        <f>_xlfn.VAR.S('Recall Analysis'!D33:H33)</f>
        <v>2.4998088260948649E-3</v>
      </c>
    </row>
    <row r="83" spans="1:6" x14ac:dyDescent="0.2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0.83266986959505829</v>
      </c>
      <c r="F83" s="11">
        <f>_xlfn.VAR.S('Recall Analysis'!D34:H34)</f>
        <v>2.0901313910378604E-3</v>
      </c>
    </row>
    <row r="84" spans="1:6" x14ac:dyDescent="0.2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0.87982155113246407</v>
      </c>
      <c r="F84" s="11">
        <f>_xlfn.VAR.S('Recall Analysis'!D35:H35)</f>
        <v>3.5512129637524322E-3</v>
      </c>
    </row>
    <row r="85" spans="1:6" x14ac:dyDescent="0.2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0.86058110272248922</v>
      </c>
      <c r="F85" s="11">
        <f>_xlfn.VAR.S('Recall Analysis'!D36:H36)</f>
        <v>1.3007833654992249E-3</v>
      </c>
    </row>
    <row r="86" spans="1:6" x14ac:dyDescent="0.2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0.86474490963166328</v>
      </c>
      <c r="F86" s="14">
        <f>_xlfn.VAR.S('Recall Analysis'!D37:H37)</f>
        <v>2.9414454087146298E-3</v>
      </c>
    </row>
    <row r="87" spans="1:6" x14ac:dyDescent="0.25">
      <c r="D87">
        <f>SUM(D51:D86)</f>
        <v>180</v>
      </c>
      <c r="E87">
        <f>AVERAGE('Recall Analysis'!D2:H37)</f>
        <v>0.77333053712600663</v>
      </c>
      <c r="F87">
        <f>_xlfn.VAR.S('Recall Analysis'!D2:H37)</f>
        <v>4.0076935831994058E-2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50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F14-B3C9-491A-A20D-3D997FF076EE}">
  <dimension ref="A1:V27"/>
  <sheetViews>
    <sheetView workbookViewId="0">
      <selection activeCell="J32" sqref="J32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1" t="s">
        <v>100</v>
      </c>
      <c r="F1" s="31"/>
      <c r="G1" s="31"/>
      <c r="H1" s="31" t="s">
        <v>99</v>
      </c>
      <c r="I1" s="31"/>
      <c r="J1" s="31"/>
      <c r="M1" s="3"/>
      <c r="N1" s="3"/>
      <c r="O1" s="3"/>
      <c r="P1" s="3"/>
      <c r="Q1" s="31" t="s">
        <v>100</v>
      </c>
      <c r="R1" s="31"/>
      <c r="S1" s="31"/>
      <c r="T1" s="31" t="s">
        <v>99</v>
      </c>
      <c r="U1" s="31"/>
      <c r="V1" s="31"/>
    </row>
    <row r="2" spans="1:22" x14ac:dyDescent="0.25">
      <c r="A2" s="3" t="s">
        <v>101</v>
      </c>
      <c r="B2" s="3" t="s">
        <v>97</v>
      </c>
      <c r="C2" s="3" t="s">
        <v>96</v>
      </c>
      <c r="D2" s="3" t="s">
        <v>57</v>
      </c>
      <c r="E2" s="3" t="s">
        <v>45</v>
      </c>
      <c r="F2" s="3" t="s">
        <v>98</v>
      </c>
      <c r="G2" s="3" t="s">
        <v>102</v>
      </c>
      <c r="H2" s="3" t="s">
        <v>45</v>
      </c>
      <c r="I2" s="3" t="s">
        <v>98</v>
      </c>
      <c r="J2" s="3" t="s">
        <v>102</v>
      </c>
      <c r="K2" s="3"/>
      <c r="L2" s="31" t="s">
        <v>101</v>
      </c>
      <c r="M2" s="31"/>
      <c r="N2" s="3" t="s">
        <v>97</v>
      </c>
      <c r="O2" s="3" t="s">
        <v>96</v>
      </c>
      <c r="P2" s="3" t="s">
        <v>57</v>
      </c>
      <c r="Q2" s="3" t="s">
        <v>45</v>
      </c>
      <c r="R2" s="3" t="s">
        <v>98</v>
      </c>
      <c r="S2" s="3" t="s">
        <v>102</v>
      </c>
      <c r="T2" s="3" t="s">
        <v>45</v>
      </c>
      <c r="U2" s="3" t="s">
        <v>98</v>
      </c>
      <c r="V2" s="3" t="s">
        <v>102</v>
      </c>
    </row>
    <row r="3" spans="1:22" x14ac:dyDescent="0.25">
      <c r="A3" t="str">
        <f>'Recall Analysis'!AE2</f>
        <v>kNN</v>
      </c>
      <c r="B3">
        <f>E3-H3</f>
        <v>3.2544040265385488E-2</v>
      </c>
      <c r="C3" t="str">
        <f>IF(D3&lt;(0.05/COUNT($D$3:$D$8)),ABS(B3/(SQRT(((G3-1)*F3^2+(J3-1)*I3^2)/(G3+J3-2)))),"")</f>
        <v/>
      </c>
      <c r="D3">
        <f>IFERROR(_xlfn.T.TEST('[5]Recall Analysis'!D2:H7,'Recall Analysis'!D2:H7,2,IF(IF(F3^2&gt;I3^2,(F3^2)/(I3^2),(I3^2)/(F3^2))&lt;IF(F3^2&gt;I3^2,_xlfn.F.INV(0.95,G3-1,J3-1),_xlfn.F.INV(0.95,J3-1,G3-1)),2,3)),1)</f>
        <v>9.4886160860548921E-2</v>
      </c>
      <c r="E3">
        <f>'Recall Analysis'!AF2</f>
        <v>0.72465492259589726</v>
      </c>
      <c r="F3">
        <f>'Recall Analysis'!AG2</f>
        <v>7.5979623408076513E-2</v>
      </c>
      <c r="G3">
        <f>'Recall Analysis'!V2</f>
        <v>30</v>
      </c>
      <c r="H3">
        <f>'[5]Recall Analysis'!$AF$2</f>
        <v>0.69211088233051177</v>
      </c>
      <c r="I3">
        <f>'[5]Recall Analysis'!$AG$2</f>
        <v>6.986544409369122E-2</v>
      </c>
      <c r="J3">
        <f>'[5]Recall Analysis'!$V$2</f>
        <v>30</v>
      </c>
      <c r="L3" t="str">
        <f>'Recall Analysis'!AJ3</f>
        <v>kNN</v>
      </c>
      <c r="M3" t="str">
        <f>'Recall Analysis'!$AK$2</f>
        <v>BoW</v>
      </c>
      <c r="N3">
        <f>Q3-T3</f>
        <v>1.5076641500800902E-2</v>
      </c>
      <c r="O3" t="str">
        <f>IF(P3&lt;(0.05/COUNT($P$3:$P$14)),ABS(N3/(SQRT(((S3-1)*R3^2+(V3-1)*U3^2)/(S3+V3-2)))),"")</f>
        <v/>
      </c>
      <c r="P3">
        <f>IFERROR(_xlfn.T.TEST('[5]Recall Analysis'!D2:H4,'Recall Analysis'!D2:H4,2,IF(IF(R3^2&gt;U3^2,(R3^2)/(U3^2),(U3^2)/(R3^2))&lt;IF(R3^2&gt;U3^2,_xlfn.F.INV(0.95,S3-1,V3-1),_xlfn.F.INV(0.95,V3-1,S3-1)),2,3)),1)</f>
        <v>0.47607489257434388</v>
      </c>
      <c r="Q3">
        <f>'Recall Analysis'!AK3</f>
        <v>0.67032715625714956</v>
      </c>
      <c r="R3">
        <f>'Recall Analysis'!AN3</f>
        <v>5.4536723573001399E-2</v>
      </c>
      <c r="S3">
        <f>'Recall Analysis'!R2</f>
        <v>15</v>
      </c>
      <c r="T3">
        <f>'[5]Recall Analysis'!AK3</f>
        <v>0.65525051475634866</v>
      </c>
      <c r="U3">
        <f>'[5]Recall Analysis'!AN3</f>
        <v>5.589864634498265E-2</v>
      </c>
      <c r="V3">
        <f>'[5]Recall Analysis'!$R$2</f>
        <v>15</v>
      </c>
    </row>
    <row r="4" spans="1:22" x14ac:dyDescent="0.25">
      <c r="A4" t="str">
        <f>'Recall Analysis'!AE3</f>
        <v>RF</v>
      </c>
      <c r="B4">
        <f t="shared" ref="B4:B8" si="0">E4-H4</f>
        <v>0.10514375047662605</v>
      </c>
      <c r="C4" t="str">
        <f t="shared" ref="C4:C8" si="1">IF(D4&lt;(0.05/COUNT($D$3:$D$8)),ABS(B4/(SQRT(((G4-1)*F4^2+(J4-1)*I4^2)/(G4+J4-2)))),"")</f>
        <v/>
      </c>
      <c r="D4">
        <f>IFERROR(_xlfn.T.TEST('[5]Recall Analysis'!D26:H31,'Recall Analysis'!D26:H31,2,IF(IF(F4^2&gt;I4^2,(F4^2)/(I4^2),(I4^2)/(F4^2))&lt;IF(F4^2&gt;I4^2,_xlfn.F.INV(0.95,G4-1,J4-1),_xlfn.F.INV(0.95,J4-1,G4-1)),2,3)),1)</f>
        <v>0.95373714572165114</v>
      </c>
      <c r="E4">
        <f>'Recall Analysis'!AF3</f>
        <v>0.79725463280713782</v>
      </c>
      <c r="F4">
        <f>'Recall Analysis'!AG3</f>
        <v>4.1139419158415742E-2</v>
      </c>
      <c r="G4">
        <f>'Recall Analysis'!V26</f>
        <v>30</v>
      </c>
      <c r="H4">
        <f>'[5]Recall Analysis'!$AF$2</f>
        <v>0.69211088233051177</v>
      </c>
      <c r="I4">
        <f>'[5]Recall Analysis'!$AG$2</f>
        <v>6.986544409369122E-2</v>
      </c>
      <c r="J4">
        <f>'[5]Recall Analysis'!$V$26</f>
        <v>30</v>
      </c>
      <c r="M4" t="str">
        <f>'Recall Analysis'!$AL$2</f>
        <v>Tf-Idf</v>
      </c>
      <c r="N4">
        <f t="shared" ref="N4:N14" si="2">Q4-T4</f>
        <v>5.0011439029970184E-2</v>
      </c>
      <c r="O4" t="str">
        <f t="shared" ref="O4:O14" si="3">IF(P4&lt;(0.05/COUNT($P$3:$P$14)),ABS(N4/(SQRT(((S4-1)*R4^2+(V4-1)*U4^2)/(S4+V4-2)))),"")</f>
        <v/>
      </c>
      <c r="P4">
        <f>IFERROR(_xlfn.T.TEST('[5]Recall Analysis'!D5:H7,'Recall Analysis'!D5:H7,2,IF(IF(R4^2&gt;U4^2,(R4^2)/(U4^2),(U4^2)/(R4^2))&lt;IF(R4^2&gt;U4^2,_xlfn.F.INV(0.95,S4-1,V4-1),_xlfn.F.INV(0.95,V4-1,S4-1)),2,3)),1)</f>
        <v>2.8772784598295829E-2</v>
      </c>
      <c r="Q4">
        <f>'Recall Analysis'!AL3</f>
        <v>0.77898268893464495</v>
      </c>
      <c r="R4">
        <f>'Recall Analysis'!AO3</f>
        <v>5.1657910697911542E-2</v>
      </c>
      <c r="S4">
        <f>'Recall Analysis'!R5</f>
        <v>15</v>
      </c>
      <c r="T4">
        <f>'[5]Recall Analysis'!AL3</f>
        <v>0.72897124990467477</v>
      </c>
      <c r="U4">
        <f>'[5]Recall Analysis'!AO3</f>
        <v>6.2612526687644707E-2</v>
      </c>
      <c r="V4">
        <f>'[5]Recall Analysis'!$R$5</f>
        <v>15</v>
      </c>
    </row>
    <row r="5" spans="1:22" x14ac:dyDescent="0.25">
      <c r="A5" t="str">
        <f>'Recall Analysis'!AE4</f>
        <v>SVM</v>
      </c>
      <c r="B5">
        <f t="shared" si="0"/>
        <v>0.14267520780904419</v>
      </c>
      <c r="C5" t="str">
        <f t="shared" si="1"/>
        <v/>
      </c>
      <c r="D5">
        <f>IFERROR(_xlfn.T.TEST('[5]Recall Analysis'!D8:H13,'Recall Analysis'!D8:H13,2,IF(IF(F5^2&gt;I5^2,(F5^2)/(I5^2),(I5^2)/(F5^2))&lt;IF(F5^2&gt;I5^2,_xlfn.F.INV(0.95,G5-1,J5-1),_xlfn.F.INV(0.95,J5-1,G5-1)),2,3)),1)</f>
        <v>0.31201466618933044</v>
      </c>
      <c r="E5">
        <f>'Recall Analysis'!AF4</f>
        <v>0.83478609013955596</v>
      </c>
      <c r="F5">
        <f>'Recall Analysis'!AG4</f>
        <v>5.0679173073435266E-2</v>
      </c>
      <c r="G5">
        <f>'Recall Analysis'!V8</f>
        <v>30</v>
      </c>
      <c r="H5">
        <f>'[5]Recall Analysis'!$AF$2</f>
        <v>0.69211088233051177</v>
      </c>
      <c r="I5">
        <f>'[5]Recall Analysis'!$AG$2</f>
        <v>6.986544409369122E-2</v>
      </c>
      <c r="J5">
        <f>'[5]Recall Analysis'!$V$8</f>
        <v>30</v>
      </c>
      <c r="L5" t="str">
        <f>'Recall Analysis'!AJ4</f>
        <v>RF</v>
      </c>
      <c r="M5" t="str">
        <f>'Recall Analysis'!$AK$2</f>
        <v>BoW</v>
      </c>
      <c r="N5">
        <f t="shared" si="2"/>
        <v>6.7871577823552798E-4</v>
      </c>
      <c r="O5" t="str">
        <f t="shared" si="3"/>
        <v/>
      </c>
      <c r="P5">
        <f>IFERROR(_xlfn.T.TEST('[5]Recall Analysis'!D26:H28,'Recall Analysis'!D26:H28,2,IF(IF(R5^2&gt;U5^2,(R5^2)/(U5^2),(U5^2)/(R5^2))&lt;IF(R5^2&gt;U5^2,_xlfn.F.INV(0.95,S5-1,V5-1),_xlfn.F.INV(0.95,V5-1,S5-1)),2,3)),1)</f>
        <v>0.9725499853355859</v>
      </c>
      <c r="Q5">
        <f>'Recall Analysis'!AK4</f>
        <v>0.78974300312666823</v>
      </c>
      <c r="R5">
        <f>'Recall Analysis'!AN4</f>
        <v>4.6354820003717871E-2</v>
      </c>
      <c r="S5">
        <f>'Recall Analysis'!R26</f>
        <v>15</v>
      </c>
      <c r="T5">
        <f>'[5]Recall Analysis'!AK4</f>
        <v>0.7890642873484327</v>
      </c>
      <c r="U5">
        <f>'[5]Recall Analysis'!AN4</f>
        <v>5.6580592157105661E-2</v>
      </c>
      <c r="V5">
        <f>'[5]Recall Analysis'!$R$26</f>
        <v>15</v>
      </c>
    </row>
    <row r="6" spans="1:22" x14ac:dyDescent="0.25">
      <c r="A6" t="str">
        <f>'Recall Analysis'!AE5</f>
        <v>MNB</v>
      </c>
      <c r="B6">
        <f t="shared" si="0"/>
        <v>0.15171776100053358</v>
      </c>
      <c r="C6" t="str">
        <f t="shared" si="1"/>
        <v/>
      </c>
      <c r="D6">
        <f>IFERROR(_xlfn.T.TEST('[5]Recall Analysis'!X2:AB5,'Recall Analysis'!X2:AB5,2,IF(IF(F6^2&gt;I6^2,(F6^2)/(I6^2),(I6^2)/(F6^2))&lt;IF(F6^2&gt;I6^2,_xlfn.F.INV(0.95,G6-1,J6-1),_xlfn.F.INV(0.95,J6-1,G6-1)),2,3)),1)</f>
        <v>0.4920105843852034</v>
      </c>
      <c r="E6">
        <f>'Recall Analysis'!AF5</f>
        <v>0.84382864333104535</v>
      </c>
      <c r="F6">
        <f>'Recall Analysis'!AG5</f>
        <v>4.0760088529393133E-2</v>
      </c>
      <c r="G6">
        <f>'Recall Analysis'!V20</f>
        <v>20</v>
      </c>
      <c r="H6">
        <f>'[5]Recall Analysis'!$AF$2</f>
        <v>0.69211088233051177</v>
      </c>
      <c r="I6">
        <f>'[5]Recall Analysis'!$AG$2</f>
        <v>6.986544409369122E-2</v>
      </c>
      <c r="J6">
        <f>'[5]Recall Analysis'!$V$20</f>
        <v>20</v>
      </c>
      <c r="M6" t="str">
        <f>'Recall Analysis'!$AL$2</f>
        <v>Tf-Idf</v>
      </c>
      <c r="N6">
        <f t="shared" si="2"/>
        <v>6.9396781819552888E-4</v>
      </c>
      <c r="O6" t="str">
        <f t="shared" si="3"/>
        <v/>
      </c>
      <c r="P6">
        <f>IFERROR(_xlfn.T.TEST('[5]Recall Analysis'!D29:H31,'Recall Analysis'!D29:H31,2,IF(IF(R6^2&gt;U6^2,(R6^2)/(U6^2),(U6^2)/(R6^2))&lt;IF(R6^2&gt;U6^2,_xlfn.F.INV(0.95,S6-1,V6-1),_xlfn.F.INV(0.95,V6-1,S6-1)),2,3)),1)</f>
        <v>0.958707736259374</v>
      </c>
      <c r="Q6">
        <f>'Recall Analysis'!AL4</f>
        <v>0.80476626248760763</v>
      </c>
      <c r="R6">
        <f>'Recall Analysis'!AO4</f>
        <v>3.3515445974856686E-2</v>
      </c>
      <c r="S6">
        <f>'Recall Analysis'!R29</f>
        <v>15</v>
      </c>
      <c r="T6">
        <f>'[5]Recall Analysis'!AL4</f>
        <v>0.8040722946694121</v>
      </c>
      <c r="U6">
        <f>'[5]Recall Analysis'!AO4</f>
        <v>3.6704570501345547E-2</v>
      </c>
      <c r="V6">
        <f>'[5]Recall Analysis'!$R$29</f>
        <v>15</v>
      </c>
    </row>
    <row r="7" spans="1:22" x14ac:dyDescent="0.25">
      <c r="A7" t="str">
        <f>'Recall Analysis'!AE6</f>
        <v>LR</v>
      </c>
      <c r="B7">
        <f t="shared" si="0"/>
        <v>0.16773430946389078</v>
      </c>
      <c r="C7" t="str">
        <f t="shared" si="1"/>
        <v/>
      </c>
      <c r="D7">
        <f>IFERROR(_xlfn.T.TEST('[5]Recall Analysis'!D14:H19,'Recall Analysis'!D14:H19,2,IF(IF(F7^2&gt;I7^2,(F7^2)/(I7^2),(I7^2)/(F7^2))&lt;IF(F7^2&gt;I7^2,_xlfn.F.INV(0.95,G7-1,J7-1),_xlfn.F.INV(0.95,J7-1,G7-1)),2,3)),1)</f>
        <v>4.3729732898313507E-2</v>
      </c>
      <c r="E7">
        <f>'Recall Analysis'!AF6</f>
        <v>0.85984519179440255</v>
      </c>
      <c r="F7">
        <f>'Recall Analysis'!AG6</f>
        <v>3.575874048017743E-2</v>
      </c>
      <c r="G7">
        <f>'Recall Analysis'!V14</f>
        <v>30</v>
      </c>
      <c r="H7">
        <f>'[5]Recall Analysis'!$AF$2</f>
        <v>0.69211088233051177</v>
      </c>
      <c r="I7">
        <f>'[5]Recall Analysis'!$AG$2</f>
        <v>6.986544409369122E-2</v>
      </c>
      <c r="J7">
        <f>'[5]Recall Analysis'!$V$14</f>
        <v>30</v>
      </c>
      <c r="L7" t="str">
        <f>'Recall Analysis'!AJ5</f>
        <v>SVM</v>
      </c>
      <c r="M7" t="str">
        <f>'Recall Analysis'!$AK$2</f>
        <v>BoW</v>
      </c>
      <c r="N7">
        <f t="shared" si="2"/>
        <v>3.5689773507205924E-3</v>
      </c>
      <c r="O7" t="str">
        <f t="shared" si="3"/>
        <v/>
      </c>
      <c r="P7">
        <f>IFERROR(_xlfn.T.TEST('[5]Recall Analysis'!D8:H10,'Recall Analysis'!D8:H10,2,IF(IF(R7^2&gt;U7^2,(R7^2)/(U7^2),(U7^2)/(R7^2))&lt;IF(R7^2&gt;U7^2,_xlfn.F.INV(0.95,S7-1,V7-1),_xlfn.F.INV(0.95,V7-1,S7-1)),2,3)),1)</f>
        <v>0.84239281193661542</v>
      </c>
      <c r="Q7">
        <f>'Recall Analysis'!AK5</f>
        <v>0.80548310836574377</v>
      </c>
      <c r="R7">
        <f>'Recall Analysis'!AN5</f>
        <v>4.8427434166264771E-2</v>
      </c>
      <c r="S7">
        <f>'Recall Analysis'!R8</f>
        <v>15</v>
      </c>
      <c r="T7">
        <f>'[5]Recall Analysis'!AK5</f>
        <v>0.80191413101502318</v>
      </c>
      <c r="U7">
        <f>'[5]Recall Analysis'!AN5</f>
        <v>4.5633398811750173E-2</v>
      </c>
      <c r="V7">
        <f>'[5]Recall Analysis'!$R$8</f>
        <v>15</v>
      </c>
    </row>
    <row r="8" spans="1:22" x14ac:dyDescent="0.25">
      <c r="A8" t="str">
        <f>'Recall Analysis'!AE7</f>
        <v>Ensemble</v>
      </c>
      <c r="B8">
        <f t="shared" si="0"/>
        <v>0.16877907420117433</v>
      </c>
      <c r="C8" t="str">
        <f t="shared" si="1"/>
        <v/>
      </c>
      <c r="D8">
        <f>IFERROR(_xlfn.T.TEST('[5]Recall Analysis'!D32:H37,'Recall Analysis'!D32:H37,2,IF(IF(F8^2&gt;I8^2,(F8^2)/(I8^2),(I8^2)/(F8^2))&lt;IF(F8^2&gt;I8^2,_xlfn.F.INV(0.95,G8-1,J8-1),_xlfn.F.INV(0.95,J8-1,G8-1)),2,3)),1)</f>
        <v>0.16060832378642315</v>
      </c>
      <c r="E8">
        <f>'Recall Analysis'!AF7</f>
        <v>0.8608899565316861</v>
      </c>
      <c r="F8">
        <f>'Recall Analysis'!AG7</f>
        <v>4.6645229460127349E-2</v>
      </c>
      <c r="G8">
        <f>'Recall Analysis'!V32</f>
        <v>30</v>
      </c>
      <c r="H8">
        <f>'[5]Recall Analysis'!$AF$2</f>
        <v>0.69211088233051177</v>
      </c>
      <c r="I8">
        <f>'[5]Recall Analysis'!$AG$2</f>
        <v>6.986544409369122E-2</v>
      </c>
      <c r="J8">
        <f>'[5]Recall Analysis'!$V$32</f>
        <v>30</v>
      </c>
      <c r="M8" t="str">
        <f>'Recall Analysis'!$AL$2</f>
        <v>Tf-Idf</v>
      </c>
      <c r="N8">
        <f t="shared" si="2"/>
        <v>2.2191718142301475E-2</v>
      </c>
      <c r="O8" t="str">
        <f t="shared" si="3"/>
        <v/>
      </c>
      <c r="P8">
        <f>IFERROR(_xlfn.T.TEST('[5]Recall Analysis'!D11:H13,'Recall Analysis'!D11:H13,2,IF(IF(R8^2&gt;U8^2,(R8^2)/(U8^2),(U8^2)/(R8^2))&lt;IF(R8^2&gt;U8^2,_xlfn.F.INV(0.95,S8-1,V8-1),_xlfn.F.INV(0.95,V8-1,S8-1)),2,3)),1)</f>
        <v>9.4691661052743306E-2</v>
      </c>
      <c r="Q8">
        <f>'Recall Analysis'!AL5</f>
        <v>0.86408907191336837</v>
      </c>
      <c r="R8">
        <f>'Recall Analysis'!AO5</f>
        <v>3.2775162931917817E-2</v>
      </c>
      <c r="S8">
        <f>'Recall Analysis'!R11</f>
        <v>15</v>
      </c>
      <c r="T8">
        <f>'[5]Recall Analysis'!AL5</f>
        <v>0.84189735377106689</v>
      </c>
      <c r="U8">
        <f>'[5]Recall Analysis'!AO5</f>
        <v>3.5074159292356216E-2</v>
      </c>
      <c r="V8">
        <f>'[5]Recall Analysis'!$R$11</f>
        <v>15</v>
      </c>
    </row>
    <row r="9" spans="1:22" x14ac:dyDescent="0.25">
      <c r="L9" t="str">
        <f>'Recall Analysis'!AJ6</f>
        <v>MNB</v>
      </c>
      <c r="M9" t="str">
        <f>'Recall Analysis'!$AK$2</f>
        <v>BoW</v>
      </c>
      <c r="N9">
        <f t="shared" si="2"/>
        <v>2.4696865705788107E-2</v>
      </c>
      <c r="O9" t="str">
        <f t="shared" si="3"/>
        <v/>
      </c>
      <c r="P9">
        <f>IFERROR(_xlfn.T.TEST('[5]Recall Analysis'!D20:H21,'Recall Analysis'!D20:H21,2,IF(IF(R9^2&gt;U9^2,(R9^2)/(U9^2),(U9^2)/(R9^2))&lt;IF(R9^2&gt;U9^2,_xlfn.F.INV(0.95,S9-1,V9-1),_xlfn.F.INV(0.95,V9-1,S9-1)),2,3)),1)</f>
        <v>0.17062368647985923</v>
      </c>
      <c r="Q9">
        <f>'Recall Analysis'!AK6</f>
        <v>0.85404941660947153</v>
      </c>
      <c r="R9">
        <f>'Recall Analysis'!AN6</f>
        <v>3.5173424958337952E-2</v>
      </c>
      <c r="S9">
        <f>'Recall Analysis'!R20</f>
        <v>10</v>
      </c>
      <c r="T9">
        <f>'[5]Recall Analysis'!AK6</f>
        <v>0.82935255090368343</v>
      </c>
      <c r="U9">
        <f>'[5]Recall Analysis'!AN6</f>
        <v>3.8178464712917817E-2</v>
      </c>
      <c r="V9">
        <f>'[5]Recall Analysis'!$R$20</f>
        <v>10</v>
      </c>
    </row>
    <row r="10" spans="1:22" x14ac:dyDescent="0.25">
      <c r="M10" t="str">
        <f>'Recall Analysis'!$AL$2</f>
        <v>Tf-Idf</v>
      </c>
      <c r="N10">
        <f t="shared" si="2"/>
        <v>-7.5383207504003957E-3</v>
      </c>
      <c r="O10" t="str">
        <f t="shared" si="3"/>
        <v/>
      </c>
      <c r="P10">
        <f>IFERROR(_xlfn.T.TEST('[5]Recall Analysis'!D23:H24,'Recall Analysis'!D23:H24,2,IF(IF(R10^2&gt;U10^2,(R10^2)/(U10^2),(U10^2)/(R10^2))&lt;IF(R10^2&gt;U10^2,_xlfn.F.INV(0.95,S10-1,V10-1),_xlfn.F.INV(0.95,V10-1,S10-1)),2,3)),1)</f>
        <v>0.6760349278092681</v>
      </c>
      <c r="Q10">
        <f>'Recall Analysis'!AL6</f>
        <v>0.8336078700526196</v>
      </c>
      <c r="R10">
        <f>'Recall Analysis'!AO6</f>
        <v>4.3320565528743124E-2</v>
      </c>
      <c r="S10">
        <f>'Recall Analysis'!R23</f>
        <v>10</v>
      </c>
      <c r="T10">
        <f>'[5]Recall Analysis'!AL6</f>
        <v>0.84114619080302</v>
      </c>
      <c r="U10">
        <f>'[5]Recall Analysis'!AO6</f>
        <v>3.0948529712750514E-2</v>
      </c>
      <c r="V10">
        <f>'[5]Recall Analysis'!$R$23</f>
        <v>10</v>
      </c>
    </row>
    <row r="11" spans="1:22" x14ac:dyDescent="0.25">
      <c r="L11" t="str">
        <f>'Recall Analysis'!AJ7</f>
        <v>LR</v>
      </c>
      <c r="M11" t="str">
        <f>'Recall Analysis'!$AK$2</f>
        <v>BoW</v>
      </c>
      <c r="N11">
        <f t="shared" si="2"/>
        <v>1.5069015480820735E-2</v>
      </c>
      <c r="O11" t="str">
        <f t="shared" si="3"/>
        <v/>
      </c>
      <c r="P11">
        <f>IFERROR(_xlfn.T.TEST('[5]Recall Analysis'!D14:H16,'Recall Analysis'!D14:H16,2,IF(IF(R11^2&gt;U11^2,(R11^2)/(U11^2),(U11^2)/(R11^2))&lt;IF(R11^2&gt;U11^2,_xlfn.F.INV(0.95,S11-1,V11-1),_xlfn.F.INV(0.95,V11-1,S11-1)),2,3)),1)</f>
        <v>0.30144105267937715</v>
      </c>
      <c r="Q11">
        <f>'Recall Analysis'!AK7</f>
        <v>0.85767558911004349</v>
      </c>
      <c r="R11">
        <f>'Recall Analysis'!AN7</f>
        <v>3.826474815118882E-2</v>
      </c>
      <c r="S11">
        <f>'Recall Analysis'!R14</f>
        <v>15</v>
      </c>
      <c r="T11">
        <f>'[5]Recall Analysis'!AK7</f>
        <v>0.84260657362922275</v>
      </c>
      <c r="U11">
        <f>'[5]Recall Analysis'!AN7</f>
        <v>3.7470985985595437E-2</v>
      </c>
      <c r="V11">
        <f>'[5]Recall Analysis'!$R$14</f>
        <v>15</v>
      </c>
    </row>
    <row r="12" spans="1:22" x14ac:dyDescent="0.25">
      <c r="M12" t="str">
        <f>'Recall Analysis'!$AL$2</f>
        <v>Tf-Idf</v>
      </c>
      <c r="N12">
        <f t="shared" si="2"/>
        <v>2.6469915351178375E-2</v>
      </c>
      <c r="O12" t="str">
        <f t="shared" si="3"/>
        <v/>
      </c>
      <c r="P12">
        <f>IFERROR(_xlfn.T.TEST('[5]Recall Analysis'!D17:H19,'Recall Analysis'!D17:H19,2,IF(IF(R12^2&gt;U12^2,(R12^2)/(U12^2),(U12^2)/(R12^2))&lt;IF(R12^2&gt;U12^2,_xlfn.F.INV(0.95,S12-1,V12-1),_xlfn.F.INV(0.95,V12-1,S12-1)),2,3)),1)</f>
        <v>8.032159441727281E-2</v>
      </c>
      <c r="Q12">
        <f>'Recall Analysis'!AL7</f>
        <v>0.86201479447876161</v>
      </c>
      <c r="R12">
        <f>'Recall Analysis'!AO7</f>
        <v>3.2920658237153982E-2</v>
      </c>
      <c r="S12">
        <f>'Recall Analysis'!R17</f>
        <v>15</v>
      </c>
      <c r="T12">
        <f>'[5]Recall Analysis'!AL7</f>
        <v>0.83554487912758324</v>
      </c>
      <c r="U12">
        <f>'[5]Recall Analysis'!AO7</f>
        <v>4.3536206029634504E-2</v>
      </c>
      <c r="V12">
        <f>'[5]Recall Analysis'!$R$17</f>
        <v>15</v>
      </c>
    </row>
    <row r="13" spans="1:22" x14ac:dyDescent="0.25">
      <c r="L13" t="str">
        <f>'Recall Analysis'!AJ8</f>
        <v>Ensemble</v>
      </c>
      <c r="M13" t="str">
        <f>'Recall Analysis'!$AK$2</f>
        <v>BoW</v>
      </c>
      <c r="N13">
        <f t="shared" si="2"/>
        <v>1.0012964233966359E-2</v>
      </c>
      <c r="O13" t="str">
        <f t="shared" si="3"/>
        <v/>
      </c>
      <c r="P13">
        <f>IFERROR(_xlfn.T.TEST('[5]Recall Analysis'!D32:H34,'Recall Analysis'!D32:H34,2,IF(IF(R13^2&gt;U13^2,(R13^2)/(U13^2),(U13^2)/(R13^2))&lt;IF(R13^2&gt;U13^2,_xlfn.F.INV(0.95,S13-1,V13-1),_xlfn.F.INV(0.95,V13-1,S13-1)),2,3)),1)</f>
        <v>0.563654141260161</v>
      </c>
      <c r="Q13">
        <f>'Recall Analysis'!AK8</f>
        <v>0.8533973919011667</v>
      </c>
      <c r="R13">
        <f>'Recall Analysis'!AN8</f>
        <v>4.5746163028609517E-2</v>
      </c>
      <c r="S13">
        <f>'Recall Analysis'!R32</f>
        <v>15</v>
      </c>
      <c r="T13">
        <f>'[5]Recall Analysis'!AK8</f>
        <v>0.84338442766720034</v>
      </c>
      <c r="U13">
        <f>'[5]Recall Analysis'!AN8</f>
        <v>4.491884112261172E-2</v>
      </c>
      <c r="V13">
        <f>'[5]Recall Analysis'!$R$32</f>
        <v>15</v>
      </c>
    </row>
    <row r="14" spans="1:22" x14ac:dyDescent="0.25">
      <c r="M14" t="str">
        <f>'Recall Analysis'!$AL$2</f>
        <v>Tf-Idf</v>
      </c>
      <c r="N14">
        <f t="shared" si="2"/>
        <v>2.2168840082360863E-2</v>
      </c>
      <c r="O14" t="str">
        <f t="shared" si="3"/>
        <v/>
      </c>
      <c r="P14">
        <f>IFERROR(_xlfn.T.TEST('[5]Recall Analysis'!D35:H37,'Recall Analysis'!D35:H37,2,IF(IF(R14^2&gt;U14^2,(R14^2)/(U14^2),(U14^2)/(R14^2))&lt;IF(R14^2&gt;U14^2,_xlfn.F.INV(0.95,S14-1,V14-1),_xlfn.F.INV(0.95,V14-1,S14-1)),2,3)),1)</f>
        <v>0.15384981300380954</v>
      </c>
      <c r="Q14">
        <f>'Recall Analysis'!AL8</f>
        <v>0.86838252116220527</v>
      </c>
      <c r="R14">
        <f>'Recall Analysis'!AO8</f>
        <v>4.6331052021843046E-2</v>
      </c>
      <c r="S14">
        <f>'Recall Analysis'!R35</f>
        <v>15</v>
      </c>
      <c r="T14">
        <f>'[5]Recall Analysis'!AL8</f>
        <v>0.8462136810798444</v>
      </c>
      <c r="U14">
        <f>'[5]Recall Analysis'!AO8</f>
        <v>3.2493874256607581E-2</v>
      </c>
      <c r="V14">
        <f>'[5]Recall Analysis'!$R$35</f>
        <v>15</v>
      </c>
    </row>
    <row r="27" spans="1:1" x14ac:dyDescent="0.25">
      <c r="A27" s="3"/>
    </row>
  </sheetData>
  <mergeCells count="5">
    <mergeCell ref="E1:G1"/>
    <mergeCell ref="H1:J1"/>
    <mergeCell ref="Q1:S1"/>
    <mergeCell ref="T1:V1"/>
    <mergeCell ref="L2:M2"/>
  </mergeCells>
  <conditionalFormatting sqref="D3:D8">
    <cfRule type="cellIs" dxfId="3" priority="2" operator="lessThan">
      <formula>0.05/COUNT($D$3:$D$8)</formula>
    </cfRule>
  </conditionalFormatting>
  <conditionalFormatting sqref="P3:P14">
    <cfRule type="cellIs" dxfId="2" priority="1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P91"/>
  <sheetViews>
    <sheetView workbookViewId="0">
      <selection activeCell="E21" sqref="E21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'Recall ANOVA'!E15</f>
        <v>0.67032715625714956</v>
      </c>
      <c r="C2">
        <f>'Recall ANOVA'!E16</f>
        <v>0.77898268893464495</v>
      </c>
      <c r="E2" t="s">
        <v>0</v>
      </c>
      <c r="F2">
        <f>'Recall ANOVA'!E27</f>
        <v>0.72000686341798226</v>
      </c>
      <c r="G2">
        <f>'Recall ANOVA'!E28</f>
        <v>0.72537176847403351</v>
      </c>
      <c r="H2">
        <f>'Recall ANOVA'!E29</f>
        <v>0.72858613589567611</v>
      </c>
      <c r="J2" t="s">
        <v>0</v>
      </c>
      <c r="K2">
        <f>'Recall ANOVA'!E51</f>
        <v>0.65035460992907801</v>
      </c>
      <c r="L2">
        <f>'Recall ANOVA'!E52</f>
        <v>0.68027911233127436</v>
      </c>
      <c r="M2">
        <f>'Recall ANOVA'!E53</f>
        <v>0.68034774651109586</v>
      </c>
      <c r="N2">
        <f>'Recall ANOVA'!E54</f>
        <v>0.78965911690688628</v>
      </c>
      <c r="O2">
        <f>'Recall ANOVA'!E55</f>
        <v>0.77046442461679254</v>
      </c>
      <c r="P2">
        <f>'Recall ANOVA'!E56</f>
        <v>0.77682452528025636</v>
      </c>
    </row>
    <row r="3" spans="1:16" x14ac:dyDescent="0.25">
      <c r="A3" t="s">
        <v>1</v>
      </c>
      <c r="B3">
        <f>'Recall ANOVA'!E17</f>
        <v>0.80548310836574377</v>
      </c>
      <c r="C3">
        <f>'Recall ANOVA'!E18</f>
        <v>0.86408907191336837</v>
      </c>
      <c r="E3" t="s">
        <v>1</v>
      </c>
      <c r="F3">
        <f>'Recall ANOVA'!E30</f>
        <v>0.83796614047128803</v>
      </c>
      <c r="G3">
        <f>'Recall ANOVA'!E31</f>
        <v>0.84122626401281175</v>
      </c>
      <c r="H3">
        <f>'Recall ANOVA'!E32</f>
        <v>0.82516586593456887</v>
      </c>
      <c r="J3" t="s">
        <v>1</v>
      </c>
      <c r="K3">
        <f>'Recall ANOVA'!E57</f>
        <v>0.81329215282544054</v>
      </c>
      <c r="L3">
        <f>'Recall ANOVA'!E58</f>
        <v>0.81548844657973008</v>
      </c>
      <c r="M3">
        <f>'Recall ANOVA'!E59</f>
        <v>0.78766872569206137</v>
      </c>
      <c r="N3">
        <f>'Recall ANOVA'!E60</f>
        <v>0.86264012811713575</v>
      </c>
      <c r="O3">
        <f>'Recall ANOVA'!E61</f>
        <v>0.86696408144589332</v>
      </c>
      <c r="P3">
        <f>'Recall ANOVA'!E62</f>
        <v>0.86266300617707614</v>
      </c>
    </row>
    <row r="4" spans="1:16" x14ac:dyDescent="0.25">
      <c r="A4" t="s">
        <v>2</v>
      </c>
      <c r="B4">
        <f>'Recall ANOVA'!E19</f>
        <v>0.85767558911004349</v>
      </c>
      <c r="C4">
        <f>'Recall ANOVA'!E20</f>
        <v>0.86201479447876161</v>
      </c>
      <c r="E4" t="s">
        <v>2</v>
      </c>
      <c r="F4">
        <f>'Recall ANOVA'!E33</f>
        <v>0.85304278197208883</v>
      </c>
      <c r="G4">
        <f>'Recall ANOVA'!E34</f>
        <v>0.8680736673530085</v>
      </c>
      <c r="H4">
        <f>'Recall ANOVA'!E35</f>
        <v>0.85841912605811022</v>
      </c>
      <c r="J4" t="s">
        <v>2</v>
      </c>
      <c r="K4">
        <f>'Recall ANOVA'!E63</f>
        <v>0.84765499885609707</v>
      </c>
      <c r="L4">
        <f>'Recall ANOVA'!E64</f>
        <v>0.8712651567147105</v>
      </c>
      <c r="M4">
        <f>'Recall ANOVA'!E65</f>
        <v>0.85410661175932279</v>
      </c>
      <c r="N4">
        <f>'Recall ANOVA'!E66</f>
        <v>0.85843056508808058</v>
      </c>
      <c r="O4">
        <f>'Recall ANOVA'!E67</f>
        <v>0.8648821779913064</v>
      </c>
      <c r="P4">
        <f>'Recall ANOVA'!E68</f>
        <v>0.86273164035689776</v>
      </c>
    </row>
    <row r="5" spans="1:16" x14ac:dyDescent="0.25">
      <c r="A5" t="s">
        <v>88</v>
      </c>
      <c r="B5">
        <f>'Recall ANOVA'!E21</f>
        <v>0.56936627773964765</v>
      </c>
      <c r="C5">
        <f>'Recall ANOVA'!E22</f>
        <v>0.5557385800350797</v>
      </c>
      <c r="E5" t="s">
        <v>88</v>
      </c>
      <c r="F5">
        <f>'Recall ANOVA'!E36</f>
        <v>0.83792038435140692</v>
      </c>
      <c r="G5">
        <f>'Recall ANOVA'!E37</f>
        <v>0.84973690231068399</v>
      </c>
      <c r="H5">
        <f>'Recall ANOVA'!E38</f>
        <v>0</v>
      </c>
      <c r="J5" t="s">
        <v>88</v>
      </c>
      <c r="K5">
        <f>'Recall ANOVA'!E69</f>
        <v>0.84760924273621596</v>
      </c>
      <c r="L5">
        <f>'Recall ANOVA'!E70</f>
        <v>0.860489590482727</v>
      </c>
      <c r="M5">
        <f>'Recall ANOVA'!E71</f>
        <v>0</v>
      </c>
      <c r="N5">
        <f>'Recall ANOVA'!E72</f>
        <v>0.82823152596659799</v>
      </c>
      <c r="O5">
        <f>'Recall ANOVA'!E73</f>
        <v>0.83898421413864099</v>
      </c>
      <c r="P5">
        <f>'Recall ANOVA'!E74</f>
        <v>0</v>
      </c>
    </row>
    <row r="6" spans="1:16" x14ac:dyDescent="0.25">
      <c r="A6" t="s">
        <v>4</v>
      </c>
      <c r="B6">
        <f>'Recall ANOVA'!E23</f>
        <v>0.78974300312666823</v>
      </c>
      <c r="C6">
        <f>'Recall ANOVA'!E24</f>
        <v>0.80476626248760763</v>
      </c>
      <c r="E6" t="s">
        <v>4</v>
      </c>
      <c r="F6">
        <f>'Recall ANOVA'!E39</f>
        <v>0.8036948066803935</v>
      </c>
      <c r="G6">
        <f>'Recall ANOVA'!E40</f>
        <v>0.80370624571036386</v>
      </c>
      <c r="H6">
        <f>'Recall ANOVA'!E41</f>
        <v>0.78436284603065676</v>
      </c>
      <c r="J6" t="s">
        <v>4</v>
      </c>
      <c r="K6">
        <f>'Recall ANOVA'!E75</f>
        <v>0.80905971173644475</v>
      </c>
      <c r="L6">
        <f>'Recall ANOVA'!E76</f>
        <v>0.80910546785632587</v>
      </c>
      <c r="M6">
        <f>'Recall ANOVA'!E77</f>
        <v>0.75106382978723418</v>
      </c>
      <c r="N6">
        <f>'Recall ANOVA'!E78</f>
        <v>0.79832990162434236</v>
      </c>
      <c r="O6">
        <f>'Recall ANOVA'!E79</f>
        <v>0.79830702356440175</v>
      </c>
      <c r="P6">
        <f>'Recall ANOVA'!E80</f>
        <v>0.81766186227407922</v>
      </c>
    </row>
    <row r="7" spans="1:16" x14ac:dyDescent="0.25">
      <c r="A7" t="s">
        <v>5</v>
      </c>
      <c r="B7">
        <f>'Recall ANOVA'!E25</f>
        <v>0.8533973919011667</v>
      </c>
      <c r="C7">
        <f>'Recall ANOVA'!E26</f>
        <v>0.86838252116220527</v>
      </c>
      <c r="E7" t="s">
        <v>5</v>
      </c>
      <c r="F7">
        <f>'Recall ANOVA'!E42</f>
        <v>0.86696408144589332</v>
      </c>
      <c r="G7">
        <f>'Recall ANOVA'!E43</f>
        <v>0.86699839853580407</v>
      </c>
      <c r="H7">
        <f>'Recall ANOVA'!E44</f>
        <v>0.84870738961336067</v>
      </c>
      <c r="J7" t="s">
        <v>5</v>
      </c>
      <c r="K7">
        <f>'Recall ANOVA'!E81</f>
        <v>0.85410661175932279</v>
      </c>
      <c r="L7">
        <f>'Recall ANOVA'!E82</f>
        <v>0.87341569434911914</v>
      </c>
      <c r="M7">
        <f>'Recall ANOVA'!E83</f>
        <v>0.83266986959505829</v>
      </c>
      <c r="N7">
        <f>'Recall ANOVA'!E84</f>
        <v>0.87982155113246407</v>
      </c>
      <c r="O7">
        <f>'Recall ANOVA'!E85</f>
        <v>0.86058110272248922</v>
      </c>
      <c r="P7">
        <f>'Recall ANOVA'!E86</f>
        <v>0.86474490963166328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0.67032715625714956</v>
      </c>
      <c r="C11" s="18">
        <v>0.80548310836574377</v>
      </c>
      <c r="D11" s="18">
        <v>0.85767558911004349</v>
      </c>
      <c r="E11" s="18">
        <v>0.56936627773964765</v>
      </c>
      <c r="F11" s="18">
        <v>0.78974300312666823</v>
      </c>
      <c r="G11" s="19">
        <v>0.8533973919011667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0.77898268893464495</v>
      </c>
      <c r="C12" s="13">
        <v>0.86408907191336837</v>
      </c>
      <c r="D12" s="13">
        <v>0.86201479447876161</v>
      </c>
      <c r="E12" s="13">
        <v>0.5557385800350797</v>
      </c>
      <c r="F12" s="13">
        <v>0.80476626248760763</v>
      </c>
      <c r="G12" s="14">
        <v>0.86838252116220527</v>
      </c>
      <c r="I12" s="21" t="str">
        <f t="array" ref="I12:I17">TRANSPOSE(B10:G10)</f>
        <v>kNN</v>
      </c>
      <c r="J12" s="21">
        <f>AVERAGE(B11:B12)</f>
        <v>0.72465492259589726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0.83478609013955607</v>
      </c>
    </row>
    <row r="14" spans="1:16" x14ac:dyDescent="0.25">
      <c r="I14" t="str">
        <v>LR</v>
      </c>
      <c r="J14">
        <f>AVERAGE(D11:D12)</f>
        <v>0.85984519179440255</v>
      </c>
    </row>
    <row r="15" spans="1:16" x14ac:dyDescent="0.25">
      <c r="I15" t="str">
        <v>MNB</v>
      </c>
      <c r="J15">
        <f>AVERAGE(E11:E12)</f>
        <v>0.56255242888736368</v>
      </c>
    </row>
    <row r="16" spans="1:16" x14ac:dyDescent="0.25">
      <c r="I16" t="str">
        <v>RF</v>
      </c>
      <c r="J16">
        <f>AVERAGE(F11:F12)</f>
        <v>0.79725463280713793</v>
      </c>
    </row>
    <row r="17" spans="9:16" x14ac:dyDescent="0.25">
      <c r="I17" s="16" t="str">
        <v>Ensemble</v>
      </c>
      <c r="J17" s="16">
        <f>AVERAGE(G11:G12)</f>
        <v>0.86088995653168598</v>
      </c>
      <c r="K17" s="16"/>
      <c r="L17" s="16"/>
      <c r="M17" s="16"/>
      <c r="N17" s="16"/>
    </row>
    <row r="18" spans="9:16" x14ac:dyDescent="0.25">
      <c r="K18">
        <f>SQRT([2]!MSWF(B11:G12,1)/COUNT(B11:B12))</f>
        <v>2.2367362784258788E-2</v>
      </c>
      <c r="L18">
        <f>[2]!dfWF(B11:G12,1)</f>
        <v>5</v>
      </c>
      <c r="M18">
        <f>[2]!QCRIT(COUNT(J12:J17),L18,P19,2)</f>
        <v>6.0330000000000004</v>
      </c>
      <c r="N18">
        <f>K18*M18</f>
        <v>0.13494229967743326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0.11013116754365881</v>
      </c>
      <c r="L21" s="21">
        <f>K21/K$18</f>
        <v>4.923743965970119</v>
      </c>
      <c r="M21" s="21">
        <f>K21-N$18</f>
        <v>-2.4811132133774449E-2</v>
      </c>
      <c r="N21" s="21">
        <f>K21+N$18</f>
        <v>0.24507346722109208</v>
      </c>
      <c r="O21">
        <f>[2]!QDIST(L21,COUNT(J$12:J$17),L$18)</f>
        <v>0.10384737019496837</v>
      </c>
      <c r="P21" s="21">
        <f>L21/SQRT(COUNT(B$11:B$12))</f>
        <v>3.4816127471638163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0.1351902691985053</v>
      </c>
      <c r="L22">
        <f t="shared" ref="L22:L35" si="0">K22/K$18</f>
        <v>6.0440862207343704</v>
      </c>
      <c r="M22">
        <f t="shared" ref="M22:M35" si="1">K22-N$18</f>
        <v>2.4796952107203341E-4</v>
      </c>
      <c r="N22">
        <f t="shared" ref="N22:N35" si="2">K22+N$18</f>
        <v>0.27013256887593856</v>
      </c>
      <c r="O22">
        <f>[2]!QDIST(L22,COUNT(J$12:J$17),L$18)</f>
        <v>4.9648524365166979E-2</v>
      </c>
      <c r="P22">
        <f t="shared" ref="P22:P35" si="3">L22/SQRT(COUNT(B$11:B$12))</f>
        <v>4.2738143527574453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0.16210249370853358</v>
      </c>
      <c r="L23">
        <f t="shared" si="0"/>
        <v>7.2472778875216584</v>
      </c>
      <c r="M23">
        <f t="shared" si="1"/>
        <v>2.7160194031100315E-2</v>
      </c>
      <c r="N23">
        <f t="shared" si="2"/>
        <v>0.29704479338596684</v>
      </c>
      <c r="O23">
        <f>[2]!QDIST(L23,COUNT(J$12:J$17),L$18)</f>
        <v>2.4143595038563337E-2</v>
      </c>
      <c r="P23">
        <f t="shared" si="3"/>
        <v>5.1245993394098814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7.2599710211240676E-2</v>
      </c>
      <c r="L24">
        <f t="shared" si="0"/>
        <v>3.2457876644417509</v>
      </c>
      <c r="M24">
        <f t="shared" si="1"/>
        <v>-6.2342589466192588E-2</v>
      </c>
      <c r="N24">
        <f t="shared" si="2"/>
        <v>0.20754200988867394</v>
      </c>
      <c r="O24">
        <f>[2]!QDIST(L24,COUNT(J$12:J$17),L$18)</f>
        <v>0.33752313478787133</v>
      </c>
      <c r="P24">
        <f t="shared" si="3"/>
        <v>2.295118467818408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0.13623503393578873</v>
      </c>
      <c r="L25">
        <f t="shared" si="0"/>
        <v>6.0907955600230723</v>
      </c>
      <c r="M25">
        <f t="shared" si="1"/>
        <v>1.2927342583554657E-3</v>
      </c>
      <c r="N25">
        <f t="shared" si="2"/>
        <v>0.27117733361322199</v>
      </c>
      <c r="O25">
        <f>[2]!QDIST(L25,COUNT(J$12:J$17),L$18)</f>
        <v>4.8210456425909376E-2</v>
      </c>
      <c r="P25">
        <f t="shared" si="3"/>
        <v>4.3068428433132295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2.5059101654846483E-2</v>
      </c>
      <c r="L26">
        <f t="shared" si="0"/>
        <v>1.120342254764251</v>
      </c>
      <c r="M26">
        <f t="shared" si="1"/>
        <v>-0.10988319802258678</v>
      </c>
      <c r="N26">
        <f t="shared" si="2"/>
        <v>0.16000140133227975</v>
      </c>
      <c r="O26">
        <f>[2]!QDIST(L26,COUNT(J$12:J$17),L$18)</f>
        <v>0.95725262967207403</v>
      </c>
      <c r="P26">
        <f t="shared" si="3"/>
        <v>0.7922016055936284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0.27223366125219239</v>
      </c>
      <c r="L27">
        <f t="shared" si="0"/>
        <v>12.171021853491776</v>
      </c>
      <c r="M27">
        <f t="shared" si="1"/>
        <v>0.13729136157475913</v>
      </c>
      <c r="N27">
        <f t="shared" si="2"/>
        <v>0.40717596092962566</v>
      </c>
      <c r="O27">
        <f>[2]!QDIST(L27,COUNT(J$12:J$17),L$18)</f>
        <v>2.4362695873677565E-3</v>
      </c>
      <c r="P27">
        <f t="shared" si="3"/>
        <v>8.6062120865736969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3.7531457332418139E-2</v>
      </c>
      <c r="L28">
        <f t="shared" si="0"/>
        <v>1.6779563015283681</v>
      </c>
      <c r="M28">
        <f t="shared" si="1"/>
        <v>-9.7410842345015125E-2</v>
      </c>
      <c r="N28">
        <f t="shared" si="2"/>
        <v>0.1724737570098514</v>
      </c>
      <c r="O28">
        <f>[2]!QDIST(L28,COUNT(J$12:J$17),L$18)</f>
        <v>0.82775662280811124</v>
      </c>
      <c r="P28">
        <f t="shared" si="3"/>
        <v>1.1864942793454083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2.6103866392129915E-2</v>
      </c>
      <c r="L29">
        <f t="shared" si="0"/>
        <v>1.1670515940529529</v>
      </c>
      <c r="M29">
        <f t="shared" si="1"/>
        <v>-0.10883843328530335</v>
      </c>
      <c r="N29">
        <f t="shared" si="2"/>
        <v>0.16104616606956318</v>
      </c>
      <c r="O29">
        <f>[2]!QDIST(L29,COUNT(J$12:J$17),L$18)</f>
        <v>0.9499956746149183</v>
      </c>
      <c r="P29">
        <f t="shared" si="3"/>
        <v>0.82523009614941278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0.29729276290703888</v>
      </c>
      <c r="L30">
        <f t="shared" si="0"/>
        <v>13.291364108256028</v>
      </c>
      <c r="M30">
        <f t="shared" si="1"/>
        <v>0.16235046322960561</v>
      </c>
      <c r="N30">
        <f t="shared" si="2"/>
        <v>0.43223506258447214</v>
      </c>
      <c r="O30">
        <f>[2]!QDIST(L30,COUNT(J$12:J$17),L$18)</f>
        <v>1.6131261560978771E-3</v>
      </c>
      <c r="P30">
        <f t="shared" si="3"/>
        <v>9.3984136921673258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6.2590558987264622E-2</v>
      </c>
      <c r="L31">
        <f t="shared" si="0"/>
        <v>2.798298556292619</v>
      </c>
      <c r="M31">
        <f t="shared" si="1"/>
        <v>-7.2351740690168642E-2</v>
      </c>
      <c r="N31">
        <f t="shared" si="2"/>
        <v>0.19753285866469789</v>
      </c>
      <c r="O31">
        <f>[2]!QDIST(L31,COUNT(J$12:J$17),L$18)</f>
        <v>0.45617703889556671</v>
      </c>
      <c r="P31">
        <f t="shared" si="3"/>
        <v>1.9786958849390366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1.0447647372834323E-3</v>
      </c>
      <c r="L32">
        <f t="shared" si="0"/>
        <v>4.6709339288702106E-2</v>
      </c>
      <c r="M32">
        <f t="shared" si="1"/>
        <v>-0.13389753494014983</v>
      </c>
      <c r="N32">
        <f t="shared" si="2"/>
        <v>0.1359870644147167</v>
      </c>
      <c r="O32">
        <f>[2]!QDIST(L32,COUNT(J$12:J$17),L$18)</f>
        <v>0.9999999899574662</v>
      </c>
      <c r="P32">
        <f t="shared" si="3"/>
        <v>3.3028490555784489E-2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0.23470220391977425</v>
      </c>
      <c r="L33">
        <f t="shared" si="0"/>
        <v>10.49306555196341</v>
      </c>
      <c r="M33">
        <f t="shared" si="1"/>
        <v>9.9759904242340991E-2</v>
      </c>
      <c r="N33">
        <f t="shared" si="2"/>
        <v>0.36964450359720752</v>
      </c>
      <c r="O33">
        <f>[2]!QDIST(L33,COUNT(J$12:J$17),L$18)</f>
        <v>4.8219905866496715E-3</v>
      </c>
      <c r="P33">
        <f t="shared" si="3"/>
        <v>7.4197178072282899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0.29833752764432231</v>
      </c>
      <c r="L34">
        <f t="shared" si="0"/>
        <v>13.33807344754473</v>
      </c>
      <c r="M34">
        <f t="shared" si="1"/>
        <v>0.16339522796688905</v>
      </c>
      <c r="N34">
        <f t="shared" si="2"/>
        <v>0.43327982732175557</v>
      </c>
      <c r="O34">
        <f>[2]!QDIST(L34,COUNT(J$12:J$17),L$18)</f>
        <v>1.58669749447371E-3</v>
      </c>
      <c r="P34">
        <f t="shared" si="3"/>
        <v>9.4314421827231101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6.3635323724548054E-2</v>
      </c>
      <c r="L35" s="16">
        <f t="shared" si="0"/>
        <v>2.8450078955813209</v>
      </c>
      <c r="M35" s="16">
        <f t="shared" si="1"/>
        <v>-7.130697595288521E-2</v>
      </c>
      <c r="N35" s="16">
        <f t="shared" si="2"/>
        <v>0.19857762340198132</v>
      </c>
      <c r="O35">
        <f>[2]!QDIST(L35,COUNT(J$12:J$17),L$18)</f>
        <v>0.44248644616939437</v>
      </c>
      <c r="P35" s="16">
        <f t="shared" si="3"/>
        <v>2.0117243754948211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0.72000686341798226</v>
      </c>
      <c r="C39" s="18">
        <v>0.83796614047128803</v>
      </c>
      <c r="D39" s="18">
        <v>0.85304278197208883</v>
      </c>
      <c r="E39" s="18">
        <v>0.83792038435140692</v>
      </c>
      <c r="F39" s="18">
        <v>0.8036948066803935</v>
      </c>
      <c r="G39" s="19">
        <v>0.86696408144589332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0.72537176847403351</v>
      </c>
      <c r="C40">
        <v>0.84122626401281175</v>
      </c>
      <c r="D40">
        <v>0.8680736673530085</v>
      </c>
      <c r="E40">
        <v>0.84973690231068399</v>
      </c>
      <c r="F40">
        <v>0.80370624571036386</v>
      </c>
      <c r="G40" s="11">
        <v>0.86699839853580407</v>
      </c>
      <c r="I40" s="21" t="str">
        <f t="array" ref="I40:I45">TRANSPOSE(B38:G38)</f>
        <v>kNN</v>
      </c>
      <c r="J40" s="21">
        <f>AVERAGE(B39:B41)</f>
        <v>0.72465492259589726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0.72858613589567611</v>
      </c>
      <c r="C41" s="13">
        <v>0.82516586593456887</v>
      </c>
      <c r="D41" s="13">
        <v>0.85841912605811022</v>
      </c>
      <c r="E41" s="13">
        <v>0</v>
      </c>
      <c r="F41" s="13">
        <v>0.78436284603065676</v>
      </c>
      <c r="G41" s="14">
        <v>0.84870738961336067</v>
      </c>
      <c r="I41" t="str">
        <v>SVM</v>
      </c>
      <c r="J41">
        <f>AVERAGE(C39:C41)</f>
        <v>0.83478609013955618</v>
      </c>
    </row>
    <row r="42" spans="1:16" x14ac:dyDescent="0.25">
      <c r="I42" t="str">
        <v>LR</v>
      </c>
      <c r="J42">
        <f>AVERAGE(D39:D41)</f>
        <v>0.85984519179440255</v>
      </c>
    </row>
    <row r="43" spans="1:16" x14ac:dyDescent="0.25">
      <c r="I43" t="str">
        <v>MNB</v>
      </c>
      <c r="J43">
        <f>AVERAGE(E39:E41)</f>
        <v>0.56255242888736368</v>
      </c>
    </row>
    <row r="44" spans="1:16" x14ac:dyDescent="0.25">
      <c r="I44" t="str">
        <v>RF</v>
      </c>
      <c r="J44">
        <f>AVERAGE(F39:F41)</f>
        <v>0.79725463280713804</v>
      </c>
    </row>
    <row r="45" spans="1:16" x14ac:dyDescent="0.25">
      <c r="I45" s="16" t="str">
        <v>Ensemble</v>
      </c>
      <c r="J45" s="16">
        <f>AVERAGE(G39:G41)</f>
        <v>0.8608899565316861</v>
      </c>
      <c r="K45" s="16"/>
      <c r="L45" s="16"/>
      <c r="M45" s="16"/>
      <c r="N45" s="16"/>
    </row>
    <row r="46" spans="1:16" x14ac:dyDescent="0.25">
      <c r="K46">
        <f>SQRT([2]!MSWF(B39:G41,1)/COUNT(B39:B41))</f>
        <v>0.11357856521109952</v>
      </c>
      <c r="L46">
        <f>[2]!dfWF(B39:G41,1)</f>
        <v>10</v>
      </c>
      <c r="M46">
        <f>[2]!QCRIT(COUNT(J40:J45),L46,P47,2)</f>
        <v>4.9119999999999999</v>
      </c>
      <c r="N46">
        <f>K46*M46</f>
        <v>0.55789791231692087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0.11013116754365893</v>
      </c>
      <c r="L49" s="21">
        <f>K49/K$46</f>
        <v>0.96964746243243005</v>
      </c>
      <c r="M49" s="21">
        <f>K49-N$46</f>
        <v>-0.44776674477326195</v>
      </c>
      <c r="N49" s="21">
        <f>K49+N$46</f>
        <v>0.6680290798605798</v>
      </c>
      <c r="O49">
        <f>[2]!QDIST(L49,COUNT(J$40:J$45),L$46)</f>
        <v>0.9796005417094128</v>
      </c>
      <c r="P49" s="21">
        <f>L49/SQRT(COUNT(B$39:B$41))</f>
        <v>0.55982622345440103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0.1351902691985053</v>
      </c>
      <c r="L50">
        <f t="shared" ref="L50:L63" si="4">K50/K$46</f>
        <v>1.1902797763577819</v>
      </c>
      <c r="M50">
        <f t="shared" ref="M50:M63" si="5">K50-N$46</f>
        <v>-0.42270764311841558</v>
      </c>
      <c r="N50">
        <f t="shared" ref="N50:N63" si="6">K50+N$46</f>
        <v>0.69308818151542617</v>
      </c>
      <c r="O50">
        <f>[2]!QDIST(L50,COUNT(J$40:J$45),L$46)</f>
        <v>0.95226571850140707</v>
      </c>
      <c r="P50">
        <f t="shared" ref="P50:P63" si="7">L50/SQRT(COUNT(B$39:B$41))</f>
        <v>0.68720834929113295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0.16210249370853358</v>
      </c>
      <c r="L51">
        <f t="shared" si="4"/>
        <v>1.4272278700408521</v>
      </c>
      <c r="M51">
        <f t="shared" si="5"/>
        <v>-0.39579541860838729</v>
      </c>
      <c r="N51">
        <f t="shared" si="6"/>
        <v>0.72000040602545445</v>
      </c>
      <c r="O51">
        <f>[2]!QDIST(L51,COUNT(J$40:J$45),L$46)</f>
        <v>0.90463036472086822</v>
      </c>
      <c r="P51">
        <f t="shared" si="7"/>
        <v>0.8240103949630222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7.2599710211240787E-2</v>
      </c>
      <c r="L52">
        <f t="shared" si="4"/>
        <v>0.63920256499371542</v>
      </c>
      <c r="M52">
        <f t="shared" si="5"/>
        <v>-0.48529820210568009</v>
      </c>
      <c r="N52">
        <f t="shared" si="6"/>
        <v>0.63049762252816166</v>
      </c>
      <c r="O52">
        <f>[2]!QDIST(L52,COUNT(J$40:J$45),L$46)</f>
        <v>0.99688068545377562</v>
      </c>
      <c r="P52">
        <f t="shared" si="7"/>
        <v>0.36904377296582086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0.13623503393578884</v>
      </c>
      <c r="L53">
        <f t="shared" si="4"/>
        <v>1.1994783846985524</v>
      </c>
      <c r="M53">
        <f t="shared" si="5"/>
        <v>-0.42166287838113203</v>
      </c>
      <c r="N53">
        <f t="shared" si="6"/>
        <v>0.69413294625270971</v>
      </c>
      <c r="O53">
        <f>[2]!QDIST(L53,COUNT(J$40:J$45),L$46)</f>
        <v>0.95078126448938738</v>
      </c>
      <c r="P53">
        <f t="shared" si="7"/>
        <v>0.69251916829284677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2.5059101654846372E-2</v>
      </c>
      <c r="L54">
        <f t="shared" si="4"/>
        <v>0.22063231392535199</v>
      </c>
      <c r="M54">
        <f t="shared" si="5"/>
        <v>-0.5328388106620745</v>
      </c>
      <c r="N54">
        <f t="shared" si="6"/>
        <v>0.58295701397176725</v>
      </c>
      <c r="O54">
        <f>[2]!QDIST(L54,COUNT(J$40:J$45),L$46)</f>
        <v>0.99998231178942432</v>
      </c>
      <c r="P54">
        <f t="shared" si="7"/>
        <v>0.127382125836732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0.2722336612521925</v>
      </c>
      <c r="L55">
        <f t="shared" si="4"/>
        <v>2.3968753324732819</v>
      </c>
      <c r="M55">
        <f t="shared" si="5"/>
        <v>-0.28566425106472837</v>
      </c>
      <c r="N55">
        <f t="shared" si="6"/>
        <v>0.83013157356911338</v>
      </c>
      <c r="O55">
        <f>[2]!QDIST(L55,COUNT(J$40:J$45),L$46)</f>
        <v>0.56317090455140373</v>
      </c>
      <c r="P55">
        <f t="shared" si="7"/>
        <v>1.3838366184174231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3.7531457332418139E-2</v>
      </c>
      <c r="L56">
        <f t="shared" si="4"/>
        <v>0.33044489743871458</v>
      </c>
      <c r="M56">
        <f t="shared" si="5"/>
        <v>-0.52036645498450274</v>
      </c>
      <c r="N56">
        <f t="shared" si="6"/>
        <v>0.59542936964933901</v>
      </c>
      <c r="O56">
        <f>[2]!QDIST(L56,COUNT(J$40:J$45),L$46)</f>
        <v>0.99986998870539112</v>
      </c>
      <c r="P56">
        <f t="shared" si="7"/>
        <v>0.19078245048858014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2.6103866392129915E-2</v>
      </c>
      <c r="L57">
        <f t="shared" si="4"/>
        <v>0.22983092226612228</v>
      </c>
      <c r="M57">
        <f t="shared" si="5"/>
        <v>-0.53179404592479096</v>
      </c>
      <c r="N57">
        <f t="shared" si="6"/>
        <v>0.58400177870905079</v>
      </c>
      <c r="O57">
        <f>[2]!QDIST(L57,COUNT(J$40:J$45),L$46)</f>
        <v>0.99997834116366402</v>
      </c>
      <c r="P57">
        <f t="shared" si="7"/>
        <v>0.13269294483844565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0.29729276290703888</v>
      </c>
      <c r="L58">
        <f t="shared" si="4"/>
        <v>2.617507646398634</v>
      </c>
      <c r="M58">
        <f t="shared" si="5"/>
        <v>-0.260605149409882</v>
      </c>
      <c r="N58">
        <f t="shared" si="6"/>
        <v>0.85519067522395975</v>
      </c>
      <c r="O58">
        <f>[2]!QDIST(L58,COUNT(J$40:J$45),L$46)</f>
        <v>0.4789070592456699</v>
      </c>
      <c r="P58">
        <f t="shared" si="7"/>
        <v>1.5112187442541551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6.2590558987264511E-2</v>
      </c>
      <c r="L59">
        <f t="shared" si="4"/>
        <v>0.55107721136406662</v>
      </c>
      <c r="M59">
        <f t="shared" si="5"/>
        <v>-0.49530735332965636</v>
      </c>
      <c r="N59">
        <f t="shared" si="6"/>
        <v>0.62048847130418538</v>
      </c>
      <c r="O59">
        <f>[2]!QDIST(L59,COUNT(J$40:J$45),L$46)</f>
        <v>0.99845059237227818</v>
      </c>
      <c r="P59">
        <f t="shared" si="7"/>
        <v>0.3181645763253122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1.0447647372835434E-3</v>
      </c>
      <c r="L60">
        <f t="shared" si="4"/>
        <v>9.1986083407702996E-3</v>
      </c>
      <c r="M60">
        <f t="shared" si="5"/>
        <v>-0.55685314757963733</v>
      </c>
      <c r="N60">
        <f t="shared" si="6"/>
        <v>0.55894267705420442</v>
      </c>
      <c r="O60">
        <f>[2]!QDIST(L60,COUNT(J$40:J$45),L$46)</f>
        <v>0.99999999999772637</v>
      </c>
      <c r="P60">
        <f t="shared" si="7"/>
        <v>5.3108190017136696E-3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0.23470220391977437</v>
      </c>
      <c r="L61">
        <f t="shared" si="4"/>
        <v>2.0664304350345675</v>
      </c>
      <c r="M61">
        <f t="shared" si="5"/>
        <v>-0.32319570839714651</v>
      </c>
      <c r="N61">
        <f t="shared" si="6"/>
        <v>0.79260011623669524</v>
      </c>
      <c r="O61">
        <f>[2]!QDIST(L61,COUNT(J$40:J$45),L$46)</f>
        <v>0.6935507527431104</v>
      </c>
      <c r="P61">
        <f t="shared" si="7"/>
        <v>1.1930541679288431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0.29833752764432242</v>
      </c>
      <c r="L62">
        <f t="shared" si="4"/>
        <v>2.6267062547394042</v>
      </c>
      <c r="M62">
        <f t="shared" si="5"/>
        <v>-0.25956038467259845</v>
      </c>
      <c r="N62">
        <f t="shared" si="6"/>
        <v>0.85623543996124329</v>
      </c>
      <c r="O62">
        <f>[2]!QDIST(L62,COUNT(J$40:J$45),L$46)</f>
        <v>0.47551103242605186</v>
      </c>
      <c r="P62">
        <f t="shared" si="7"/>
        <v>1.5165295632558689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6.3635323724548054E-2</v>
      </c>
      <c r="L63" s="16">
        <f t="shared" si="4"/>
        <v>0.56027581970483686</v>
      </c>
      <c r="M63" s="16">
        <f t="shared" si="5"/>
        <v>-0.49426258859237282</v>
      </c>
      <c r="N63" s="16">
        <f t="shared" si="6"/>
        <v>0.62153323604146893</v>
      </c>
      <c r="O63">
        <f>[2]!QDIST(L63,COUNT(J$40:J$45),L$46)</f>
        <v>0.99832379868789278</v>
      </c>
      <c r="P63" s="16">
        <f t="shared" si="7"/>
        <v>0.32347539532702579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0.65035460992907801</v>
      </c>
      <c r="C67" s="18">
        <v>0.81329215282544054</v>
      </c>
      <c r="D67" s="18">
        <v>0.84765499885609707</v>
      </c>
      <c r="E67" s="18">
        <v>0.84760924273621596</v>
      </c>
      <c r="F67" s="18">
        <v>0.80905971173644475</v>
      </c>
      <c r="G67" s="19">
        <v>0.85410661175932279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0.68027911233127436</v>
      </c>
      <c r="C68">
        <v>0.81548844657973008</v>
      </c>
      <c r="D68">
        <v>0.8712651567147105</v>
      </c>
      <c r="E68">
        <v>0.860489590482727</v>
      </c>
      <c r="F68">
        <v>0.80910546785632587</v>
      </c>
      <c r="G68" s="11">
        <v>0.87341569434911914</v>
      </c>
      <c r="I68" s="21" t="str">
        <f t="array" ref="I68:I73">TRANSPOSE(B66:G66)</f>
        <v>kNN</v>
      </c>
      <c r="J68" s="21">
        <f>AVERAGE(B67:B72)</f>
        <v>0.72465492259589726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0.68034774651109586</v>
      </c>
      <c r="C69">
        <v>0.78766872569206137</v>
      </c>
      <c r="D69">
        <v>0.85410661175932279</v>
      </c>
      <c r="E69">
        <v>0</v>
      </c>
      <c r="F69">
        <v>0.75106382978723418</v>
      </c>
      <c r="G69" s="11">
        <v>0.83266986959505829</v>
      </c>
      <c r="I69" t="str">
        <v>SVM</v>
      </c>
      <c r="J69">
        <f>AVERAGE(C67:C72)</f>
        <v>0.83478609013955618</v>
      </c>
    </row>
    <row r="70" spans="1:16" x14ac:dyDescent="0.25">
      <c r="A70" t="str">
        <v>BoW + /</v>
      </c>
      <c r="B70" s="10">
        <v>0.78965911690688628</v>
      </c>
      <c r="C70">
        <v>0.86264012811713575</v>
      </c>
      <c r="D70">
        <v>0.85843056508808058</v>
      </c>
      <c r="E70">
        <v>0.82823152596659799</v>
      </c>
      <c r="F70">
        <v>0.79832990162434236</v>
      </c>
      <c r="G70" s="11">
        <v>0.87982155113246407</v>
      </c>
      <c r="I70" t="str">
        <v>LR</v>
      </c>
      <c r="J70">
        <f>AVERAGE(D67:D72)</f>
        <v>0.85984519179440255</v>
      </c>
    </row>
    <row r="71" spans="1:16" x14ac:dyDescent="0.25">
      <c r="A71" t="str">
        <v>BoW + Chi^2</v>
      </c>
      <c r="B71" s="10">
        <v>0.77046442461679254</v>
      </c>
      <c r="C71">
        <v>0.86696408144589332</v>
      </c>
      <c r="D71">
        <v>0.8648821779913064</v>
      </c>
      <c r="E71">
        <v>0.83898421413864099</v>
      </c>
      <c r="F71">
        <v>0.79830702356440175</v>
      </c>
      <c r="G71" s="11">
        <v>0.86058110272248922</v>
      </c>
      <c r="I71" t="str">
        <v>MNB</v>
      </c>
      <c r="J71">
        <f>AVERAGE(E67:E72)</f>
        <v>0.56255242888736368</v>
      </c>
    </row>
    <row r="72" spans="1:16" x14ac:dyDescent="0.25">
      <c r="A72" t="str">
        <v>BoW + Chi^2 + PCA</v>
      </c>
      <c r="B72" s="12">
        <v>0.77682452528025636</v>
      </c>
      <c r="C72" s="13">
        <v>0.86266300617707614</v>
      </c>
      <c r="D72" s="13">
        <v>0.86273164035689776</v>
      </c>
      <c r="E72" s="13">
        <v>0</v>
      </c>
      <c r="F72" s="13">
        <v>0.81766186227407922</v>
      </c>
      <c r="G72" s="14">
        <v>0.86474490963166328</v>
      </c>
      <c r="I72" t="str">
        <v>RF</v>
      </c>
      <c r="J72">
        <f>AVERAGE(F67:F72)</f>
        <v>0.79725463280713804</v>
      </c>
    </row>
    <row r="73" spans="1:16" x14ac:dyDescent="0.25">
      <c r="I73" s="16" t="str">
        <v>Ensemble</v>
      </c>
      <c r="J73" s="16">
        <f>AVERAGE(G67:G72)</f>
        <v>0.8608899565316861</v>
      </c>
      <c r="K73" s="16"/>
      <c r="L73" s="16"/>
      <c r="M73" s="16"/>
      <c r="N73" s="16"/>
    </row>
    <row r="74" spans="1:16" x14ac:dyDescent="0.25">
      <c r="K74">
        <f>SQRT([2]!MSWF(B67:G72,1)/COUNT(B67:B72))</f>
        <v>7.2629467886483529E-2</v>
      </c>
      <c r="L74">
        <f>[2]!dfWF(B67:G72,1)</f>
        <v>25</v>
      </c>
      <c r="M74">
        <f>[2]!QCRIT(COUNT(J68:J73),L74,P75,2)</f>
        <v>4.3579999999999997</v>
      </c>
      <c r="N74">
        <f>K74*M74</f>
        <v>0.3165192210492952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0.11013116754365893</v>
      </c>
      <c r="L77" s="21">
        <f>K77/K$74</f>
        <v>1.5163427565762813</v>
      </c>
      <c r="M77" s="21">
        <f>K77-N$74</f>
        <v>-0.20638805350563627</v>
      </c>
      <c r="N77" s="21">
        <f>K77+N$74</f>
        <v>0.42665038859295412</v>
      </c>
      <c r="O77">
        <f>[2]!QDIST(L77,COUNT(J$68:J$73),L$74)</f>
        <v>0.88771772594479625</v>
      </c>
      <c r="P77" s="21">
        <f>L77/SQRT(COUNT(B$67:B$72))</f>
        <v>0.61904433812952842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0.1351902691985053</v>
      </c>
      <c r="L78">
        <f t="shared" ref="L78:L91" si="8">K78/K$74</f>
        <v>1.8613694018769542</v>
      </c>
      <c r="M78">
        <f t="shared" ref="M78:M91" si="9">K78-N$74</f>
        <v>-0.1813289518507899</v>
      </c>
      <c r="N78">
        <f t="shared" ref="N78:N91" si="10">K78+N$74</f>
        <v>0.45170949024780049</v>
      </c>
      <c r="O78">
        <f>[2]!QDIST(L78,COUNT(J$68:J$73),L$74)</f>
        <v>0.77356025852713839</v>
      </c>
      <c r="P78">
        <f t="shared" ref="P78:P91" si="11">L78/SQRT(COUNT(B$67:B$72))</f>
        <v>0.75990087623800984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0.16210249370853358</v>
      </c>
      <c r="L79">
        <f t="shared" si="8"/>
        <v>2.2319107990973062</v>
      </c>
      <c r="M79">
        <f t="shared" si="9"/>
        <v>-0.15441672734076162</v>
      </c>
      <c r="N79">
        <f t="shared" si="10"/>
        <v>0.47862171475782878</v>
      </c>
      <c r="O79">
        <f>[2]!QDIST(L79,COUNT(J$68:J$73),L$74)</f>
        <v>0.61952372853065962</v>
      </c>
      <c r="P79">
        <f t="shared" si="11"/>
        <v>0.91117376819930973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7.2599710211240787E-2</v>
      </c>
      <c r="L80">
        <f t="shared" si="8"/>
        <v>0.99959028096847335</v>
      </c>
      <c r="M80">
        <f t="shared" si="9"/>
        <v>-0.24391951083805441</v>
      </c>
      <c r="N80">
        <f t="shared" si="10"/>
        <v>0.38911893126053598</v>
      </c>
      <c r="O80">
        <f>[2]!QDIST(L80,COUNT(J$68:J$73),L$74)</f>
        <v>0.97936257213257361</v>
      </c>
      <c r="P80">
        <f t="shared" si="11"/>
        <v>0.40808102336967178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0.13623503393578884</v>
      </c>
      <c r="L81">
        <f t="shared" si="8"/>
        <v>1.875754262012739</v>
      </c>
      <c r="M81">
        <f t="shared" si="9"/>
        <v>-0.18028418711350636</v>
      </c>
      <c r="N81">
        <f t="shared" si="10"/>
        <v>0.45275425498508404</v>
      </c>
      <c r="O81">
        <f>[2]!QDIST(L81,COUNT(J$68:J$73),L$74)</f>
        <v>0.76803486006990584</v>
      </c>
      <c r="P81">
        <f t="shared" si="11"/>
        <v>0.76577347079700575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2.5059101654846372E-2</v>
      </c>
      <c r="L82">
        <f t="shared" si="8"/>
        <v>0.34502664530067301</v>
      </c>
      <c r="M82">
        <f t="shared" si="9"/>
        <v>-0.29146011939444882</v>
      </c>
      <c r="N82">
        <f t="shared" si="10"/>
        <v>0.34157832270414157</v>
      </c>
      <c r="O82">
        <f>[2]!QDIST(L82,COUNT(J$68:J$73),L$74)</f>
        <v>0.99986583676867613</v>
      </c>
      <c r="P82">
        <f t="shared" si="11"/>
        <v>0.14085653810848139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0.2722336612521925</v>
      </c>
      <c r="L83">
        <f t="shared" si="8"/>
        <v>3.7482535556735872</v>
      </c>
      <c r="M83">
        <f t="shared" si="9"/>
        <v>-4.4285559797102692E-2</v>
      </c>
      <c r="N83">
        <f t="shared" si="10"/>
        <v>0.5887528823014877</v>
      </c>
      <c r="O83">
        <f>[2]!QDIST(L83,COUNT(J$68:J$73),L$74)</f>
        <v>0.12195011572315717</v>
      </c>
      <c r="P83">
        <f t="shared" si="11"/>
        <v>1.530218106328838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3.7531457332418139E-2</v>
      </c>
      <c r="L84">
        <f t="shared" si="8"/>
        <v>0.51675247560780779</v>
      </c>
      <c r="M84">
        <f t="shared" si="9"/>
        <v>-0.27898776371687706</v>
      </c>
      <c r="N84">
        <f t="shared" si="10"/>
        <v>0.35405067838171334</v>
      </c>
      <c r="O84">
        <f>[2]!QDIST(L84,COUNT(J$68:J$73),L$74)</f>
        <v>0.99903698675274877</v>
      </c>
      <c r="P84">
        <f t="shared" si="11"/>
        <v>0.21096331475985663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2.6103866392129915E-2</v>
      </c>
      <c r="L85">
        <f t="shared" si="8"/>
        <v>0.35941150543645783</v>
      </c>
      <c r="M85">
        <f t="shared" si="9"/>
        <v>-0.29041535465716528</v>
      </c>
      <c r="N85">
        <f t="shared" si="10"/>
        <v>0.34262308744142511</v>
      </c>
      <c r="O85">
        <f>[2]!QDIST(L85,COUNT(J$68:J$73),L$74)</f>
        <v>0.99983598811072094</v>
      </c>
      <c r="P85">
        <f t="shared" si="11"/>
        <v>0.14672913266747734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0.29729276290703888</v>
      </c>
      <c r="L86">
        <f t="shared" si="8"/>
        <v>4.0932802009742604</v>
      </c>
      <c r="M86">
        <f t="shared" si="9"/>
        <v>-1.922645814225632E-2</v>
      </c>
      <c r="N86">
        <f t="shared" si="10"/>
        <v>0.61381198395633407</v>
      </c>
      <c r="O86">
        <f>[2]!QDIST(L86,COUNT(J$68:J$73),L$74)</f>
        <v>7.4547230194265679E-2</v>
      </c>
      <c r="P86">
        <f t="shared" si="11"/>
        <v>1.6710746444373197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6.2590558987264511E-2</v>
      </c>
      <c r="L87">
        <f t="shared" si="8"/>
        <v>0.86177912090848074</v>
      </c>
      <c r="M87">
        <f t="shared" si="9"/>
        <v>-0.25392866206203069</v>
      </c>
      <c r="N87">
        <f t="shared" si="10"/>
        <v>0.37910978003655971</v>
      </c>
      <c r="O87">
        <f>[2]!QDIST(L87,COUNT(J$68:J$73),L$74)</f>
        <v>0.98934389932266209</v>
      </c>
      <c r="P87">
        <f t="shared" si="11"/>
        <v>0.351819852868338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1.0447647372835434E-3</v>
      </c>
      <c r="L88">
        <f t="shared" si="8"/>
        <v>1.4384860135784857E-2</v>
      </c>
      <c r="M88">
        <f t="shared" si="9"/>
        <v>-0.31547445631201165</v>
      </c>
      <c r="N88">
        <f t="shared" si="10"/>
        <v>0.31756398578657874</v>
      </c>
      <c r="O88">
        <f>[2]!QDIST(L88,COUNT(J$68:J$73),L$74)</f>
        <v>0.9999999999824194</v>
      </c>
      <c r="P88">
        <f t="shared" si="11"/>
        <v>5.8725945589959408E-3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0.23470220391977437</v>
      </c>
      <c r="L89">
        <f t="shared" si="8"/>
        <v>3.2315010800657795</v>
      </c>
      <c r="M89">
        <f t="shared" si="9"/>
        <v>-8.181701712952083E-2</v>
      </c>
      <c r="N89">
        <f t="shared" si="10"/>
        <v>0.55122142496906956</v>
      </c>
      <c r="O89">
        <f>[2]!QDIST(L89,COUNT(J$68:J$73),L$74)</f>
        <v>0.23715607569885544</v>
      </c>
      <c r="P89">
        <f t="shared" si="11"/>
        <v>1.3192547915689816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0.29833752764432242</v>
      </c>
      <c r="L90">
        <f t="shared" si="8"/>
        <v>4.1076650611100449</v>
      </c>
      <c r="M90">
        <f t="shared" si="9"/>
        <v>-1.8181693404972776E-2</v>
      </c>
      <c r="N90">
        <f t="shared" si="10"/>
        <v>0.61485674869361762</v>
      </c>
      <c r="O90">
        <f>[2]!QDIST(L90,COUNT(J$68:J$73),L$74)</f>
        <v>7.2980920116145653E-2</v>
      </c>
      <c r="P90">
        <f t="shared" si="11"/>
        <v>1.6769472389963154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6.3635323724548054E-2</v>
      </c>
      <c r="L91" s="16">
        <f t="shared" si="8"/>
        <v>0.87616398104426563</v>
      </c>
      <c r="M91" s="16">
        <f t="shared" si="9"/>
        <v>-0.25288389732474714</v>
      </c>
      <c r="N91" s="16">
        <f t="shared" si="10"/>
        <v>0.38015454477384325</v>
      </c>
      <c r="O91">
        <f>[2]!QDIST(L91,COUNT(J$68:J$73),L$74)</f>
        <v>0.98851577731283247</v>
      </c>
      <c r="P91" s="16">
        <f t="shared" si="11"/>
        <v>0.35769244742733397</v>
      </c>
    </row>
  </sheetData>
  <conditionalFormatting sqref="O21:O35">
    <cfRule type="cellIs" dxfId="149" priority="3" operator="lessThan">
      <formula>0.05</formula>
    </cfRule>
  </conditionalFormatting>
  <conditionalFormatting sqref="O49:O63">
    <cfRule type="cellIs" dxfId="148" priority="2" operator="lessThan">
      <formula>0.05</formula>
    </cfRule>
  </conditionalFormatting>
  <conditionalFormatting sqref="O77:O91">
    <cfRule type="cellIs" dxfId="147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5" x14ac:dyDescent="0.25"/>
  <sheetData>
    <row r="1" spans="1:15" x14ac:dyDescent="0.25">
      <c r="B1" s="25" t="s">
        <v>95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2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7" t="s">
        <v>0</v>
      </c>
      <c r="B4">
        <f>[4]Sheet1!D2</f>
        <v>0.66676695831231103</v>
      </c>
      <c r="C4">
        <f>[4]Sheet1!K2</f>
        <v>0.7303211189913319</v>
      </c>
      <c r="D4">
        <f>[4]Sheet1!R2</f>
        <v>0.69130209287664168</v>
      </c>
      <c r="E4">
        <f>[4]Sheet1!Y2</f>
        <v>0.82226833450237702</v>
      </c>
      <c r="F4">
        <f>[4]Sheet1!AF2</f>
        <v>0.75070142623334102</v>
      </c>
      <c r="G4">
        <f>[4]Sheet1!AM2</f>
        <v>0.79533349073399129</v>
      </c>
      <c r="I4" s="1" t="s">
        <v>0</v>
      </c>
      <c r="J4">
        <f t="shared" ref="J4:O4" si="0">AVERAGE(B4:B8)</f>
        <v>0.71959495114021355</v>
      </c>
      <c r="K4">
        <f t="shared" si="0"/>
        <v>0.73373933819388948</v>
      </c>
      <c r="L4">
        <f t="shared" si="0"/>
        <v>0.72281108662013871</v>
      </c>
      <c r="M4">
        <f t="shared" si="0"/>
        <v>0.8032963687462733</v>
      </c>
      <c r="N4">
        <f t="shared" si="0"/>
        <v>0.78139410497785877</v>
      </c>
      <c r="O4">
        <f t="shared" si="0"/>
        <v>0.79619892915340562</v>
      </c>
    </row>
    <row r="5" spans="1:15" x14ac:dyDescent="0.25">
      <c r="A5" s="28"/>
      <c r="B5">
        <f>[4]Sheet1!E2</f>
        <v>0.7173998044965787</v>
      </c>
      <c r="C5">
        <f>[4]Sheet1!L2</f>
        <v>0.76617808329566917</v>
      </c>
      <c r="D5">
        <f>[4]Sheet1!S2</f>
        <v>0.76262746056389319</v>
      </c>
      <c r="E5">
        <f>[4]Sheet1!Z2</f>
        <v>0.7432844932844932</v>
      </c>
      <c r="F5">
        <f>[4]Sheet1!AG2</f>
        <v>0.67384566729917783</v>
      </c>
      <c r="G5">
        <f>[4]Sheet1!AN2</f>
        <v>0.71780593958013317</v>
      </c>
      <c r="I5" s="1" t="s">
        <v>1</v>
      </c>
      <c r="J5">
        <f t="shared" ref="J5:O5" si="1">AVERAGE(B9:B13)</f>
        <v>0.82112094709917705</v>
      </c>
      <c r="K5">
        <f t="shared" si="1"/>
        <v>0.82567392497313397</v>
      </c>
      <c r="L5">
        <f t="shared" si="1"/>
        <v>0.80003615546561413</v>
      </c>
      <c r="M5">
        <f t="shared" si="1"/>
        <v>0.86670692635632918</v>
      </c>
      <c r="N5">
        <f>AVERAGE(F9:F13)</f>
        <v>0.87184034364773877</v>
      </c>
      <c r="O5">
        <f t="shared" si="1"/>
        <v>0.86752186290537503</v>
      </c>
    </row>
    <row r="6" spans="1:15" x14ac:dyDescent="0.25">
      <c r="A6" s="28"/>
      <c r="B6">
        <f>[4]Sheet1!F2</f>
        <v>0.71915225183107379</v>
      </c>
      <c r="C6">
        <f>[4]Sheet1!M2</f>
        <v>0.67323558162267838</v>
      </c>
      <c r="D6">
        <f>[4]Sheet1!T2</f>
        <v>0.63507270351590128</v>
      </c>
      <c r="E6">
        <f>[4]Sheet1!AA2</f>
        <v>0.86202277587476839</v>
      </c>
      <c r="F6">
        <f>[4]Sheet1!AH2</f>
        <v>0.84043441938178776</v>
      </c>
      <c r="G6">
        <f>[4]Sheet1!AO2</f>
        <v>0.82344612083343038</v>
      </c>
      <c r="I6" s="1" t="s">
        <v>2</v>
      </c>
      <c r="J6">
        <f t="shared" ref="J6:O6" si="2">AVERAGE(B14:B18)</f>
        <v>0.85438759292542665</v>
      </c>
      <c r="K6">
        <f t="shared" si="2"/>
        <v>0.87581924978242198</v>
      </c>
      <c r="L6">
        <f t="shared" si="2"/>
        <v>0.86071900021370507</v>
      </c>
      <c r="M6">
        <f t="shared" si="2"/>
        <v>0.86311870647161582</v>
      </c>
      <c r="N6">
        <f>AVERAGE(F14:F18)</f>
        <v>0.87047469933278543</v>
      </c>
      <c r="O6">
        <f t="shared" si="2"/>
        <v>0.86808372418271618</v>
      </c>
    </row>
    <row r="7" spans="1:15" x14ac:dyDescent="0.25">
      <c r="A7" s="28"/>
      <c r="B7">
        <f>[4]Sheet1!G2</f>
        <v>0.71856383636138932</v>
      </c>
      <c r="C7">
        <f>[4]Sheet1!N2</f>
        <v>0.7305069233832675</v>
      </c>
      <c r="D7">
        <f>[4]Sheet1!U2</f>
        <v>0.72799698807763324</v>
      </c>
      <c r="E7">
        <f>[4]Sheet1!AB2</f>
        <v>0.79975657907346709</v>
      </c>
      <c r="F7">
        <f>[4]Sheet1!AI2</f>
        <v>0.83785730139166315</v>
      </c>
      <c r="G7">
        <f>[4]Sheet1!AP2</f>
        <v>0.84720746501952682</v>
      </c>
      <c r="I7" s="1" t="s">
        <v>88</v>
      </c>
      <c r="J7">
        <f>AVERAGE(B19:B23)</f>
        <v>0.85554595722102211</v>
      </c>
      <c r="K7">
        <f>AVERAGE(C19:C23)</f>
        <v>0.8677771628369717</v>
      </c>
      <c r="L7" t="str">
        <f>IFERROR(AVERAGE(D19:D23),"-")</f>
        <v>-</v>
      </c>
      <c r="M7">
        <f>AVERAGE(E19:E23)</f>
        <v>0.84037366798729385</v>
      </c>
      <c r="N7">
        <f>AVERAGE(F19:F23)</f>
        <v>0.84956766188657318</v>
      </c>
      <c r="O7" t="str">
        <f>IFERROR(AVERAGE(G19:G23),"-")</f>
        <v>-</v>
      </c>
    </row>
    <row r="8" spans="1:15" x14ac:dyDescent="0.25">
      <c r="A8" s="29"/>
      <c r="B8">
        <f>[4]Sheet1!H2</f>
        <v>0.77609190469971456</v>
      </c>
      <c r="C8">
        <f>[4]Sheet1!O2</f>
        <v>0.76845498367650011</v>
      </c>
      <c r="D8">
        <f>[4]Sheet1!V2</f>
        <v>0.79705618806662448</v>
      </c>
      <c r="E8">
        <f>[4]Sheet1!AC2</f>
        <v>0.7891496609962606</v>
      </c>
      <c r="F8">
        <f>[4]Sheet1!AJ2</f>
        <v>0.80413171058332367</v>
      </c>
      <c r="G8">
        <f>[4]Sheet1!AQ2</f>
        <v>0.79720162959994645</v>
      </c>
      <c r="I8" s="1" t="s">
        <v>4</v>
      </c>
      <c r="J8">
        <f t="shared" ref="J8:O8" si="3">AVERAGE(B24:B28)</f>
        <v>0.82381930319587759</v>
      </c>
      <c r="K8">
        <f t="shared" si="3"/>
        <v>0.81979789046059892</v>
      </c>
      <c r="L8">
        <f t="shared" si="3"/>
        <v>0.76307572571731364</v>
      </c>
      <c r="M8">
        <f t="shared" si="3"/>
        <v>0.81153309142493268</v>
      </c>
      <c r="N8">
        <f t="shared" si="3"/>
        <v>0.80631401726516339</v>
      </c>
      <c r="O8">
        <f t="shared" si="3"/>
        <v>0.82171039882451213</v>
      </c>
    </row>
    <row r="9" spans="1:15" x14ac:dyDescent="0.25">
      <c r="A9" s="27" t="s">
        <v>1</v>
      </c>
      <c r="B9">
        <f>[4]Sheet1!D3</f>
        <v>0.83430245363640365</v>
      </c>
      <c r="C9">
        <f>[4]Sheet1!K3</f>
        <v>0.81046099290780149</v>
      </c>
      <c r="D9">
        <f>[4]Sheet1!R3</f>
        <v>0.73583487511563361</v>
      </c>
      <c r="E9">
        <f>[4]Sheet1!Y3</f>
        <v>0.88491790627612577</v>
      </c>
      <c r="F9">
        <f>[4]Sheet1!AF3</f>
        <v>0.87504582748637827</v>
      </c>
      <c r="G9">
        <f>[4]Sheet1!AM3</f>
        <v>0.87392158668754405</v>
      </c>
      <c r="I9" s="1" t="s">
        <v>5</v>
      </c>
      <c r="J9">
        <f t="shared" ref="J9:O9" si="4">AVERAGE(B29:B33)</f>
        <v>0.85809583778078458</v>
      </c>
      <c r="K9">
        <f t="shared" si="4"/>
        <v>0.87550420418220454</v>
      </c>
      <c r="L9">
        <f t="shared" si="4"/>
        <v>0.84257910060618857</v>
      </c>
      <c r="M9">
        <f t="shared" si="4"/>
        <v>0.88456167330377133</v>
      </c>
      <c r="N9">
        <f t="shared" si="4"/>
        <v>0.8659991445317573</v>
      </c>
      <c r="O9">
        <f t="shared" si="4"/>
        <v>0.87070425605637281</v>
      </c>
    </row>
    <row r="10" spans="1:15" x14ac:dyDescent="0.25">
      <c r="A10" s="28"/>
      <c r="B10">
        <f>[4]Sheet1!E3</f>
        <v>0.78134917160026907</v>
      </c>
      <c r="C10">
        <f>[4]Sheet1!L3</f>
        <v>0.78563980822045332</v>
      </c>
      <c r="D10">
        <f>[4]Sheet1!S3</f>
        <v>0.78130412520314352</v>
      </c>
      <c r="E10">
        <f>[4]Sheet1!Z3</f>
        <v>0.81790497749750712</v>
      </c>
      <c r="F10">
        <f>[4]Sheet1!AG3</f>
        <v>0.82933686207929691</v>
      </c>
      <c r="G10">
        <f>[4]Sheet1!AN3</f>
        <v>0.82933686207929691</v>
      </c>
    </row>
    <row r="11" spans="1:15" x14ac:dyDescent="0.25">
      <c r="A11" s="28"/>
      <c r="B11">
        <f>[4]Sheet1!F3</f>
        <v>0.82929450012242389</v>
      </c>
      <c r="C11">
        <f>[4]Sheet1!M3</f>
        <v>0.82710809281267683</v>
      </c>
      <c r="D11">
        <f>[4]Sheet1!T3</f>
        <v>0.8324214632089395</v>
      </c>
      <c r="E11">
        <f>[4]Sheet1!AA3</f>
        <v>0.9182454343744666</v>
      </c>
      <c r="F11">
        <f>[4]Sheet1!AH3</f>
        <v>0.91990647848033247</v>
      </c>
      <c r="G11">
        <f>[4]Sheet1!AO3</f>
        <v>0.91837732160312802</v>
      </c>
    </row>
    <row r="12" spans="1:15" x14ac:dyDescent="0.25">
      <c r="A12" s="28"/>
      <c r="B12">
        <f>[4]Sheet1!G3</f>
        <v>0.76618544040894987</v>
      </c>
      <c r="C12">
        <f>[4]Sheet1!N3</f>
        <v>0.82239761590355809</v>
      </c>
      <c r="D12">
        <f>[4]Sheet1!U3</f>
        <v>0.76452433093017724</v>
      </c>
      <c r="E12">
        <f>[4]Sheet1!AB3</f>
        <v>0.82818571967553301</v>
      </c>
      <c r="F12">
        <f>[4]Sheet1!AI3</f>
        <v>0.84003287789365888</v>
      </c>
      <c r="G12">
        <f>[4]Sheet1!AP3</f>
        <v>0.84003287789365888</v>
      </c>
      <c r="J12" s="25" t="s">
        <v>14</v>
      </c>
      <c r="K12" s="25"/>
      <c r="L12" s="25"/>
      <c r="M12" s="25"/>
      <c r="N12" s="25"/>
      <c r="O12" s="25"/>
    </row>
    <row r="13" spans="1:15" x14ac:dyDescent="0.25">
      <c r="A13" s="29"/>
      <c r="B13">
        <f>[4]Sheet1!H3</f>
        <v>0.89447316972783864</v>
      </c>
      <c r="C13">
        <f>[4]Sheet1!O3</f>
        <v>0.88276311502117955</v>
      </c>
      <c r="D13">
        <f>[4]Sheet1!V3</f>
        <v>0.88609598287017632</v>
      </c>
      <c r="E13">
        <f>[4]Sheet1!AC3</f>
        <v>0.88428059395801339</v>
      </c>
      <c r="F13">
        <f>[4]Sheet1!AJ3</f>
        <v>0.8948796722990271</v>
      </c>
      <c r="G13">
        <f>[4]Sheet1!AQ3</f>
        <v>0.87594066626324685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25">
      <c r="A14" s="27" t="s">
        <v>2</v>
      </c>
      <c r="B14">
        <f>[4]Sheet1!D4</f>
        <v>0.85254415241273818</v>
      </c>
      <c r="C14">
        <f>[4]Sheet1!K4</f>
        <v>0.86997635933806139</v>
      </c>
      <c r="D14">
        <f>[4]Sheet1!R4</f>
        <v>0.84849848860783583</v>
      </c>
      <c r="E14">
        <f>[4]Sheet1!Y4</f>
        <v>0.83956984273820523</v>
      </c>
      <c r="F14">
        <f>[4]Sheet1!AF4</f>
        <v>0.84099198673666764</v>
      </c>
      <c r="G14">
        <f>[4]Sheet1!AM4</f>
        <v>0.8397001934235977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8"/>
      <c r="B15">
        <f>[4]Sheet1!E4</f>
        <v>0.80945980542754725</v>
      </c>
      <c r="C15">
        <f>[4]Sheet1!L4</f>
        <v>0.84629944035716531</v>
      </c>
      <c r="D15">
        <f>[4]Sheet1!S4</f>
        <v>0.81657706093189963</v>
      </c>
      <c r="E15">
        <f>[4]Sheet1!Z4</f>
        <v>0.82293906810035844</v>
      </c>
      <c r="F15">
        <f>[4]Sheet1!AG4</f>
        <v>0.83163157736212767</v>
      </c>
      <c r="G15">
        <f>[4]Sheet1!AN4</f>
        <v>0.83163157736212767</v>
      </c>
      <c r="I15" s="1" t="s">
        <v>0</v>
      </c>
      <c r="J15">
        <f t="shared" ref="J15:O15" si="5">_xlfn.STDEV.P(B4:B8)</f>
        <v>3.4608612907430482E-2</v>
      </c>
      <c r="K15">
        <f t="shared" si="5"/>
        <v>3.4468204224489478E-2</v>
      </c>
      <c r="L15">
        <f t="shared" si="5"/>
        <v>5.6241288842323607E-2</v>
      </c>
      <c r="M15">
        <f t="shared" si="5"/>
        <v>3.9045642590191061E-2</v>
      </c>
      <c r="N15">
        <f t="shared" si="5"/>
        <v>6.276871347811358E-2</v>
      </c>
      <c r="O15">
        <f t="shared" si="5"/>
        <v>4.3569474157331478E-2</v>
      </c>
    </row>
    <row r="16" spans="1:15" x14ac:dyDescent="0.25">
      <c r="A16" s="28"/>
      <c r="B16">
        <f>[4]Sheet1!F4</f>
        <v>0.87692428714724724</v>
      </c>
      <c r="C16">
        <f>[4]Sheet1!M4</f>
        <v>0.89663226165772858</v>
      </c>
      <c r="D16">
        <f>[4]Sheet1!T4</f>
        <v>0.89867263466584357</v>
      </c>
      <c r="E16">
        <f>[4]Sheet1!AA4</f>
        <v>0.87322068612391202</v>
      </c>
      <c r="F16">
        <f>[4]Sheet1!AH4</f>
        <v>0.88939471520116675</v>
      </c>
      <c r="G16">
        <f>[4]Sheet1!AO4</f>
        <v>0.87873163276389088</v>
      </c>
      <c r="I16" s="1" t="s">
        <v>1</v>
      </c>
      <c r="J16">
        <f t="shared" ref="J16:O16" si="6">_xlfn.STDEV.P(B9:B13)</f>
        <v>4.521241349414349E-2</v>
      </c>
      <c r="K16">
        <f t="shared" si="6"/>
        <v>3.1956628311024672E-2</v>
      </c>
      <c r="L16">
        <f t="shared" si="6"/>
        <v>5.3270789535540944E-2</v>
      </c>
      <c r="M16">
        <f t="shared" si="6"/>
        <v>3.7847602217083803E-2</v>
      </c>
      <c r="N16">
        <f>_xlfn.STDEV.P(F9:F13)</f>
        <v>3.367402539710028E-2</v>
      </c>
      <c r="O16">
        <f t="shared" si="6"/>
        <v>3.1342779005338293E-2</v>
      </c>
    </row>
    <row r="17" spans="1:15" x14ac:dyDescent="0.25">
      <c r="A17" s="28"/>
      <c r="B17">
        <f>[4]Sheet1!G4</f>
        <v>0.80808652455511543</v>
      </c>
      <c r="C17">
        <f>[4]Sheet1!N4</f>
        <v>0.85031575354156008</v>
      </c>
      <c r="D17">
        <f>[4]Sheet1!U4</f>
        <v>0.84016043693463049</v>
      </c>
      <c r="E17">
        <f>[4]Sheet1!AB4</f>
        <v>0.86479366563518034</v>
      </c>
      <c r="F17">
        <f>[4]Sheet1!AI4</f>
        <v>0.87528494760354214</v>
      </c>
      <c r="G17">
        <f>[4]Sheet1!AP4</f>
        <v>0.87528494760354214</v>
      </c>
      <c r="I17" s="1" t="s">
        <v>2</v>
      </c>
      <c r="J17">
        <f t="shared" ref="J17:O17" si="7">_xlfn.STDEV.P(B14:B18)</f>
        <v>4.3929186318436446E-2</v>
      </c>
      <c r="K17">
        <f t="shared" si="7"/>
        <v>2.6808304192747115E-2</v>
      </c>
      <c r="L17">
        <f t="shared" si="7"/>
        <v>3.3104203000575864E-2</v>
      </c>
      <c r="M17">
        <f t="shared" si="7"/>
        <v>3.1536558886554732E-2</v>
      </c>
      <c r="N17">
        <f>_xlfn.STDEV.P(F14:F18)</f>
        <v>3.0815219801601755E-2</v>
      </c>
      <c r="O17">
        <f t="shared" si="7"/>
        <v>3.0024506215487228E-2</v>
      </c>
    </row>
    <row r="18" spans="1:15" x14ac:dyDescent="0.25">
      <c r="A18" s="29"/>
      <c r="B18">
        <f>[4]Sheet1!H4</f>
        <v>0.92492319508448539</v>
      </c>
      <c r="C18">
        <f>[4]Sheet1!O4</f>
        <v>0.91587243401759522</v>
      </c>
      <c r="D18">
        <f>[4]Sheet1!V4</f>
        <v>0.89968637992831546</v>
      </c>
      <c r="E18">
        <f>[4]Sheet1!AC4</f>
        <v>0.91507026976042261</v>
      </c>
      <c r="F18">
        <f>[4]Sheet1!AJ4</f>
        <v>0.91507026976042261</v>
      </c>
      <c r="G18">
        <f>[4]Sheet1!AQ4</f>
        <v>0.91507026976042261</v>
      </c>
      <c r="I18" s="1" t="s">
        <v>88</v>
      </c>
      <c r="J18">
        <f>_xlfn.STDEV.P(B19:B23)</f>
        <v>3.2927509216174954E-2</v>
      </c>
      <c r="K18">
        <f>_xlfn.STDEV.P(C19:C23)</f>
        <v>3.0283280909940476E-2</v>
      </c>
      <c r="L18" t="str">
        <f>IFERROR(_xlfn.STDEV.P(D19:D23),"-")</f>
        <v>-</v>
      </c>
      <c r="M18">
        <f>_xlfn.STDEV.P(E19:E23)</f>
        <v>4.4689661624021604E-2</v>
      </c>
      <c r="N18">
        <f>_xlfn.STDEV.P(F19:F23)</f>
        <v>4.1061481919218865E-2</v>
      </c>
      <c r="O18" t="str">
        <f>IFERROR(_xlfn.STDEV.P(G19:G23),"-")</f>
        <v>-</v>
      </c>
    </row>
    <row r="19" spans="1:15" x14ac:dyDescent="0.25">
      <c r="A19" s="27" t="s">
        <v>88</v>
      </c>
      <c r="B19">
        <f>[4]Sheet1!D5</f>
        <v>0.86642637178051496</v>
      </c>
      <c r="C19">
        <f>[4]Sheet1!K5</f>
        <v>0.87451198717296152</v>
      </c>
      <c r="D19" t="str">
        <f>IF([4]Sheet1!R5=0,"-",[4]Sheet1!R5)</f>
        <v>-</v>
      </c>
      <c r="E19">
        <f>[4]Sheet1!Y5</f>
        <v>0.87588207098985382</v>
      </c>
      <c r="F19">
        <f>[4]Sheet1!AF5</f>
        <v>0.87588207098985382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3.3818948959681357E-2</v>
      </c>
      <c r="K19">
        <f t="shared" si="8"/>
        <v>2.807391593598027E-2</v>
      </c>
      <c r="L19">
        <f t="shared" si="8"/>
        <v>3.8442566686026303E-2</v>
      </c>
      <c r="M19">
        <f t="shared" si="8"/>
        <v>1.6932520945121605E-2</v>
      </c>
      <c r="N19">
        <f t="shared" si="8"/>
        <v>1.9261119965704801E-2</v>
      </c>
      <c r="O19">
        <f t="shared" si="8"/>
        <v>4.9903960973402023E-2</v>
      </c>
    </row>
    <row r="20" spans="1:15" x14ac:dyDescent="0.25">
      <c r="A20" s="28"/>
      <c r="B20">
        <f>[4]Sheet1!E5</f>
        <v>0.79730602353692337</v>
      </c>
      <c r="C20">
        <f>[4]Sheet1!L5</f>
        <v>0.81043073633905549</v>
      </c>
      <c r="D20" t="str">
        <f>IF([4]Sheet1!S5=0,"-",[4]Sheet1!S5)</f>
        <v>-</v>
      </c>
      <c r="E20">
        <f>[4]Sheet1!Z5</f>
        <v>0.77138523338463405</v>
      </c>
      <c r="F20">
        <f>[4]Sheet1!AG5</f>
        <v>0.78384278856290246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4.1048773074372713E-2</v>
      </c>
      <c r="K20">
        <f t="shared" si="9"/>
        <v>4.4138441793177031E-2</v>
      </c>
      <c r="L20">
        <f t="shared" si="9"/>
        <v>3.7570845807404038E-2</v>
      </c>
      <c r="M20">
        <f t="shared" si="9"/>
        <v>5.1691786991049968E-2</v>
      </c>
      <c r="N20">
        <f t="shared" si="9"/>
        <v>3.3656425271934895E-2</v>
      </c>
      <c r="O20">
        <f t="shared" si="9"/>
        <v>4.6961201269631769E-2</v>
      </c>
    </row>
    <row r="21" spans="1:15" x14ac:dyDescent="0.25">
      <c r="A21" s="28"/>
      <c r="B21">
        <f>[4]Sheet1!F5</f>
        <v>0.89916825298828695</v>
      </c>
      <c r="C21">
        <f>[4]Sheet1!M5</f>
        <v>0.89916825298828695</v>
      </c>
      <c r="D21" t="str">
        <f>IF([4]Sheet1!T5=0,"-",[4]Sheet1!T5)</f>
        <v>-</v>
      </c>
      <c r="E21">
        <f>[4]Sheet1!AA5</f>
        <v>0.89855687606112045</v>
      </c>
      <c r="F21">
        <f>[4]Sheet1!AH5</f>
        <v>0.90666199158485272</v>
      </c>
      <c r="G21" t="str">
        <f>IF([4]Sheet1!AO5=0,"-",[4]Sheet1!AO5)</f>
        <v>-</v>
      </c>
    </row>
    <row r="22" spans="1:15" x14ac:dyDescent="0.25">
      <c r="A22" s="28"/>
      <c r="B22">
        <f>[4]Sheet1!G5</f>
        <v>0.85810119549899144</v>
      </c>
      <c r="C22">
        <f>[4]Sheet1!N5</f>
        <v>0.87101166631527172</v>
      </c>
      <c r="D22" t="str">
        <f>IF([4]Sheet1!U5=0,"-",[4]Sheet1!U5)</f>
        <v>-</v>
      </c>
      <c r="E22">
        <f>[4]Sheet1!AB5</f>
        <v>0.816292430950875</v>
      </c>
      <c r="F22">
        <f>[4]Sheet1!AI5</f>
        <v>0.84169972974527052</v>
      </c>
      <c r="G22" t="str">
        <f>IF([4]Sheet1!AP5=0,"-",[4]Sheet1!AP5)</f>
        <v>-</v>
      </c>
    </row>
    <row r="23" spans="1:15" x14ac:dyDescent="0.25">
      <c r="A23" s="29"/>
      <c r="B23">
        <f>[4]Sheet1!H5</f>
        <v>0.85672794230039373</v>
      </c>
      <c r="C23">
        <f>[4]Sheet1!O5</f>
        <v>0.8837631713692834</v>
      </c>
      <c r="D23" t="str">
        <f>IF([4]Sheet1!V5=0,"-",[4]Sheet1!V5)</f>
        <v>-</v>
      </c>
      <c r="E23">
        <f>[4]Sheet1!AC5</f>
        <v>0.83975172854998648</v>
      </c>
      <c r="F23">
        <f>[4]Sheet1!AJ5</f>
        <v>0.83975172854998648</v>
      </c>
      <c r="G23" t="str">
        <f>IF([4]Sheet1!AQ5=0,"-",[4]Sheet1!AQ5)</f>
        <v>-</v>
      </c>
    </row>
    <row r="24" spans="1:15" x14ac:dyDescent="0.25">
      <c r="A24" s="27" t="s">
        <v>4</v>
      </c>
      <c r="B24">
        <f>[4]Sheet1!D6</f>
        <v>0.8024922457419601</v>
      </c>
      <c r="C24">
        <f>[4]Sheet1!K6</f>
        <v>0.78209990749306202</v>
      </c>
      <c r="D24">
        <f>[4]Sheet1!R6</f>
        <v>0.76304463459759486</v>
      </c>
      <c r="E24">
        <f>[4]Sheet1!Y6</f>
        <v>0.79204498635717013</v>
      </c>
      <c r="F24">
        <f>[4]Sheet1!AF6</f>
        <v>0.80079209065679924</v>
      </c>
      <c r="G24">
        <f>[4]Sheet1!AM6</f>
        <v>0.78472644376899703</v>
      </c>
    </row>
    <row r="25" spans="1:15" x14ac:dyDescent="0.25">
      <c r="A25" s="28"/>
      <c r="B25">
        <f>[4]Sheet1!E6</f>
        <v>0.78740269323760781</v>
      </c>
      <c r="C25">
        <f>[4]Sheet1!L6</f>
        <v>0.80740294651584965</v>
      </c>
      <c r="D25">
        <f>[4]Sheet1!S6</f>
        <v>0.73853636883089901</v>
      </c>
      <c r="E25">
        <f>[4]Sheet1!Z6</f>
        <v>0.8047962342317182</v>
      </c>
      <c r="F25">
        <f>[4]Sheet1!AG6</f>
        <v>0.79677012056044305</v>
      </c>
      <c r="G25">
        <f>[4]Sheet1!AN6</f>
        <v>0.75885389998293218</v>
      </c>
    </row>
    <row r="26" spans="1:15" x14ac:dyDescent="0.25">
      <c r="A26" s="28"/>
      <c r="B26">
        <f>[4]Sheet1!F6</f>
        <v>0.82629928315412182</v>
      </c>
      <c r="C26">
        <f>[4]Sheet1!M6</f>
        <v>0.81851470073032051</v>
      </c>
      <c r="D26">
        <f>[4]Sheet1!T6</f>
        <v>0.7967229902713775</v>
      </c>
      <c r="E26">
        <f>[4]Sheet1!AA6</f>
        <v>0.81560824679104249</v>
      </c>
      <c r="F26">
        <f>[4]Sheet1!AH6</f>
        <v>0.81926837703577948</v>
      </c>
      <c r="G26">
        <f>[4]Sheet1!AO6</f>
        <v>0.862072744585478</v>
      </c>
    </row>
    <row r="27" spans="1:15" x14ac:dyDescent="0.25">
      <c r="A27" s="28"/>
      <c r="B27">
        <f>[4]Sheet1!G6</f>
        <v>0.81677834917666614</v>
      </c>
      <c r="C27">
        <f>[4]Sheet1!N6</f>
        <v>0.82263259051477833</v>
      </c>
      <c r="D27">
        <f>[4]Sheet1!U6</f>
        <v>0.70555788297723776</v>
      </c>
      <c r="E27">
        <f>[4]Sheet1!AB6</f>
        <v>0.80328875601814265</v>
      </c>
      <c r="F27">
        <f>[4]Sheet1!AI6</f>
        <v>0.77941146316551779</v>
      </c>
      <c r="G27">
        <f>[4]Sheet1!AP6</f>
        <v>0.80823294796130118</v>
      </c>
    </row>
    <row r="28" spans="1:15" x14ac:dyDescent="0.25">
      <c r="A28" s="29"/>
      <c r="B28">
        <f>[4]Sheet1!H6</f>
        <v>0.88612394466903166</v>
      </c>
      <c r="C28">
        <f>[4]Sheet1!O6</f>
        <v>0.86833930704898454</v>
      </c>
      <c r="D28">
        <f>[4]Sheet1!V6</f>
        <v>0.81151675190945871</v>
      </c>
      <c r="E28">
        <f>[4]Sheet1!AC6</f>
        <v>0.84192723372659017</v>
      </c>
      <c r="F28">
        <f>[4]Sheet1!AJ6</f>
        <v>0.83532803490727758</v>
      </c>
      <c r="G28">
        <f>[4]Sheet1!AQ6</f>
        <v>0.8946659578238525</v>
      </c>
    </row>
    <row r="29" spans="1:15" x14ac:dyDescent="0.25">
      <c r="A29" s="27" t="s">
        <v>5</v>
      </c>
      <c r="B29">
        <f>[4]Sheet1!D7</f>
        <v>0.84639168844096047</v>
      </c>
      <c r="C29">
        <f>[4]Sheet1!K7</f>
        <v>0.86267574965783256</v>
      </c>
      <c r="D29">
        <f>[4]Sheet1!R7</f>
        <v>0.8279323513366067</v>
      </c>
      <c r="E29">
        <f>[4]Sheet1!Y7</f>
        <v>0.89040864572779466</v>
      </c>
      <c r="F29">
        <f>[4]Sheet1!AF7</f>
        <v>0.84247620380739086</v>
      </c>
      <c r="G29">
        <f>[4]Sheet1!AM7</f>
        <v>0.898923727759114</v>
      </c>
    </row>
    <row r="30" spans="1:15" x14ac:dyDescent="0.25">
      <c r="A30" s="28"/>
      <c r="B30">
        <f>[4]Sheet1!E7</f>
        <v>0.81324278438030551</v>
      </c>
      <c r="C30">
        <f>[4]Sheet1!L7</f>
        <v>0.82089228447462737</v>
      </c>
      <c r="D30">
        <f>[4]Sheet1!S7</f>
        <v>0.81708589439788881</v>
      </c>
      <c r="E30">
        <f>[4]Sheet1!Z7</f>
        <v>0.79360498019241654</v>
      </c>
      <c r="F30">
        <f>[4]Sheet1!AG7</f>
        <v>0.8175243215565795</v>
      </c>
      <c r="G30">
        <f>[4]Sheet1!AN7</f>
        <v>0.78360829334563475</v>
      </c>
    </row>
    <row r="31" spans="1:15" x14ac:dyDescent="0.25">
      <c r="A31" s="28"/>
      <c r="B31">
        <f>[4]Sheet1!F7</f>
        <v>0.89580941601315123</v>
      </c>
      <c r="C31">
        <f>[4]Sheet1!M7</f>
        <v>0.91711357246161995</v>
      </c>
      <c r="D31">
        <f>[4]Sheet1!T7</f>
        <v>0.82904719235364399</v>
      </c>
      <c r="E31">
        <f>[4]Sheet1!AA7</f>
        <v>0.93988269794721402</v>
      </c>
      <c r="F31">
        <f>[4]Sheet1!AH7</f>
        <v>0.91526001705029836</v>
      </c>
      <c r="G31">
        <f>[4]Sheet1!AO7</f>
        <v>0.91864885413272512</v>
      </c>
    </row>
    <row r="32" spans="1:15" x14ac:dyDescent="0.25">
      <c r="A32" s="28"/>
      <c r="B32">
        <f>[4]Sheet1!G7</f>
        <v>0.81916286605191035</v>
      </c>
      <c r="C32">
        <f>[4]Sheet1!N7</f>
        <v>0.84083284322972729</v>
      </c>
      <c r="D32">
        <f>[4]Sheet1!U7</f>
        <v>0.82161354490370264</v>
      </c>
      <c r="E32">
        <f>[4]Sheet1!AB7</f>
        <v>0.87162799471797781</v>
      </c>
      <c r="F32">
        <f>[4]Sheet1!AI7</f>
        <v>0.87122263544165068</v>
      </c>
      <c r="G32">
        <f>[4]Sheet1!AP7</f>
        <v>0.86420589741272857</v>
      </c>
    </row>
    <row r="33" spans="1:7" x14ac:dyDescent="0.25">
      <c r="A33" s="29"/>
      <c r="B33">
        <f>[4]Sheet1!H7</f>
        <v>0.91587243401759522</v>
      </c>
      <c r="C33">
        <f>[4]Sheet1!O7</f>
        <v>0.9360065710872163</v>
      </c>
      <c r="D33">
        <f>[4]Sheet1!V7</f>
        <v>0.91721652003910059</v>
      </c>
      <c r="E33">
        <f>[4]Sheet1!AC7</f>
        <v>0.92728404793345387</v>
      </c>
      <c r="F33">
        <f>[4]Sheet1!AJ7</f>
        <v>0.88351254480286723</v>
      </c>
      <c r="G33">
        <f>[4]Sheet1!AQ7</f>
        <v>0.88813450763166124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0" t="s">
        <v>95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93</v>
      </c>
      <c r="AF1" s="3" t="str">
        <f>T1</f>
        <v>Mean</v>
      </c>
      <c r="AG1" s="3" t="str">
        <f>U1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2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0.66676695831231103</v>
      </c>
      <c r="E2">
        <f>Precision!B5</f>
        <v>0.7173998044965787</v>
      </c>
      <c r="F2">
        <f>Precision!B6</f>
        <v>0.71915225183107379</v>
      </c>
      <c r="G2">
        <f>Precision!B7</f>
        <v>0.71856383636138932</v>
      </c>
      <c r="H2">
        <f>Precision!B8</f>
        <v>0.77609190469971456</v>
      </c>
      <c r="J2">
        <f>IFERROR(AVERAGE(D2:H2),"-")</f>
        <v>0.71959495114021355</v>
      </c>
      <c r="K2">
        <f>IFERROR(_xlfn.STDEV.P(D2:H2),"-")</f>
        <v>3.4608612907430482E-2</v>
      </c>
      <c r="L2">
        <f>IFERROR(VAR(D2:H2),"-")</f>
        <v>1.4971951092204545E-3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0.72538179198474717</v>
      </c>
      <c r="Q2">
        <f>IFERROR(_xlfn.STDEV.P(D2:H4),"-")</f>
        <v>4.3431326605545481E-2</v>
      </c>
      <c r="R2">
        <f>COUNT(D2:H4)</f>
        <v>15</v>
      </c>
      <c r="S2" t="str">
        <f>A2</f>
        <v>kNN</v>
      </c>
      <c r="T2">
        <f>IFERROR(AVERAGE(D2:H7),"-")</f>
        <v>0.75950579647196315</v>
      </c>
      <c r="U2">
        <f>IFERROR(_xlfn.STDEV.P(D2:H7),"-")</f>
        <v>5.8106302540468738E-2</v>
      </c>
      <c r="V2">
        <f>COUNT(D2:H7)</f>
        <v>30</v>
      </c>
      <c r="X2" cm="1">
        <f t="array" ref="X2:AB3">D20:H21</f>
        <v>0.86642637178051496</v>
      </c>
      <c r="Y2">
        <v>0.79730602353692337</v>
      </c>
      <c r="Z2">
        <v>0.89916825298828695</v>
      </c>
      <c r="AA2">
        <v>0.85810119549899144</v>
      </c>
      <c r="AB2">
        <v>0.85672794230039373</v>
      </c>
      <c r="AE2" s="3" t="str">
        <f>$S$2</f>
        <v>kNN</v>
      </c>
      <c r="AF2">
        <f>$T$2</f>
        <v>0.75950579647196315</v>
      </c>
      <c r="AG2">
        <f>$U$2</f>
        <v>5.8106302540468738E-2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0.7303211189913319</v>
      </c>
      <c r="E3">
        <f>Precision!C5</f>
        <v>0.76617808329566917</v>
      </c>
      <c r="F3">
        <f>Precision!C6</f>
        <v>0.67323558162267838</v>
      </c>
      <c r="G3">
        <f>Precision!C7</f>
        <v>0.7305069233832675</v>
      </c>
      <c r="H3">
        <f>Precision!C8</f>
        <v>0.76845498367650011</v>
      </c>
      <c r="J3">
        <f t="shared" ref="J3:J37" si="0">IFERROR(AVERAGE(D3:H3),"-")</f>
        <v>0.73373933819388948</v>
      </c>
      <c r="K3">
        <f t="shared" ref="K3:K37" si="1">IFERROR(_xlfn.STDEV.P(D3:H3),"-")</f>
        <v>3.4468204224489478E-2</v>
      </c>
      <c r="L3">
        <f t="shared" ref="L3:L37" si="2">IFERROR(VAR(D3:H3),"-")</f>
        <v>1.4850713780763928E-3</v>
      </c>
      <c r="M3">
        <f t="shared" ref="M3:M37" si="3">COUNT(D3:H3)</f>
        <v>5</v>
      </c>
      <c r="X3">
        <v>0.87451198717296152</v>
      </c>
      <c r="Y3">
        <v>0.81043073633905549</v>
      </c>
      <c r="Z3">
        <v>0.89916825298828695</v>
      </c>
      <c r="AA3">
        <v>0.87101166631527172</v>
      </c>
      <c r="AB3">
        <v>0.8837631713692834</v>
      </c>
      <c r="AE3" s="3" t="str">
        <f>$S$26</f>
        <v>RF</v>
      </c>
      <c r="AF3">
        <f>$T$26</f>
        <v>0.80770840448139958</v>
      </c>
      <c r="AG3">
        <f>$U$26</f>
        <v>3.9090119085368191E-2</v>
      </c>
      <c r="AJ3" t="str">
        <f>$N$2</f>
        <v>kNN</v>
      </c>
      <c r="AK3">
        <f>$P$2</f>
        <v>0.72538179198474717</v>
      </c>
      <c r="AL3">
        <f>$P$5</f>
        <v>0.79362980095917923</v>
      </c>
      <c r="AN3">
        <f>$Q$2</f>
        <v>4.3431326605545481E-2</v>
      </c>
      <c r="AO3">
        <f>$Q$5</f>
        <v>5.0373696456030813E-2</v>
      </c>
    </row>
    <row r="4" spans="1:41" x14ac:dyDescent="0.2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0.69130209287664168</v>
      </c>
      <c r="E4">
        <f>Precision!D5</f>
        <v>0.76262746056389319</v>
      </c>
      <c r="F4">
        <f>Precision!D6</f>
        <v>0.63507270351590128</v>
      </c>
      <c r="G4">
        <f>Precision!D7</f>
        <v>0.72799698807763324</v>
      </c>
      <c r="H4">
        <f>Precision!D8</f>
        <v>0.79705618806662448</v>
      </c>
      <c r="J4">
        <f t="shared" si="0"/>
        <v>0.72281108662013871</v>
      </c>
      <c r="K4">
        <f t="shared" si="1"/>
        <v>5.6241288842323607E-2</v>
      </c>
      <c r="L4">
        <f t="shared" si="2"/>
        <v>3.9538532133070927E-3</v>
      </c>
      <c r="M4">
        <f t="shared" si="3"/>
        <v>5</v>
      </c>
      <c r="X4" cm="1">
        <f t="array" ref="X4:AB5">D23:H24</f>
        <v>0.87588207098985382</v>
      </c>
      <c r="Y4">
        <v>0.77138523338463405</v>
      </c>
      <c r="Z4">
        <v>0.89855687606112045</v>
      </c>
      <c r="AA4">
        <v>0.816292430950875</v>
      </c>
      <c r="AB4">
        <v>0.83975172854998648</v>
      </c>
      <c r="AE4" s="3" t="str">
        <f>$S$8</f>
        <v>SVM</v>
      </c>
      <c r="AF4">
        <f>$T$8</f>
        <v>0.84215002674122796</v>
      </c>
      <c r="AG4">
        <f>$U$8</f>
        <v>4.8420837114920075E-2</v>
      </c>
      <c r="AJ4" t="str">
        <f>$N$26</f>
        <v>RF</v>
      </c>
      <c r="AK4">
        <f>$P$26</f>
        <v>0.80223097312459657</v>
      </c>
      <c r="AL4">
        <f>$P$29</f>
        <v>0.81318583583820281</v>
      </c>
      <c r="AN4">
        <f>$Q$26</f>
        <v>4.3655786090771739E-2</v>
      </c>
      <c r="AO4">
        <f>$Q$29</f>
        <v>3.301882269973197E-2</v>
      </c>
    </row>
    <row r="5" spans="1:41" x14ac:dyDescent="0.2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0.82226833450237702</v>
      </c>
      <c r="E5">
        <f>Precision!E5</f>
        <v>0.7432844932844932</v>
      </c>
      <c r="F5">
        <f>Precision!E6</f>
        <v>0.86202277587476839</v>
      </c>
      <c r="G5">
        <f>Precision!E7</f>
        <v>0.79975657907346709</v>
      </c>
      <c r="H5">
        <f>Precision!E8</f>
        <v>0.7891496609962606</v>
      </c>
      <c r="J5">
        <f t="shared" si="0"/>
        <v>0.8032963687462733</v>
      </c>
      <c r="K5">
        <f t="shared" si="1"/>
        <v>3.9045642590191061E-2</v>
      </c>
      <c r="L5">
        <f t="shared" si="2"/>
        <v>1.9057027566011775E-3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0.79362980095917923</v>
      </c>
      <c r="Q5">
        <f>IFERROR(_xlfn.STDEV.P(D5:H7),"-")</f>
        <v>5.0373696456030813E-2</v>
      </c>
      <c r="R5">
        <f>COUNT(D5:H7)</f>
        <v>15</v>
      </c>
      <c r="X5">
        <v>0.87588207098985382</v>
      </c>
      <c r="Y5">
        <v>0.78384278856290246</v>
      </c>
      <c r="Z5">
        <v>0.90666199158485272</v>
      </c>
      <c r="AA5">
        <v>0.84169972974527052</v>
      </c>
      <c r="AB5">
        <v>0.83975172854998648</v>
      </c>
      <c r="AE5" s="3" t="str">
        <f>$S$20</f>
        <v>MNB</v>
      </c>
      <c r="AF5">
        <f>$T$20</f>
        <v>0.85331611248296535</v>
      </c>
      <c r="AG5">
        <f>$U$20</f>
        <v>3.8987693749494901E-2</v>
      </c>
      <c r="AJ5" t="str">
        <f>$N$8</f>
        <v>SVM</v>
      </c>
      <c r="AK5">
        <f>$P$8</f>
        <v>0.81561034251264164</v>
      </c>
      <c r="AL5">
        <f>$P$11</f>
        <v>0.86868971096981429</v>
      </c>
      <c r="AN5">
        <f>Q$8</f>
        <v>4.5743353621913799E-2</v>
      </c>
      <c r="AO5">
        <f>$Q$11</f>
        <v>3.4467243222132571E-2</v>
      </c>
    </row>
    <row r="6" spans="1:41" x14ac:dyDescent="0.2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0.75070142623334102</v>
      </c>
      <c r="E6">
        <f>Precision!F5</f>
        <v>0.67384566729917783</v>
      </c>
      <c r="F6">
        <f>Precision!F6</f>
        <v>0.84043441938178776</v>
      </c>
      <c r="G6">
        <f>Precision!F7</f>
        <v>0.83785730139166315</v>
      </c>
      <c r="H6">
        <f>Precision!F8</f>
        <v>0.80413171058332367</v>
      </c>
      <c r="J6">
        <f t="shared" si="0"/>
        <v>0.78139410497785877</v>
      </c>
      <c r="K6">
        <f t="shared" si="1"/>
        <v>6.276871347811358E-2</v>
      </c>
      <c r="L6">
        <f t="shared" si="2"/>
        <v>4.9248892396218978E-3</v>
      </c>
      <c r="M6">
        <f t="shared" si="3"/>
        <v>5</v>
      </c>
      <c r="AE6" s="3" t="str">
        <f>$S$14</f>
        <v>LR</v>
      </c>
      <c r="AF6">
        <f>$T$14</f>
        <v>0.86543382881811204</v>
      </c>
      <c r="AG6">
        <f>$U$14</f>
        <v>3.3862093234038049E-2</v>
      </c>
      <c r="AJ6" t="str">
        <f>$N$20</f>
        <v>MNB</v>
      </c>
      <c r="AK6">
        <f>$P$20</f>
        <v>0.86166156002899696</v>
      </c>
      <c r="AL6">
        <f>$P$23</f>
        <v>0.84497066493693362</v>
      </c>
      <c r="AN6">
        <f>$Q$20</f>
        <v>3.2218776833249516E-2</v>
      </c>
      <c r="AO6">
        <f>$Q$23</f>
        <v>4.3159448069813623E-2</v>
      </c>
    </row>
    <row r="7" spans="1:41" x14ac:dyDescent="0.2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0.79533349073399129</v>
      </c>
      <c r="E7">
        <f>Precision!G5</f>
        <v>0.71780593958013317</v>
      </c>
      <c r="F7">
        <f>Precision!G6</f>
        <v>0.82344612083343038</v>
      </c>
      <c r="G7">
        <f>Precision!G7</f>
        <v>0.84720746501952682</v>
      </c>
      <c r="H7">
        <f>Precision!G8</f>
        <v>0.79720162959994645</v>
      </c>
      <c r="J7">
        <f t="shared" si="0"/>
        <v>0.79619892915340562</v>
      </c>
      <c r="K7">
        <f t="shared" si="1"/>
        <v>4.3569474157331478E-2</v>
      </c>
      <c r="L7">
        <f t="shared" si="2"/>
        <v>2.3728738479329692E-3</v>
      </c>
      <c r="M7">
        <f t="shared" si="3"/>
        <v>5</v>
      </c>
      <c r="AE7" s="3" t="str">
        <f>$S$32</f>
        <v>Ensemble</v>
      </c>
      <c r="AF7">
        <f>$T$32</f>
        <v>0.86624070274351306</v>
      </c>
      <c r="AG7">
        <f>$U$32</f>
        <v>4.4949202475891348E-2</v>
      </c>
      <c r="AJ7" t="str">
        <f>$N$14</f>
        <v>LR</v>
      </c>
      <c r="AK7">
        <f>$P$14</f>
        <v>0.86364194764051783</v>
      </c>
      <c r="AL7">
        <f>$P$17</f>
        <v>0.86722570999570581</v>
      </c>
      <c r="AN7">
        <f>$Q$14</f>
        <v>3.6454630391314122E-2</v>
      </c>
      <c r="AO7">
        <f>$Q$17</f>
        <v>3.0950298271661566E-2</v>
      </c>
    </row>
    <row r="8" spans="1:41" x14ac:dyDescent="0.2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0.83430245363640365</v>
      </c>
      <c r="E8">
        <f>Precision!B10</f>
        <v>0.78134917160026907</v>
      </c>
      <c r="F8">
        <f>Precision!B11</f>
        <v>0.82929450012242389</v>
      </c>
      <c r="G8">
        <f>Precision!B12</f>
        <v>0.76618544040894987</v>
      </c>
      <c r="H8">
        <f>Precision!B13</f>
        <v>0.89447316972783864</v>
      </c>
      <c r="J8">
        <f t="shared" si="0"/>
        <v>0.82112094709917705</v>
      </c>
      <c r="K8">
        <f t="shared" si="1"/>
        <v>4.521241349414349E-2</v>
      </c>
      <c r="L8">
        <f t="shared" si="2"/>
        <v>2.5552029174567602E-3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0.81561034251264164</v>
      </c>
      <c r="Q8">
        <f>IFERROR(_xlfn.STDEV.P(D8:H10),"-")</f>
        <v>4.5743353621913799E-2</v>
      </c>
      <c r="R8">
        <f>COUNT(D8:H10)</f>
        <v>15</v>
      </c>
      <c r="S8" t="str">
        <f>A8</f>
        <v>SVM</v>
      </c>
      <c r="T8">
        <f>IFERROR(AVERAGE(D8:H13),"-")</f>
        <v>0.84215002674122796</v>
      </c>
      <c r="U8">
        <f>IFERROR(_xlfn.STDEV.P(D8:H13),"-")</f>
        <v>4.8420837114920075E-2</v>
      </c>
      <c r="V8">
        <f>COUNT(D8:H13)</f>
        <v>30</v>
      </c>
      <c r="AJ8" t="str">
        <f>$N$32</f>
        <v>Ensemble</v>
      </c>
      <c r="AK8">
        <f>$P$32</f>
        <v>0.85872638085639263</v>
      </c>
      <c r="AL8">
        <f>$P$35</f>
        <v>0.87375502463063381</v>
      </c>
      <c r="AN8">
        <f>$Q$32</f>
        <v>4.3156304557293995E-2</v>
      </c>
      <c r="AO8">
        <f>$Q$35</f>
        <v>4.5447386245513831E-2</v>
      </c>
    </row>
    <row r="9" spans="1:41" x14ac:dyDescent="0.2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0.81046099290780149</v>
      </c>
      <c r="E9">
        <f>Precision!C10</f>
        <v>0.78563980822045332</v>
      </c>
      <c r="F9">
        <f>Precision!C11</f>
        <v>0.82710809281267683</v>
      </c>
      <c r="G9">
        <f>Precision!C12</f>
        <v>0.82239761590355809</v>
      </c>
      <c r="H9">
        <f>Precision!C13</f>
        <v>0.88276311502117955</v>
      </c>
      <c r="J9">
        <f t="shared" si="0"/>
        <v>0.82567392497313397</v>
      </c>
      <c r="K9">
        <f t="shared" si="1"/>
        <v>3.1956628311024672E-2</v>
      </c>
      <c r="L9">
        <f t="shared" si="2"/>
        <v>1.2765326162612293E-3</v>
      </c>
      <c r="M9">
        <f t="shared" si="3"/>
        <v>5</v>
      </c>
      <c r="AE9" s="3"/>
      <c r="AF9" s="3"/>
      <c r="AG9" s="3"/>
    </row>
    <row r="10" spans="1:41" x14ac:dyDescent="0.2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0.73583487511563361</v>
      </c>
      <c r="E10">
        <f>Precision!D10</f>
        <v>0.78130412520314352</v>
      </c>
      <c r="F10">
        <f>Precision!D11</f>
        <v>0.8324214632089395</v>
      </c>
      <c r="G10">
        <f>Precision!D12</f>
        <v>0.76452433093017724</v>
      </c>
      <c r="H10">
        <f>Precision!D13</f>
        <v>0.88609598287017632</v>
      </c>
      <c r="J10">
        <f t="shared" si="0"/>
        <v>0.80003615546561413</v>
      </c>
      <c r="K10">
        <f t="shared" si="1"/>
        <v>5.3270789535540944E-2</v>
      </c>
      <c r="L10">
        <f t="shared" si="2"/>
        <v>3.5472212721748726E-3</v>
      </c>
      <c r="M10">
        <f t="shared" si="3"/>
        <v>5</v>
      </c>
      <c r="AE10" s="3"/>
      <c r="AF10" s="3"/>
      <c r="AG10" s="3"/>
    </row>
    <row r="11" spans="1:41" x14ac:dyDescent="0.2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0.88491790627612577</v>
      </c>
      <c r="E11">
        <f>Precision!E10</f>
        <v>0.81790497749750712</v>
      </c>
      <c r="F11">
        <f>Precision!E11</f>
        <v>0.9182454343744666</v>
      </c>
      <c r="G11">
        <f>Precision!E12</f>
        <v>0.82818571967553301</v>
      </c>
      <c r="H11">
        <f>Precision!E13</f>
        <v>0.88428059395801339</v>
      </c>
      <c r="J11">
        <f t="shared" si="0"/>
        <v>0.86670692635632918</v>
      </c>
      <c r="K11">
        <f t="shared" si="1"/>
        <v>3.7847602217083803E-2</v>
      </c>
      <c r="L11">
        <f t="shared" si="2"/>
        <v>1.7905512419782584E-3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0.86868971096981429</v>
      </c>
      <c r="Q11">
        <f>IFERROR(_xlfn.STDEV.P(D11:H13),"-")</f>
        <v>3.4467243222132571E-2</v>
      </c>
      <c r="R11">
        <f>COUNT(D11:H13)</f>
        <v>15</v>
      </c>
      <c r="AE11" s="3"/>
      <c r="AF11" s="3"/>
      <c r="AG11" s="3"/>
    </row>
    <row r="12" spans="1:41" x14ac:dyDescent="0.2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0.87504582748637827</v>
      </c>
      <c r="E12">
        <f>Precision!F10</f>
        <v>0.82933686207929691</v>
      </c>
      <c r="F12">
        <f>Precision!F11</f>
        <v>0.91990647848033247</v>
      </c>
      <c r="G12">
        <f>Precision!F12</f>
        <v>0.84003287789365888</v>
      </c>
      <c r="H12">
        <f>Precision!F13</f>
        <v>0.8948796722990271</v>
      </c>
      <c r="J12">
        <f t="shared" si="0"/>
        <v>0.87184034364773877</v>
      </c>
      <c r="K12">
        <f t="shared" si="1"/>
        <v>3.367402539710028E-2</v>
      </c>
      <c r="L12">
        <f t="shared" si="2"/>
        <v>1.4174249830556933E-3</v>
      </c>
      <c r="M12">
        <f t="shared" si="3"/>
        <v>5</v>
      </c>
      <c r="AE12" s="3"/>
      <c r="AF12" s="3"/>
      <c r="AG12" s="3"/>
    </row>
    <row r="13" spans="1:41" x14ac:dyDescent="0.2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0.87392158668754405</v>
      </c>
      <c r="E13">
        <f>Precision!G10</f>
        <v>0.82933686207929691</v>
      </c>
      <c r="F13">
        <f>Precision!G11</f>
        <v>0.91837732160312802</v>
      </c>
      <c r="G13">
        <f>Precision!G12</f>
        <v>0.84003287789365888</v>
      </c>
      <c r="H13">
        <f>Precision!G13</f>
        <v>0.87594066626324685</v>
      </c>
      <c r="J13">
        <f t="shared" si="0"/>
        <v>0.86752186290537503</v>
      </c>
      <c r="K13">
        <f t="shared" si="1"/>
        <v>3.1342779005338293E-2</v>
      </c>
      <c r="L13">
        <f t="shared" si="2"/>
        <v>1.2279622447218439E-3</v>
      </c>
      <c r="M13">
        <f t="shared" si="3"/>
        <v>5</v>
      </c>
      <c r="AE13" s="3"/>
      <c r="AF13" s="3"/>
      <c r="AG13" s="3"/>
    </row>
    <row r="14" spans="1:41" x14ac:dyDescent="0.2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0.85254415241273818</v>
      </c>
      <c r="E14">
        <f>Precision!B15</f>
        <v>0.80945980542754725</v>
      </c>
      <c r="F14">
        <f>Precision!B16</f>
        <v>0.87692428714724724</v>
      </c>
      <c r="G14">
        <f>Precision!B17</f>
        <v>0.80808652455511543</v>
      </c>
      <c r="H14">
        <f>Precision!B18</f>
        <v>0.92492319508448539</v>
      </c>
      <c r="J14">
        <f t="shared" si="0"/>
        <v>0.85438759292542665</v>
      </c>
      <c r="K14">
        <f t="shared" si="1"/>
        <v>4.3929186318436446E-2</v>
      </c>
      <c r="L14">
        <f t="shared" si="2"/>
        <v>2.4122167632498795E-3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0.86364194764051783</v>
      </c>
      <c r="Q14">
        <f>IFERROR(_xlfn.STDEV.P(D14:H16),"-")</f>
        <v>3.6454630391314122E-2</v>
      </c>
      <c r="R14">
        <f>COUNT(D14:H16)</f>
        <v>15</v>
      </c>
      <c r="S14" t="str">
        <f>A14</f>
        <v>LR</v>
      </c>
      <c r="T14">
        <f>IFERROR(AVERAGE(D14:H19),"-")</f>
        <v>0.86543382881811204</v>
      </c>
      <c r="U14">
        <f>IFERROR(_xlfn.STDEV.P(D14:H19),"-")</f>
        <v>3.3862093234038049E-2</v>
      </c>
      <c r="V14">
        <f>COUNT(D14:H19)</f>
        <v>30</v>
      </c>
    </row>
    <row r="15" spans="1:41" x14ac:dyDescent="0.2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0.86997635933806139</v>
      </c>
      <c r="E15">
        <f>Precision!C15</f>
        <v>0.84629944035716531</v>
      </c>
      <c r="F15">
        <f>Precision!C16</f>
        <v>0.89663226165772858</v>
      </c>
      <c r="G15">
        <f>Precision!C17</f>
        <v>0.85031575354156008</v>
      </c>
      <c r="H15">
        <f>Precision!C18</f>
        <v>0.91587243401759522</v>
      </c>
      <c r="J15">
        <f t="shared" si="0"/>
        <v>0.87581924978242198</v>
      </c>
      <c r="K15">
        <f t="shared" si="1"/>
        <v>2.6808304192747115E-2</v>
      </c>
      <c r="L15">
        <f t="shared" si="2"/>
        <v>8.9835646711357818E-4</v>
      </c>
      <c r="M15">
        <f t="shared" si="3"/>
        <v>5</v>
      </c>
      <c r="AE15" s="3"/>
      <c r="AF15" s="3"/>
      <c r="AG15" s="3"/>
    </row>
    <row r="16" spans="1:41" x14ac:dyDescent="0.2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0.84849848860783583</v>
      </c>
      <c r="E16">
        <f>Precision!D15</f>
        <v>0.81657706093189963</v>
      </c>
      <c r="F16">
        <f>Precision!D16</f>
        <v>0.89867263466584357</v>
      </c>
      <c r="G16">
        <f>Precision!D17</f>
        <v>0.84016043693463049</v>
      </c>
      <c r="H16">
        <f>Precision!D18</f>
        <v>0.89968637992831546</v>
      </c>
      <c r="J16">
        <f t="shared" si="0"/>
        <v>0.86071900021370507</v>
      </c>
      <c r="K16">
        <f t="shared" si="1"/>
        <v>3.3104203000575864E-2</v>
      </c>
      <c r="L16">
        <f t="shared" si="2"/>
        <v>1.3698603203791699E-3</v>
      </c>
      <c r="M16">
        <f t="shared" si="3"/>
        <v>5</v>
      </c>
      <c r="AE16" s="3"/>
      <c r="AF16" s="3"/>
      <c r="AG16" s="3"/>
    </row>
    <row r="17" spans="1:33" x14ac:dyDescent="0.2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0.83956984273820523</v>
      </c>
      <c r="E17">
        <f>Precision!E15</f>
        <v>0.82293906810035844</v>
      </c>
      <c r="F17">
        <f>Precision!E16</f>
        <v>0.87322068612391202</v>
      </c>
      <c r="G17">
        <f>Precision!E17</f>
        <v>0.86479366563518034</v>
      </c>
      <c r="H17">
        <f>Precision!E18</f>
        <v>0.91507026976042261</v>
      </c>
      <c r="J17">
        <f t="shared" si="0"/>
        <v>0.86311870647161582</v>
      </c>
      <c r="K17">
        <f t="shared" si="1"/>
        <v>3.1536558886554732E-2</v>
      </c>
      <c r="L17">
        <f t="shared" si="2"/>
        <v>1.2431931830064178E-3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0.86722570999570581</v>
      </c>
      <c r="Q17">
        <f>IFERROR(_xlfn.STDEV.P(D17:H19),"-")</f>
        <v>3.0950298271661566E-2</v>
      </c>
      <c r="R17">
        <f>COUNT(D17:H19)</f>
        <v>15</v>
      </c>
      <c r="AE17" s="3"/>
      <c r="AF17" s="3"/>
      <c r="AG17" s="3"/>
    </row>
    <row r="18" spans="1:33" x14ac:dyDescent="0.2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0.84099198673666764</v>
      </c>
      <c r="E18">
        <f>Precision!F15</f>
        <v>0.83163157736212767</v>
      </c>
      <c r="F18">
        <f>Precision!F16</f>
        <v>0.88939471520116675</v>
      </c>
      <c r="G18">
        <f>Precision!F17</f>
        <v>0.87528494760354214</v>
      </c>
      <c r="H18">
        <f>Precision!F18</f>
        <v>0.91507026976042261</v>
      </c>
      <c r="J18">
        <f t="shared" si="0"/>
        <v>0.87047469933278543</v>
      </c>
      <c r="K18">
        <f t="shared" si="1"/>
        <v>3.0815219801601755E-2</v>
      </c>
      <c r="L18">
        <f t="shared" si="2"/>
        <v>1.1869722142762861E-3</v>
      </c>
      <c r="M18">
        <f t="shared" si="3"/>
        <v>5</v>
      </c>
      <c r="AE18" s="3"/>
      <c r="AF18" s="3"/>
      <c r="AG18" s="3"/>
    </row>
    <row r="19" spans="1:33" x14ac:dyDescent="0.2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0.8397001934235977</v>
      </c>
      <c r="E19">
        <f>Precision!G15</f>
        <v>0.83163157736212767</v>
      </c>
      <c r="F19">
        <f>Precision!G16</f>
        <v>0.87873163276389088</v>
      </c>
      <c r="G19">
        <f>Precision!G17</f>
        <v>0.87528494760354214</v>
      </c>
      <c r="H19">
        <f>Precision!G18</f>
        <v>0.91507026976042261</v>
      </c>
      <c r="J19">
        <f t="shared" si="0"/>
        <v>0.86808372418271618</v>
      </c>
      <c r="K19">
        <f t="shared" si="1"/>
        <v>3.0024506215487228E-2</v>
      </c>
      <c r="L19">
        <f t="shared" si="2"/>
        <v>1.1268387168547889E-3</v>
      </c>
      <c r="M19">
        <f t="shared" si="3"/>
        <v>5</v>
      </c>
      <c r="AE19" s="3"/>
      <c r="AF19" s="3"/>
      <c r="AG19" s="3"/>
    </row>
    <row r="20" spans="1:33" x14ac:dyDescent="0.2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0.86642637178051496</v>
      </c>
      <c r="E20">
        <f>Precision!B20</f>
        <v>0.79730602353692337</v>
      </c>
      <c r="F20">
        <f>Precision!B21</f>
        <v>0.89916825298828695</v>
      </c>
      <c r="G20">
        <f>Precision!B22</f>
        <v>0.85810119549899144</v>
      </c>
      <c r="H20">
        <f>Precision!B23</f>
        <v>0.85672794230039373</v>
      </c>
      <c r="J20">
        <f t="shared" si="0"/>
        <v>0.85554595722102211</v>
      </c>
      <c r="K20">
        <f t="shared" si="1"/>
        <v>3.2927509216174954E-2</v>
      </c>
      <c r="L20">
        <f t="shared" si="2"/>
        <v>1.3552760789766079E-3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0.86166156002899696</v>
      </c>
      <c r="Q20">
        <f>IFERROR(_xlfn.STDEV.P(D20:H21),"-")</f>
        <v>3.2218776833249516E-2</v>
      </c>
      <c r="R20">
        <f>COUNT(D20:H21)</f>
        <v>10</v>
      </c>
      <c r="S20" t="str">
        <f>A20</f>
        <v>MNB</v>
      </c>
      <c r="T20">
        <f>IFERROR(AVERAGE(D20:H21,D23:H24),"-")</f>
        <v>0.85331611248296535</v>
      </c>
      <c r="U20">
        <f>IFERROR(_xlfn.STDEV.P(D20:H21,D23:H24),"-")</f>
        <v>3.8987693749494901E-2</v>
      </c>
      <c r="V20">
        <f>COUNT(D20:H21,D23:H24)</f>
        <v>20</v>
      </c>
    </row>
    <row r="21" spans="1:33" x14ac:dyDescent="0.2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0.87451198717296152</v>
      </c>
      <c r="E21">
        <f>Precision!C20</f>
        <v>0.81043073633905549</v>
      </c>
      <c r="F21">
        <f>Precision!C21</f>
        <v>0.89916825298828695</v>
      </c>
      <c r="G21">
        <f>Precision!C22</f>
        <v>0.87101166631527172</v>
      </c>
      <c r="H21">
        <f>Precision!C23</f>
        <v>0.8837631713692834</v>
      </c>
      <c r="J21">
        <f t="shared" si="0"/>
        <v>0.8677771628369717</v>
      </c>
      <c r="K21">
        <f t="shared" si="1"/>
        <v>3.0283280909940476E-2</v>
      </c>
      <c r="L21">
        <f t="shared" si="2"/>
        <v>1.1463463783379566E-3</v>
      </c>
      <c r="M21">
        <f t="shared" si="3"/>
        <v>5</v>
      </c>
      <c r="AE21" s="3"/>
      <c r="AF21" s="3"/>
      <c r="AG21" s="3"/>
    </row>
    <row r="22" spans="1:33" x14ac:dyDescent="0.2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0.87588207098985382</v>
      </c>
      <c r="E23">
        <f>Precision!E20</f>
        <v>0.77138523338463405</v>
      </c>
      <c r="F23">
        <f>Precision!E21</f>
        <v>0.89855687606112045</v>
      </c>
      <c r="G23">
        <f>Precision!E22</f>
        <v>0.816292430950875</v>
      </c>
      <c r="H23">
        <f>Precision!E23</f>
        <v>0.83975172854998648</v>
      </c>
      <c r="J23">
        <f t="shared" si="0"/>
        <v>0.84037366798729385</v>
      </c>
      <c r="K23">
        <f t="shared" si="1"/>
        <v>4.4689661624021604E-2</v>
      </c>
      <c r="L23">
        <f t="shared" si="2"/>
        <v>2.4964573200869367E-3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0.84497066493693362</v>
      </c>
      <c r="Q23">
        <f>IFERROR(_xlfn.STDEV.P(D23:H24),"-")</f>
        <v>4.3159448069813623E-2</v>
      </c>
      <c r="R23">
        <f>COUNT(D23:H24)</f>
        <v>10</v>
      </c>
      <c r="AE23" s="3"/>
      <c r="AF23" s="3"/>
      <c r="AG23" s="3"/>
    </row>
    <row r="24" spans="1:33" x14ac:dyDescent="0.2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0.87588207098985382</v>
      </c>
      <c r="E24">
        <f>Precision!F20</f>
        <v>0.78384278856290246</v>
      </c>
      <c r="F24">
        <f>Precision!F21</f>
        <v>0.90666199158485272</v>
      </c>
      <c r="G24">
        <f>Precision!F22</f>
        <v>0.84169972974527052</v>
      </c>
      <c r="H24">
        <f>Precision!F23</f>
        <v>0.83975172854998648</v>
      </c>
      <c r="J24">
        <f t="shared" si="0"/>
        <v>0.84956766188657318</v>
      </c>
      <c r="K24">
        <f t="shared" si="1"/>
        <v>4.1061481919218865E-2</v>
      </c>
      <c r="L24">
        <f t="shared" si="2"/>
        <v>2.1075566217529222E-3</v>
      </c>
      <c r="M24">
        <f t="shared" si="3"/>
        <v>5</v>
      </c>
      <c r="AE24" s="3"/>
      <c r="AF24" s="3"/>
      <c r="AG24" s="3"/>
    </row>
    <row r="25" spans="1:33" x14ac:dyDescent="0.2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0.8024922457419601</v>
      </c>
      <c r="E26">
        <f>Precision!B25</f>
        <v>0.78740269323760781</v>
      </c>
      <c r="F26">
        <f>Precision!B26</f>
        <v>0.82629928315412182</v>
      </c>
      <c r="G26">
        <f>Precision!B27</f>
        <v>0.81677834917666614</v>
      </c>
      <c r="H26">
        <f>Precision!B28</f>
        <v>0.88612394466903166</v>
      </c>
      <c r="J26">
        <f t="shared" si="0"/>
        <v>0.82381930319587759</v>
      </c>
      <c r="K26">
        <f t="shared" si="1"/>
        <v>3.3818948959681357E-2</v>
      </c>
      <c r="L26">
        <f t="shared" si="2"/>
        <v>1.4296516359219161E-3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0.80223097312459657</v>
      </c>
      <c r="Q26">
        <f>IFERROR(_xlfn.STDEV.P(D26:H28),"-")</f>
        <v>4.3655786090771739E-2</v>
      </c>
      <c r="R26">
        <f>COUNT(D26:H28)</f>
        <v>15</v>
      </c>
      <c r="S26" t="str">
        <f>A26</f>
        <v>RF</v>
      </c>
      <c r="T26">
        <f>IFERROR(AVERAGE(D26:H31),"-")</f>
        <v>0.80770840448139958</v>
      </c>
      <c r="U26">
        <f>IFERROR(_xlfn.STDEV.P(D26:H31),"-")</f>
        <v>3.9090119085368191E-2</v>
      </c>
      <c r="V26">
        <f>COUNT(D26:H31)</f>
        <v>30</v>
      </c>
    </row>
    <row r="27" spans="1:33" x14ac:dyDescent="0.2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0.78209990749306202</v>
      </c>
      <c r="E27">
        <f>Precision!C25</f>
        <v>0.80740294651584965</v>
      </c>
      <c r="F27">
        <f>Precision!C26</f>
        <v>0.81851470073032051</v>
      </c>
      <c r="G27">
        <f>Precision!C27</f>
        <v>0.82263259051477833</v>
      </c>
      <c r="H27">
        <f>Precision!C28</f>
        <v>0.86833930704898454</v>
      </c>
      <c r="J27">
        <f t="shared" si="0"/>
        <v>0.81979789046059892</v>
      </c>
      <c r="K27">
        <f t="shared" si="1"/>
        <v>2.807391593598027E-2</v>
      </c>
      <c r="L27">
        <f t="shared" si="2"/>
        <v>9.8518094497560861E-4</v>
      </c>
      <c r="M27">
        <f t="shared" si="3"/>
        <v>5</v>
      </c>
      <c r="AE27" s="3"/>
      <c r="AF27" s="3"/>
      <c r="AG27" s="3"/>
    </row>
    <row r="28" spans="1:33" x14ac:dyDescent="0.2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0.76304463459759486</v>
      </c>
      <c r="E28">
        <f>Precision!D25</f>
        <v>0.73853636883089901</v>
      </c>
      <c r="F28">
        <f>Precision!D26</f>
        <v>0.7967229902713775</v>
      </c>
      <c r="G28">
        <f>Precision!D27</f>
        <v>0.70555788297723776</v>
      </c>
      <c r="H28">
        <f>Precision!D28</f>
        <v>0.81151675190945871</v>
      </c>
      <c r="J28">
        <f t="shared" si="0"/>
        <v>0.76307572571731364</v>
      </c>
      <c r="K28">
        <f t="shared" si="1"/>
        <v>3.8442566686026303E-2</v>
      </c>
      <c r="L28">
        <f t="shared" si="2"/>
        <v>1.8472886667619743E-3</v>
      </c>
      <c r="M28">
        <f t="shared" si="3"/>
        <v>5</v>
      </c>
      <c r="AE28" s="3"/>
      <c r="AF28" s="3"/>
      <c r="AG28" s="3"/>
    </row>
    <row r="29" spans="1:33" x14ac:dyDescent="0.2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0.79204498635717013</v>
      </c>
      <c r="E29">
        <f>Precision!E25</f>
        <v>0.8047962342317182</v>
      </c>
      <c r="F29">
        <f>Precision!E26</f>
        <v>0.81560824679104249</v>
      </c>
      <c r="G29">
        <f>Precision!E27</f>
        <v>0.80328875601814265</v>
      </c>
      <c r="H29">
        <f>Precision!E28</f>
        <v>0.84192723372659017</v>
      </c>
      <c r="J29">
        <f t="shared" si="0"/>
        <v>0.81153309142493268</v>
      </c>
      <c r="K29">
        <f t="shared" si="1"/>
        <v>1.6932520945121605E-2</v>
      </c>
      <c r="L29">
        <f t="shared" si="2"/>
        <v>3.5838783194622724E-4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0.81318583583820281</v>
      </c>
      <c r="Q29">
        <f>IFERROR(_xlfn.STDEV.P(D29:H31),"-")</f>
        <v>3.301882269973197E-2</v>
      </c>
      <c r="R29">
        <f>COUNT(D29:H31)</f>
        <v>15</v>
      </c>
      <c r="AE29" s="3"/>
      <c r="AF29" s="3"/>
      <c r="AG29" s="3"/>
    </row>
    <row r="30" spans="1:33" x14ac:dyDescent="0.2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0.80079209065679924</v>
      </c>
      <c r="E30">
        <f>Precision!F25</f>
        <v>0.79677012056044305</v>
      </c>
      <c r="F30">
        <f>Precision!F26</f>
        <v>0.81926837703577948</v>
      </c>
      <c r="G30">
        <f>Precision!F27</f>
        <v>0.77941146316551779</v>
      </c>
      <c r="H30">
        <f>Precision!F28</f>
        <v>0.83532803490727758</v>
      </c>
      <c r="J30">
        <f t="shared" si="0"/>
        <v>0.80631401726516339</v>
      </c>
      <c r="K30">
        <f t="shared" si="1"/>
        <v>1.9261119965704801E-2</v>
      </c>
      <c r="L30">
        <f t="shared" si="2"/>
        <v>4.6373842791659007E-4</v>
      </c>
      <c r="M30">
        <f t="shared" si="3"/>
        <v>5</v>
      </c>
      <c r="AE30" s="3"/>
      <c r="AF30" s="3"/>
      <c r="AG30" s="3"/>
    </row>
    <row r="31" spans="1:33" x14ac:dyDescent="0.2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0.78472644376899703</v>
      </c>
      <c r="E31">
        <f>Precision!G25</f>
        <v>0.75885389998293218</v>
      </c>
      <c r="F31">
        <f>Precision!G26</f>
        <v>0.862072744585478</v>
      </c>
      <c r="G31">
        <f>Precision!G27</f>
        <v>0.80823294796130118</v>
      </c>
      <c r="H31">
        <f>Precision!G28</f>
        <v>0.8946659578238525</v>
      </c>
      <c r="J31">
        <f t="shared" si="0"/>
        <v>0.82171039882451213</v>
      </c>
      <c r="K31">
        <f t="shared" si="1"/>
        <v>4.9903960973402023E-2</v>
      </c>
      <c r="L31">
        <f t="shared" si="2"/>
        <v>3.1130066510435405E-3</v>
      </c>
      <c r="M31">
        <f t="shared" si="3"/>
        <v>5</v>
      </c>
      <c r="AE31" s="3"/>
      <c r="AF31" s="3"/>
      <c r="AG31" s="3"/>
    </row>
    <row r="32" spans="1:33" x14ac:dyDescent="0.2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0.84639168844096047</v>
      </c>
      <c r="E32">
        <f>Precision!B30</f>
        <v>0.81324278438030551</v>
      </c>
      <c r="F32">
        <f>Precision!B31</f>
        <v>0.89580941601315123</v>
      </c>
      <c r="G32">
        <f>Precision!B32</f>
        <v>0.81916286605191035</v>
      </c>
      <c r="H32">
        <f>Precision!B33</f>
        <v>0.91587243401759522</v>
      </c>
      <c r="J32">
        <f t="shared" si="0"/>
        <v>0.85809583778078458</v>
      </c>
      <c r="K32">
        <f t="shared" si="1"/>
        <v>4.1048773074372713E-2</v>
      </c>
      <c r="L32">
        <f t="shared" si="2"/>
        <v>2.106252213639183E-3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0.85872638085639263</v>
      </c>
      <c r="Q32">
        <f>IFERROR(_xlfn.STDEV.P(D32:H34),"-")</f>
        <v>4.3156304557293995E-2</v>
      </c>
      <c r="R32">
        <f>COUNT(D32:H34)</f>
        <v>15</v>
      </c>
      <c r="S32" t="str">
        <f>A32</f>
        <v>Ensemble</v>
      </c>
      <c r="T32">
        <f>IFERROR(AVERAGE(D32:H37),"-")</f>
        <v>0.86624070274351306</v>
      </c>
      <c r="U32">
        <f>IFERROR(_xlfn.STDEV.P(D32:H37),"-")</f>
        <v>4.4949202475891348E-2</v>
      </c>
      <c r="V32">
        <f>COUNT(D32:H37)</f>
        <v>30</v>
      </c>
    </row>
    <row r="33" spans="1:28" x14ac:dyDescent="0.2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0.86267574965783256</v>
      </c>
      <c r="E33">
        <f>Precision!C30</f>
        <v>0.82089228447462737</v>
      </c>
      <c r="F33">
        <f>Precision!C31</f>
        <v>0.91711357246161995</v>
      </c>
      <c r="G33">
        <f>Precision!C32</f>
        <v>0.84083284322972729</v>
      </c>
      <c r="H33">
        <f>Precision!C33</f>
        <v>0.9360065710872163</v>
      </c>
      <c r="J33">
        <f t="shared" si="0"/>
        <v>0.87550420418220454</v>
      </c>
      <c r="K33">
        <f t="shared" si="1"/>
        <v>4.4138441793177031E-2</v>
      </c>
      <c r="L33">
        <f t="shared" si="2"/>
        <v>2.435252554912096E-3</v>
      </c>
      <c r="M33">
        <f t="shared" si="3"/>
        <v>5</v>
      </c>
    </row>
    <row r="34" spans="1:28" x14ac:dyDescent="0.2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0.8279323513366067</v>
      </c>
      <c r="E34">
        <f>Precision!D30</f>
        <v>0.81708589439788881</v>
      </c>
      <c r="F34">
        <f>Precision!D31</f>
        <v>0.82904719235364399</v>
      </c>
      <c r="G34">
        <f>Precision!D32</f>
        <v>0.82161354490370264</v>
      </c>
      <c r="H34">
        <f>Precision!D33</f>
        <v>0.91721652003910059</v>
      </c>
      <c r="J34">
        <f t="shared" si="0"/>
        <v>0.84257910060618857</v>
      </c>
      <c r="K34">
        <f t="shared" si="1"/>
        <v>3.7570845807404038E-2</v>
      </c>
      <c r="L34">
        <f t="shared" si="2"/>
        <v>1.7644605683546618E-3</v>
      </c>
      <c r="M34">
        <f t="shared" si="3"/>
        <v>5</v>
      </c>
    </row>
    <row r="35" spans="1:28" x14ac:dyDescent="0.2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0.89040864572779466</v>
      </c>
      <c r="E35">
        <f>Precision!E30</f>
        <v>0.79360498019241654</v>
      </c>
      <c r="F35">
        <f>Precision!E31</f>
        <v>0.93988269794721402</v>
      </c>
      <c r="G35">
        <f>Precision!E32</f>
        <v>0.87162799471797781</v>
      </c>
      <c r="H35">
        <f>Precision!E33</f>
        <v>0.92728404793345387</v>
      </c>
      <c r="J35">
        <f t="shared" si="0"/>
        <v>0.88456167330377133</v>
      </c>
      <c r="K35">
        <f t="shared" si="1"/>
        <v>5.1691786991049968E-2</v>
      </c>
      <c r="L35">
        <f t="shared" si="2"/>
        <v>3.3400510529101035E-3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0.87375502463063381</v>
      </c>
      <c r="Q35">
        <f>IFERROR(_xlfn.STDEV.P(D35:H37),"-")</f>
        <v>4.5447386245513831E-2</v>
      </c>
      <c r="R35">
        <f>COUNT(D35:H37)</f>
        <v>15</v>
      </c>
    </row>
    <row r="36" spans="1:28" x14ac:dyDescent="0.2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0.84247620380739086</v>
      </c>
      <c r="E36">
        <f>Precision!F30</f>
        <v>0.8175243215565795</v>
      </c>
      <c r="F36">
        <f>Precision!F31</f>
        <v>0.91526001705029836</v>
      </c>
      <c r="G36">
        <f>Precision!F32</f>
        <v>0.87122263544165068</v>
      </c>
      <c r="H36">
        <f>Precision!F33</f>
        <v>0.88351254480286723</v>
      </c>
      <c r="J36">
        <f t="shared" si="0"/>
        <v>0.8659991445317573</v>
      </c>
      <c r="K36">
        <f t="shared" si="1"/>
        <v>3.3656425271934895E-2</v>
      </c>
      <c r="L36">
        <f t="shared" si="2"/>
        <v>1.4159437026066721E-3</v>
      </c>
      <c r="M36">
        <f t="shared" si="3"/>
        <v>5</v>
      </c>
    </row>
    <row r="37" spans="1:28" x14ac:dyDescent="0.2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0.898923727759114</v>
      </c>
      <c r="E37">
        <f>Precision!G30</f>
        <v>0.78360829334563475</v>
      </c>
      <c r="F37">
        <f>Precision!G31</f>
        <v>0.91864885413272512</v>
      </c>
      <c r="G37">
        <f>Precision!G32</f>
        <v>0.86420589741272857</v>
      </c>
      <c r="H37">
        <f>Precision!G33</f>
        <v>0.88813450763166124</v>
      </c>
      <c r="J37">
        <f t="shared" si="0"/>
        <v>0.87070425605637281</v>
      </c>
      <c r="K37">
        <f t="shared" si="1"/>
        <v>4.6961201269631769E-2</v>
      </c>
      <c r="L37">
        <f t="shared" si="2"/>
        <v>2.7566930308585806E-3</v>
      </c>
      <c r="M37">
        <f t="shared" si="3"/>
        <v>5</v>
      </c>
    </row>
    <row r="41" spans="1:28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96</v>
      </c>
      <c r="X41" t="s">
        <v>1</v>
      </c>
      <c r="Y41" t="s">
        <v>2</v>
      </c>
      <c r="Z41" t="s">
        <v>88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2.1148482334066507E-7</v>
      </c>
      <c r="D42">
        <f>IFERROR(_xlfn.T.TEST(D14:H19,D2:H7,2,IF(IF(U2^2&gt;U14^2,(U2^2)/(U14^2),(U14^2)/(U2^2))&lt;IF(U2^2&gt;U14^2,_xlfn.F.INV(0.95,V2-1,V14-1),_xlfn.F.INV(0.95,V14-1,V2-1)),2,3)),1)</f>
        <v>5.1973246866968855E-11</v>
      </c>
      <c r="E42">
        <f>IFERROR(_xlfn.T.TEST(X2:AB5,D2:H7,2,IF(IF(U2^2&gt;U20^2,(U2^2)/(U20^2),(U20^2)/(U2^2))&lt;IF(U2^2&gt;U20^2,_xlfn.F.INV(0.95,V2-1,V20-1),_xlfn.F.INV(0.95,V20-1,V2-1)),2,3)),1)</f>
        <v>2.1766222829054278E-8</v>
      </c>
      <c r="F42">
        <f>IFERROR(_xlfn.T.TEST(D26:H31,D2:H7,2,IF(IF(U2^2&gt;U26^2,(U2^2)/(U26^2),(U26^2)/(U2^2))&lt;IF(U2^2&gt;U26^2,_xlfn.F.INV(0.95,V2-1,V26-1),_xlfn.F.INV(0.95,V26-1,V2-1)),2,3)),1)</f>
        <v>5.1985050405436572E-4</v>
      </c>
      <c r="G42">
        <f>IFERROR(_xlfn.T.TEST(D32:H37,D2:H7,2,IF(IF(U2^2&gt;U32^2,(U2^2)/(U32^2),(U32^2)/(U2^2))&lt;IF(U2^2&gt;U32^2,_xlfn.F.INV(0.95,V2-1,V32-1),_xlfn.F.INV(0.95,V32-1,V2-1)),2,3)),1)</f>
        <v>1.2078284166173001E-10</v>
      </c>
      <c r="I42" t="s">
        <v>0</v>
      </c>
      <c r="J42">
        <f>C42</f>
        <v>2.1148482334066507E-7</v>
      </c>
      <c r="K42">
        <f t="shared" ref="K42:N44" si="4">D42</f>
        <v>5.1973246866968855E-11</v>
      </c>
      <c r="L42">
        <f t="shared" si="4"/>
        <v>2.1766222829054278E-8</v>
      </c>
      <c r="M42">
        <f t="shared" si="4"/>
        <v>5.1985050405436572E-4</v>
      </c>
      <c r="N42">
        <f t="shared" si="4"/>
        <v>1.2078284166173001E-10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1.5452352431237357</v>
      </c>
      <c r="Y42">
        <f>IF(D42&lt;(0.05/(COUNT($B$42:$G$47)-COUNT($B$42:$G$42))),ABS(($T$2-$T$14)/(SQRT((($V$2-1)*$U$2^2+($V$14-1)*$U$14^2)/($V$2+$V$14-2)))),"")</f>
        <v>2.2274778244754581</v>
      </c>
      <c r="Z42">
        <f>IF(E42&lt;(0.05/(COUNT($B$42:$G$47)-COUNT($B$42:$G$42))),ABS(($T$2-$T$20)/(SQRT((($V$2-1)*$U$2^2+($V$20-1)*$U$20^2)/($V$2+$V$20-2)))),"")</f>
        <v>1.8252429382614335</v>
      </c>
      <c r="AA42">
        <f>IF(F42&lt;(0.05/(COUNT($B$42:$G$47)-COUNT($B$42:$G$42))),ABS(($T$2-$T$26)/(SQRT((($V$2-1)*$U$2^2+($V$26-1)*$U$26^2)/($V$2+$V$26-2)))),"")</f>
        <v>0.97340480687756048</v>
      </c>
      <c r="AB42">
        <f>IF(G42&lt;(0.05/(COUNT($B$42:$G$47)-COUNT($B$42:$G$42))),ABS(($T$2-$T$32)/(SQRT((($V$2-1)*$U$2^2+($V$32-1)*$U$32^2)/($V$2+$V$32-2)))),"")</f>
        <v>2.0547282281525954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3.8623117653260056E-2</v>
      </c>
      <c r="E43">
        <f>IFERROR(_xlfn.T.TEST(X2:AB5,D8:H13,2,IF(IF(U8^2&gt;U20^2,(U8^2)/(U20^2),(U20^2)/(U8^2))&lt;IF(U8^2&gt;U20^2,_xlfn.F.INV(0.95,V8-1,V20-1),_xlfn.F.INV(0.95,V20-1,V8-1)),2,3)),1)</f>
        <v>0.40267038994570525</v>
      </c>
      <c r="F43">
        <f>IFERROR(_xlfn.T.TEST(D26:H31,D8:H13,2,IF(IF(U8^2&gt;U26^2,(U8^2)/(U26^2),(U26^2)/(U8^2))&lt;IF(U8^2&gt;U26^2,_xlfn.F.INV(0.95,V8-1,V26-1),_xlfn.F.INV(0.95,V26-1,V8-1)),2,3)),1)</f>
        <v>4.2005269553027514E-3</v>
      </c>
      <c r="G43">
        <f>IFERROR(_xlfn.T.TEST(D32:H37,D8:H13,2,IF(IF(U8^2&gt;U32^2,(U8^2)/(U32^2),(U32^2)/(U8^2))&lt;IF(U8^2&gt;U32^2,_xlfn.F.INV(0.95,V8-1,V32-1),_xlfn.F.INV(0.95,V32-1,V8-1)),2,3)),1)</f>
        <v>5.4375071465221615E-2</v>
      </c>
      <c r="I43" t="s">
        <v>1</v>
      </c>
      <c r="K43">
        <f>D43</f>
        <v>3.8623117653260056E-2</v>
      </c>
      <c r="L43">
        <f t="shared" si="4"/>
        <v>0.40267038994570525</v>
      </c>
      <c r="M43">
        <f t="shared" si="4"/>
        <v>4.2005269553027514E-3</v>
      </c>
      <c r="N43">
        <f t="shared" si="4"/>
        <v>5.4375071465221615E-2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0.25892603432489553</v>
      </c>
      <c r="F44">
        <f>IFERROR(_xlfn.T.TEST(D26:H31,D14:H19,2,IF(IF(U14^2&gt;U26^2,(U14^2)/(U26^2),(U26^2)/(U14^2))&lt;IF(U14^2&gt;U26^2,_xlfn.F.INV(0.95,V14-1,V26-1),_xlfn.F.INV(0.95,V26-1,V14-1)),2,3)),1)</f>
        <v>1.3083223907181504E-7</v>
      </c>
      <c r="G44">
        <f>IFERROR(_xlfn.T.TEST(D32:H37,D14:H19,2,IF(IF(U14^2&gt;U32^2,(U14^2)/(U32^2),(U32^2)/(U14^2))&lt;IF(U14^2&gt;U32^2,_xlfn.F.INV(0.95,V14-1,V32-1),_xlfn.F.INV(0.95,V32-1,V14-1)),2,3)),1)</f>
        <v>0.9387219208072517</v>
      </c>
      <c r="I44" t="s">
        <v>2</v>
      </c>
      <c r="L44">
        <f>E44</f>
        <v>0.25892603432489553</v>
      </c>
      <c r="M44">
        <f t="shared" si="4"/>
        <v>1.3083223907181504E-7</v>
      </c>
      <c r="N44">
        <f t="shared" si="4"/>
        <v>0.9387219208072517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1.5785062899100346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88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2.4412815213876451E-4</v>
      </c>
      <c r="G45">
        <f>IFERROR(_xlfn.T.TEST(D32:H37,X2:AB5,2,IF(IF(U20^2&gt;U32^2,(U20^2)/(U32^2),(U32^2)/(U20^2))&lt;IF(U20^2&gt;U32^2,_xlfn.F.INV(0.95,V20-1,V32-1),_xlfn.F.INV(0.95,V32-1,V20-1)),2,3)),1)</f>
        <v>0.30901267864114651</v>
      </c>
      <c r="I45" t="s">
        <v>88</v>
      </c>
      <c r="M45">
        <f>F45</f>
        <v>2.4412815213876451E-4</v>
      </c>
      <c r="N45">
        <f>G45</f>
        <v>0.30901267864114651</v>
      </c>
      <c r="P45" t="s">
        <v>3</v>
      </c>
      <c r="T45" t="str">
        <f t="shared" si="5"/>
        <v>+</v>
      </c>
      <c r="U45" t="str">
        <f t="shared" si="5"/>
        <v>-</v>
      </c>
      <c r="W45" t="s">
        <v>88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1.1679427916227139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1.93715595405838E-6</v>
      </c>
      <c r="I46" t="s">
        <v>4</v>
      </c>
      <c r="N46">
        <f>G46</f>
        <v>1.93715595405838E-6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1.3896009910476708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0.57842216581390782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0.92480124820917531</v>
      </c>
      <c r="C55">
        <f>IFERROR(_xlfn.T.TEST($D4:$H4,$D$3:$H$3,2,IF(IF($K$3^2&gt;$K4^2,($K$3^2)/($K4^2),($K4^2)/($K$3^2))&lt;IF($K$3^2&gt;$K4^2,_xlfn.F.INV(0.95,$M$3-1,$M4-1),_xlfn.F.INV(0.95,$M4-1,$M$3-1)),2,3)),1)</f>
        <v>0.74889743610260973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1.2453518342371054E-2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2.8317578509660334E-2</v>
      </c>
      <c r="D56">
        <f>IFERROR(_xlfn.T.TEST($D5:$H5,$D$4:$H$4,2,IF(IF($K$4^2&gt;$K5^2,($K$4^2)/($K5^2),($K5^2)/($K$4^2))&lt;IF($K$4^2&gt;$K5^2,_xlfn.F.INV(0.95,$M$4-1,$M5-1),_xlfn.F.INV(0.95,$M5-1,$M$4-1)),2,3)),1)</f>
        <v>4.6601949242786704E-2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0.12292859829854066</v>
      </c>
      <c r="C57">
        <f t="shared" si="8"/>
        <v>0.2198847520834272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0.20192072640571204</v>
      </c>
      <c r="E57">
        <f>IFERROR(_xlfn.T.TEST($D6:$H6,$D$5:$H$5,2,IF(IF($K$5^2&gt;$K6^2,($K$5^2)/($K6^2),($K6^2)/($K$5^2))&lt;IF($K$5^2&gt;$K6^2,_xlfn.F.INV(0.95,$M$5-1,$M6-1),_xlfn.F.INV(0.95,$M6-1,$M$5-1)),2,3)),1)</f>
        <v>0.56983061639911525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2.4925755353468824E-2</v>
      </c>
      <c r="C58">
        <f t="shared" si="8"/>
        <v>5.4689340572722761E-2</v>
      </c>
      <c r="D58">
        <f t="shared" si="9"/>
        <v>7.3007959841135076E-2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0.81439995611909632</v>
      </c>
      <c r="F58">
        <f>IFERROR(_xlfn.T.TEST($D7:$H7,$D$6:$H$6,2,IF(IF($K$6^2&gt;$K7^2,($K$6^2)/($K7^2),($K7^2)/($K$6^2))&lt;IF($K$6^2&gt;$K7^2,_xlfn.F.INV(0.95,$M$6-1,$M7-1),_xlfn.F.INV(0.95,$M7-1,$M$6-1)),2,3)),1)</f>
        <v>0.70847819357432074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7.3341107653425519E-3</v>
      </c>
      <c r="C59">
        <f t="shared" si="8"/>
        <v>1.5255768155877968E-2</v>
      </c>
      <c r="D59">
        <f t="shared" si="9"/>
        <v>2.6057440977743141E-2</v>
      </c>
      <c r="E59">
        <f t="shared" si="10"/>
        <v>0.56717381955579615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0.33442100058321839</v>
      </c>
      <c r="G59">
        <f>IFERROR(_xlfn.T.TEST($D8:$H8,$D$7:$H$7,2,IF(IF($K$7^2&gt;$K8^2,($K$7^2)/($K8^2),($K8^2)/($K$7^2))&lt;IF($K$7^2&gt;$K8^2,_xlfn.F.INV(0.95,$M$7-1,$M8-1),_xlfn.F.INV(0.95,$M8-1,$M$7-1)),2,3)),1)</f>
        <v>0.45019508857902191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1.9919715585801027E-3</v>
      </c>
      <c r="C60">
        <f t="shared" si="8"/>
        <v>4.469327587201726E-3</v>
      </c>
      <c r="D60">
        <f t="shared" si="9"/>
        <v>1.2990383955190678E-2</v>
      </c>
      <c r="E60">
        <f t="shared" si="10"/>
        <v>0.40094914320341746</v>
      </c>
      <c r="F60">
        <f t="shared" si="11"/>
        <v>0.24410081456054092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0.30703565999000965</v>
      </c>
      <c r="H60">
        <f>IFERROR(_xlfn.T.TEST($D9:$H9,$D$8:$H$8,2,IF(IF($K$8^2&gt;$K9^2,($K$8^2)/($K9^2),($K9^2)/($K$8^2))&lt;IF($K$8^2&gt;$K9^2,_xlfn.F.INV(0.95,$M$8-1,$M9-1),_xlfn.F.INV(0.95,$M9-1,$M$8-1)),2,3)),1)</f>
        <v>0.8734419278946437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3.5115706246272381E-2</v>
      </c>
      <c r="C61">
        <f t="shared" si="8"/>
        <v>7.0045087591322427E-2</v>
      </c>
      <c r="D61">
        <f t="shared" si="9"/>
        <v>8.1293222353745004E-2</v>
      </c>
      <c r="E61">
        <f t="shared" si="10"/>
        <v>0.92378743155144616</v>
      </c>
      <c r="F61">
        <f t="shared" si="11"/>
        <v>0.6626652597883651</v>
      </c>
      <c r="G61">
        <f t="shared" si="12"/>
        <v>0.9139541555656957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0.56286935194315368</v>
      </c>
      <c r="I61">
        <f>IFERROR(_xlfn.T.TEST($D10:$H10,$D$9:$H$9,2,IF(IF($K$9^2&gt;$K10^2,($K$9^2)/($K10^2),($K10^2)/($K$9^2))&lt;IF($K$9^2&gt;$K10^2,_xlfn.F.INV(0.95,$M$9-1,$M10-1),_xlfn.F.INV(0.95,$M10-1,$M$9-1)),2,3)),1)</f>
        <v>0.43305821507889219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4.3544919018222064E-4</v>
      </c>
      <c r="C62">
        <f t="shared" si="8"/>
        <v>8.2745957654585956E-4</v>
      </c>
      <c r="D62">
        <f t="shared" si="9"/>
        <v>2.8170047725520073E-3</v>
      </c>
      <c r="E62">
        <f t="shared" si="10"/>
        <v>4.7996615815323988E-2</v>
      </c>
      <c r="F62">
        <f t="shared" si="11"/>
        <v>4.8320750436114224E-2</v>
      </c>
      <c r="G62">
        <f t="shared" si="12"/>
        <v>4.0348737614350746E-2</v>
      </c>
      <c r="H62">
        <f t="shared" si="13"/>
        <v>0.16062551105325429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0.13616154149508444</v>
      </c>
      <c r="J62">
        <f>IFERROR(_xlfn.T.TEST($D11:$H11,$D$10:$H$10,2,IF(IF($K$10^2&gt;$K11^2,($K$10^2)/($K11^2),($K11^2)/($K$10^2))&lt;IF($K$10^2&gt;$K11^2,_xlfn.F.INV(0.95,$M$10-1,$M11-1),_xlfn.F.INV(0.95,$M11-1,$M$10-1)),2,3)),1)</f>
        <v>7.5613013113127833E-2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2.3134450878979832E-4</v>
      </c>
      <c r="C63">
        <f t="shared" si="8"/>
        <v>4.3801801179724008E-4</v>
      </c>
      <c r="D63">
        <f t="shared" si="9"/>
        <v>1.881971645803596E-3</v>
      </c>
      <c r="E63">
        <f t="shared" si="10"/>
        <v>2.8860482960713082E-2</v>
      </c>
      <c r="F63">
        <f t="shared" si="11"/>
        <v>3.4736725526629063E-2</v>
      </c>
      <c r="G63">
        <f t="shared" si="12"/>
        <v>2.5163246225327913E-2</v>
      </c>
      <c r="H63">
        <f t="shared" si="13"/>
        <v>0.109658779739385</v>
      </c>
      <c r="I63">
        <f t="shared" si="14"/>
        <v>8.191073057870038E-2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5.2175606703918347E-2</v>
      </c>
      <c r="K63">
        <f>IFERROR(_xlfn.T.TEST($D12:$H12,$D$11:$H$11,2,IF(IF($K$11^2&gt;$K12^2,($K$11^2)/($K12^2),($K12^2)/($K$11^2))&lt;IF($K$11^2&gt;$K12^2,_xlfn.F.INV(0.95,$M$11-1,$M12-1),_xlfn.F.INV(0.95,$M12-1,$M$11-1)),2,3)),1)</f>
        <v>0.84445720410167957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2.2387292182693601E-4</v>
      </c>
      <c r="C64">
        <f t="shared" si="8"/>
        <v>4.3233641293577034E-4</v>
      </c>
      <c r="D64">
        <f t="shared" si="9"/>
        <v>2.0149543593579182E-3</v>
      </c>
      <c r="E64">
        <f t="shared" si="10"/>
        <v>3.3362072053708232E-2</v>
      </c>
      <c r="F64">
        <f t="shared" si="11"/>
        <v>3.9613104597739583E-2</v>
      </c>
      <c r="G64">
        <f t="shared" si="12"/>
        <v>2.8906618093510288E-2</v>
      </c>
      <c r="H64">
        <f t="shared" si="13"/>
        <v>0.13010943807900641</v>
      </c>
      <c r="I64">
        <f t="shared" si="14"/>
        <v>9.8434751638889914E-2</v>
      </c>
      <c r="J64">
        <f t="shared" si="15"/>
        <v>6.0508249458583456E-2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0.97435363982057133</v>
      </c>
      <c r="L64">
        <f>IFERROR(_xlfn.T.TEST($D13:$H13,$D$12:$H$12,2,IF(IF($K$12^2&gt;$K13^2,($K$12^2)/($K13^2),($K13^2)/($K$12^2))&lt;IF($K$12^2&gt;$K13^2,_xlfn.F.INV(0.95,$M$12-1,$M13-1),_xlfn.F.INV(0.95,$M13-1,$M$12-1)),2,3)),1)</f>
        <v>0.85575011990210548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1.3204593386777529E-3</v>
      </c>
      <c r="C65">
        <f t="shared" si="8"/>
        <v>2.5412563671072248E-3</v>
      </c>
      <c r="D65">
        <f t="shared" si="9"/>
        <v>6.1526417562381879E-3</v>
      </c>
      <c r="E65">
        <f t="shared" si="10"/>
        <v>0.12030418734844789</v>
      </c>
      <c r="F65">
        <f t="shared" si="11"/>
        <v>9.3176495281082891E-2</v>
      </c>
      <c r="G65">
        <f t="shared" si="12"/>
        <v>9.6763346940197961E-2</v>
      </c>
      <c r="H65">
        <f t="shared" si="13"/>
        <v>0.3220579308564232</v>
      </c>
      <c r="I65">
        <f t="shared" si="14"/>
        <v>0.32132045891137356</v>
      </c>
      <c r="J65">
        <f t="shared" si="15"/>
        <v>0.15406035533782542</v>
      </c>
      <c r="K65">
        <f t="shared" si="16"/>
        <v>0.68209488457884371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0.54587589699226802</v>
      </c>
      <c r="M65">
        <f>IFERROR(_xlfn.T.TEST($D14:$H14,$D$13:$H$13,2,IF(IF($K$13^2&gt;$K14^2,($K$13^2)/($K14^2),($K14^2)/($K$13^2))&lt;IF($K$13^2&gt;$K14^2,_xlfn.F.INV(0.95,$M$13-1,$M14-1),_xlfn.F.INV(0.95,$M14-1,$M$13-1)),2,3)),1)</f>
        <v>0.63947256712209954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9.8316561170463354E-5</v>
      </c>
      <c r="C66">
        <f t="shared" si="8"/>
        <v>1.8661631744162875E-4</v>
      </c>
      <c r="D66">
        <f t="shared" si="9"/>
        <v>1.1762968529622578E-3</v>
      </c>
      <c r="E66">
        <f t="shared" si="10"/>
        <v>1.552517765419097E-2</v>
      </c>
      <c r="F66">
        <f t="shared" si="11"/>
        <v>2.4414055971956627E-2</v>
      </c>
      <c r="G66">
        <f t="shared" si="12"/>
        <v>1.4384107076546842E-2</v>
      </c>
      <c r="H66">
        <f t="shared" si="13"/>
        <v>7.0976529292869447E-2</v>
      </c>
      <c r="I66">
        <f t="shared" si="14"/>
        <v>4.2884921449538385E-2</v>
      </c>
      <c r="J66">
        <f t="shared" si="15"/>
        <v>3.4628835597700289E-2</v>
      </c>
      <c r="K66">
        <f t="shared" si="16"/>
        <v>0.70462695858472035</v>
      </c>
      <c r="L66">
        <f t="shared" si="17"/>
        <v>0.85792090633370366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0.69795749515690009</v>
      </c>
      <c r="N66">
        <f>IFERROR(_xlfn.T.TEST($D15:$H15,$D$14:$H$14,2,IF(IF($K$14^2&gt;$K15^2,($K$14^2)/($K15^2),($K15^2)/($K$14^2))&lt;IF($K$14^2&gt;$K15^2,_xlfn.F.INV(0.95,$M$14-1,$M15-1),_xlfn.F.INV(0.95,$M15-1,$M$14-1)),2,3)),1)</f>
        <v>0.42906772826840456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3.6443588737360394E-4</v>
      </c>
      <c r="C67">
        <f t="shared" si="8"/>
        <v>7.1619652419720528E-4</v>
      </c>
      <c r="D67">
        <f t="shared" si="9"/>
        <v>2.8906432491930165E-3</v>
      </c>
      <c r="E67">
        <f t="shared" si="10"/>
        <v>5.5124013075404509E-2</v>
      </c>
      <c r="F67">
        <f t="shared" si="11"/>
        <v>5.5802250736801569E-2</v>
      </c>
      <c r="G67">
        <f t="shared" si="12"/>
        <v>4.6085694584996763E-2</v>
      </c>
      <c r="H67">
        <f t="shared" si="13"/>
        <v>0.19527346774614213</v>
      </c>
      <c r="I67">
        <f t="shared" si="14"/>
        <v>0.16618625784174171</v>
      </c>
      <c r="J67">
        <f t="shared" si="15"/>
        <v>8.9020979447678728E-2</v>
      </c>
      <c r="K67">
        <f t="shared" si="16"/>
        <v>0.81773520488786811</v>
      </c>
      <c r="L67">
        <f t="shared" si="17"/>
        <v>0.65019402400844839</v>
      </c>
      <c r="M67">
        <f t="shared" si="18"/>
        <v>0.77296449510454268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0.82370773379605799</v>
      </c>
      <c r="O67">
        <f>IFERROR(_xlfn.T.TEST($D16:$H16,$D$15:$H$15,2,IF(IF($K$15^2&gt;$K16^2,($K$15^2)/($K16^2),($K16^2)/($K$15^2))&lt;IF($K$15^2&gt;$K16^2,_xlfn.F.INV(0.95,$M$15-1,$M16-1),_xlfn.F.INV(0.95,$M16-1,$M$15-1)),2,3)),1)</f>
        <v>0.49848068068181528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2.7989039735728193E-4</v>
      </c>
      <c r="C68">
        <f t="shared" si="8"/>
        <v>5.4820479191553114E-4</v>
      </c>
      <c r="D68">
        <f t="shared" si="9"/>
        <v>2.4387435265663402E-3</v>
      </c>
      <c r="E68">
        <f t="shared" si="10"/>
        <v>4.4282483949525164E-2</v>
      </c>
      <c r="F68">
        <f t="shared" si="11"/>
        <v>4.8401392361781072E-2</v>
      </c>
      <c r="G68">
        <f t="shared" si="12"/>
        <v>3.7615560051772322E-2</v>
      </c>
      <c r="H68">
        <f t="shared" si="13"/>
        <v>0.16607748158568869</v>
      </c>
      <c r="I68">
        <f t="shared" si="14"/>
        <v>0.13386839768227599</v>
      </c>
      <c r="J68">
        <f t="shared" si="15"/>
        <v>7.5907142323962923E-2</v>
      </c>
      <c r="K68">
        <f t="shared" si="16"/>
        <v>0.88778426086802664</v>
      </c>
      <c r="L68">
        <f t="shared" si="17"/>
        <v>0.7152009434116966</v>
      </c>
      <c r="M68">
        <f t="shared" si="18"/>
        <v>0.84793760401574736</v>
      </c>
      <c r="N68">
        <f t="shared" si="19"/>
        <v>0.75503892049628207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0.55646851278141629</v>
      </c>
      <c r="P68">
        <f>IFERROR(_xlfn.T.TEST($D17:$H17,$D$16:$H$16,2,IF(IF($K$16^2&gt;$K17^2,($K$16^2)/($K17^2),($K17^2)/($K$16^2))&lt;IF($K$16^2&gt;$K17^2,_xlfn.F.INV(0.95,$M$16-1,$M17-1),_xlfn.F.INV(0.95,$M17-1,$M$16-1)),2,3)),1)</f>
        <v>0.91898305857097595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1.8575112301702325E-4</v>
      </c>
      <c r="C69">
        <f t="shared" si="8"/>
        <v>3.5574447100539551E-4</v>
      </c>
      <c r="D69">
        <f t="shared" si="9"/>
        <v>1.7437185999688892E-3</v>
      </c>
      <c r="E69">
        <f t="shared" si="10"/>
        <v>2.7026290098212537E-2</v>
      </c>
      <c r="F69">
        <f t="shared" si="11"/>
        <v>3.4286866335801067E-2</v>
      </c>
      <c r="G69">
        <f t="shared" si="12"/>
        <v>2.3789750656634072E-2</v>
      </c>
      <c r="H69">
        <f t="shared" si="13"/>
        <v>0.10888061759298448</v>
      </c>
      <c r="I69">
        <f t="shared" si="14"/>
        <v>7.8260077600889266E-2</v>
      </c>
      <c r="J69">
        <f t="shared" si="15"/>
        <v>5.1333710154785224E-2</v>
      </c>
      <c r="K69">
        <f t="shared" si="16"/>
        <v>0.8811198908197091</v>
      </c>
      <c r="L69">
        <f t="shared" si="17"/>
        <v>0.95375331345061709</v>
      </c>
      <c r="M69">
        <f t="shared" si="18"/>
        <v>0.89643625999328491</v>
      </c>
      <c r="N69">
        <f t="shared" si="19"/>
        <v>0.56536474754394894</v>
      </c>
      <c r="O69">
        <f t="shared" si="20"/>
        <v>0.8001622221094391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0.67755882333225714</v>
      </c>
      <c r="Q69">
        <f>IFERROR(_xlfn.T.TEST($D18:$H18,$D$17:$H$17,2,IF(IF($K$17^2&gt;$K18^2,($K$17^2)/($K18^2),($K18^2)/($K$17^2))&lt;IF($K$17^2&gt;$K18^2,_xlfn.F.INV(0.95,$M$17-1,$M18-1),_xlfn.F.INV(0.95,$M18-1,$M$17-1)),2,3)),1)</f>
        <v>0.7472111928165639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1.9175574414673099E-4</v>
      </c>
      <c r="C70">
        <f t="shared" si="8"/>
        <v>3.7086239355635972E-4</v>
      </c>
      <c r="D70">
        <f t="shared" si="9"/>
        <v>1.8564864656954662E-3</v>
      </c>
      <c r="E70">
        <f t="shared" si="10"/>
        <v>3.0145244569626077E-2</v>
      </c>
      <c r="F70">
        <f t="shared" si="11"/>
        <v>3.7417382112570639E-2</v>
      </c>
      <c r="G70">
        <f t="shared" si="12"/>
        <v>2.636671171060773E-2</v>
      </c>
      <c r="H70">
        <f t="shared" si="13"/>
        <v>0.12177257127362444</v>
      </c>
      <c r="I70">
        <f t="shared" si="14"/>
        <v>8.9116803963794775E-2</v>
      </c>
      <c r="J70">
        <f t="shared" si="15"/>
        <v>5.6683228373618853E-2</v>
      </c>
      <c r="K70">
        <f t="shared" si="16"/>
        <v>0.95594486355825858</v>
      </c>
      <c r="L70">
        <f t="shared" si="17"/>
        <v>0.87186938663691305</v>
      </c>
      <c r="M70">
        <f t="shared" si="18"/>
        <v>0.97997901265363541</v>
      </c>
      <c r="N70">
        <f t="shared" si="19"/>
        <v>0.62060988057074251</v>
      </c>
      <c r="O70">
        <f t="shared" si="20"/>
        <v>0.71072495099662858</v>
      </c>
      <c r="P70">
        <f t="shared" si="21"/>
        <v>0.75018235672277633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0.82532871790906748</v>
      </c>
      <c r="R70">
        <f>IFERROR(_xlfn.T.TEST($D19:$H19,$D$18:$H$18,2,IF(IF($K$18^2&gt;$K19^2,($K$18^2)/($K19^2),($K19^2)/($K$18^2))&lt;IF($K$18^2&gt;$K19^2,_xlfn.F.INV(0.95,$M$18-1,$M19-1),_xlfn.F.INV(0.95,$M19-1,$M$18-1)),2,3)),1)</f>
        <v>0.91423805116760259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4.5864869749502417E-4</v>
      </c>
      <c r="C71">
        <f t="shared" si="8"/>
        <v>9.1778731466422619E-4</v>
      </c>
      <c r="D71">
        <f t="shared" si="9"/>
        <v>3.5665228953176988E-3</v>
      </c>
      <c r="E71">
        <f t="shared" si="10"/>
        <v>7.4978765362246916E-2</v>
      </c>
      <c r="F71">
        <f t="shared" si="11"/>
        <v>6.9769389653096175E-2</v>
      </c>
      <c r="G71">
        <f t="shared" si="12"/>
        <v>6.1492947204183537E-2</v>
      </c>
      <c r="H71">
        <f t="shared" si="13"/>
        <v>0.25329777246989982</v>
      </c>
      <c r="I71">
        <f t="shared" si="14"/>
        <v>0.22914010717129749</v>
      </c>
      <c r="J71">
        <f t="shared" si="15"/>
        <v>0.11420740472709787</v>
      </c>
      <c r="K71">
        <f t="shared" si="16"/>
        <v>0.66814266543783363</v>
      </c>
      <c r="L71">
        <f t="shared" si="17"/>
        <v>0.50855284242058874</v>
      </c>
      <c r="M71">
        <f t="shared" si="18"/>
        <v>0.6125701314068368</v>
      </c>
      <c r="N71">
        <f t="shared" si="19"/>
        <v>0.96737413493309188</v>
      </c>
      <c r="O71">
        <f t="shared" si="20"/>
        <v>0.36757776286186733</v>
      </c>
      <c r="P71">
        <f t="shared" si="21"/>
        <v>0.83018977314551257</v>
      </c>
      <c r="Q71">
        <f t="shared" si="22"/>
        <v>0.74828595885105331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0.52653860069233449</v>
      </c>
      <c r="S71">
        <f>IFERROR(_xlfn.T.TEST($D20:$H20,$D$19:$H$19,2,IF(IF($K$19^2&gt;$K20^2,($K$19^2)/($K20^2),($K20^2)/($K$19^2))&lt;IF($K$19^2&gt;$K20^2,_xlfn.F.INV(0.95,$M$19-1,$M20-1),_xlfn.F.INV(0.95,$M20-1,$M$19-1)),2,3)),1)</f>
        <v>0.58904134011569664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1.9947422809452127E-4</v>
      </c>
      <c r="C72">
        <f t="shared" si="8"/>
        <v>3.8593653526948311E-4</v>
      </c>
      <c r="D72">
        <f t="shared" si="9"/>
        <v>1.9017577485818302E-3</v>
      </c>
      <c r="E72">
        <f t="shared" si="10"/>
        <v>3.1136376351612809E-2</v>
      </c>
      <c r="F72">
        <f t="shared" si="11"/>
        <v>3.8171619128736602E-2</v>
      </c>
      <c r="G72">
        <f t="shared" si="12"/>
        <v>2.7157806649735026E-2</v>
      </c>
      <c r="H72">
        <f t="shared" si="13"/>
        <v>0.1247331977531663</v>
      </c>
      <c r="I72">
        <f t="shared" si="14"/>
        <v>9.2154551653559E-2</v>
      </c>
      <c r="J72">
        <f t="shared" si="15"/>
        <v>5.7992169758114158E-2</v>
      </c>
      <c r="K72">
        <f t="shared" si="16"/>
        <v>0.96585991006443916</v>
      </c>
      <c r="L72">
        <f t="shared" si="17"/>
        <v>0.86205620159008778</v>
      </c>
      <c r="M72">
        <f t="shared" si="18"/>
        <v>0.9909393572462446</v>
      </c>
      <c r="N72">
        <f t="shared" si="19"/>
        <v>0.62925956017388252</v>
      </c>
      <c r="O72">
        <f t="shared" si="20"/>
        <v>0.70126346461498446</v>
      </c>
      <c r="P72">
        <f t="shared" si="21"/>
        <v>0.76109003313593193</v>
      </c>
      <c r="Q72">
        <f t="shared" si="22"/>
        <v>0.83658416624909804</v>
      </c>
      <c r="R72">
        <f t="shared" si="23"/>
        <v>0.90370563847227969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0.9888808591414715</v>
      </c>
      <c r="T72">
        <f>IFERROR(_xlfn.T.TEST($D21:$H21,$D$20:$H$20,2,IF(IF($K$20^2&gt;$K21^2,($K$20^2)/($K21^2),($K21^2)/($K$20^2))&lt;IF($K$20^2&gt;$K21^2,_xlfn.F.INV(0.95,$M$20-1,$M21-1),_xlfn.F.INV(0.95,$M21-1,$M$20-1)),2,3)),1)</f>
        <v>0.59941959300397474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2.7110445357071897E-3</v>
      </c>
      <c r="C73">
        <f>IFERROR(_xlfn.T.TEST($D23:$H23,$D$3:$H$3,2,IF(IF($K$3^2&gt;$K23^2,($K$3^2)/($K23^2),($K23^2)/($K$3^2))&lt;IF($K$3^2&gt;$K23^2,_xlfn.F.INV(0.95,$M$3-1,$M23-1),_xlfn.F.INV(0.95,$M23-1,$M$3-1)),2,3)),1)</f>
        <v>5.3971706538681287E-3</v>
      </c>
      <c r="D73">
        <f>IFERROR(_xlfn.T.TEST($D23:$H23,$D$4:$H$4,2,IF(IF($K$4^2&gt;$K23^2,($K$4^2)/($K23^2),($K23^2)/($K$4^2))&lt;IF($K$4^2&gt;$K23^2,_xlfn.F.INV(0.95,$M$4-1,$M23-1),_xlfn.F.INV(0.95,$M23-1,$M$4-1)),2,3)),1)</f>
        <v>1.1303148582804737E-2</v>
      </c>
      <c r="E73">
        <f>IFERROR(_xlfn.T.TEST($D23:$H23,$D$5:$H$5,2,IF(IF($K$5^2&gt;$K23^2,($K$5^2)/($K23^2),($K23^2)/($K$5^2))&lt;IF($K$5^2&gt;$K23^2,_xlfn.F.INV(0.95,$M$5-1,$M23-1),_xlfn.F.INV(0.95,$M23-1,$M$5-1)),2,3)),1)</f>
        <v>0.24677532852167225</v>
      </c>
      <c r="F73">
        <f>IFERROR(_xlfn.T.TEST($D23:$H23,$D$6:$H$6,2,IF(IF($K$6^2&gt;$K23^2,($K$6^2)/($K23^2),($K23^2)/($K$6^2))&lt;IF($K$6^2&gt;$K23^2,_xlfn.F.INV(0.95,$M$6-1,$M23-1),_xlfn.F.INV(0.95,$M23-1,$M$6-1)),2,3)),1)</f>
        <v>0.16432809842894208</v>
      </c>
      <c r="G73">
        <f>IFERROR(_xlfn.T.TEST($D23:$H23,$D$7:$H$7,2,IF(IF($K$7^2&gt;$K23^2,($K$7^2)/($K23^2),($K23^2)/($K$7^2))&lt;IF($K$7^2&gt;$K23^2,_xlfn.F.INV(0.95,$M$7-1,$M23-1),_xlfn.F.INV(0.95,$M23-1,$M$7-1)),2,3)),1)</f>
        <v>0.1946379927303406</v>
      </c>
      <c r="H73">
        <f>IFERROR(_xlfn.T.TEST($D23:$H23,$D$8:$H$8,2,IF(IF($K$8^2&gt;$K23^2,($K$8^2)/($K23^2),($K23^2)/($K$8^2))&lt;IF($K$8^2&gt;$K23^2,_xlfn.F.INV(0.95,$M$8-1,$M23-1),_xlfn.F.INV(0.95,$M23-1,$M$8-1)),2,3)),1)</f>
        <v>0.56149832462575211</v>
      </c>
      <c r="I73">
        <f>IFERROR(_xlfn.T.TEST($D23:$H23,$D$9:$H$9,2,IF(IF($K$9^2&gt;$K23^2,($K$9^2)/($K23^2),($K23^2)/($K$9^2))&lt;IF($K$9^2&gt;$K23^2,_xlfn.F.INV(0.95,$M$9-1,$M23-1),_xlfn.F.INV(0.95,$M23-1,$M$9-1)),2,3)),1)</f>
        <v>0.60711606822271347</v>
      </c>
      <c r="J73">
        <f>IFERROR(_xlfn.T.TEST($D23:$H23,$D$10:$H$10,2,IF(IF($K$10^2&gt;$K23^2,($K$10^2)/($K23^2),($K23^2)/($K$10^2))&lt;IF($K$10^2&gt;$K23^2,_xlfn.F.INV(0.95,$M$10-1,$M23-1),_xlfn.F.INV(0.95,$M23-1,$M$10-1)),2,3)),1)</f>
        <v>0.27940706308030067</v>
      </c>
      <c r="K73">
        <f>IFERROR(_xlfn.T.TEST($D23:$H23,$D$11:$H$11,2,IF(IF($K$11^2&gt;$K23^2,($K$11^2)/($K23^2),($K23^2)/($K$11^2))&lt;IF($K$11^2&gt;$K23^2,_xlfn.F.INV(0.95,$M$11-1,$M23-1),_xlfn.F.INV(0.95,$M23-1,$M$11-1)),2,3)),1)</f>
        <v>0.39474694642874553</v>
      </c>
      <c r="L73">
        <f>IFERROR(_xlfn.T.TEST($D23:$H23,$D$12:$H$12,2,IF(IF($K$12^2&gt;$K23^2,($K$12^2)/($K23^2),($K23^2)/($K$12^2))&lt;IF($K$12^2&gt;$K23^2,_xlfn.F.INV(0.95,$M$12-1,$M23-1),_xlfn.F.INV(0.95,$M23-1,$M$12-1)),2,3)),1)</f>
        <v>0.29333141574866861</v>
      </c>
      <c r="M73">
        <f>IFERROR(_xlfn.T.TEST($D23:$H23,$D$13:$H$13,2,IF(IF($K$13^2&gt;$K23^2,($K$13^2)/($K23^2),($K23^2)/($K$13^2))&lt;IF($K$13^2&gt;$K23^2,_xlfn.F.INV(0.95,$M$13-1,$M23-1),_xlfn.F.INV(0.95,$M23-1,$M$13-1)),2,3)),1)</f>
        <v>0.34900778147549738</v>
      </c>
      <c r="N73">
        <f>IFERROR(_xlfn.T.TEST($D23:$H23,$D$14:$H$14,2,IF(IF($K$14^2&gt;$K23^2,($K$14^2)/($K23^2),($K23^2)/($K$14^2))&lt;IF($K$14^2&gt;$K23^2,_xlfn.F.INV(0.95,$M$14-1,$M23-1),_xlfn.F.INV(0.95,$M23-1,$M$14-1)),2,3)),1)</f>
        <v>0.6665471178526976</v>
      </c>
      <c r="O73">
        <f>IFERROR(_xlfn.T.TEST($D23:$H23,$D$15:$H$15,2,IF(IF($K$15^2&gt;$K23^2,($K$15^2)/($K23^2),($K23^2)/($K$15^2))&lt;IF($K$15^2&gt;$K23^2,_xlfn.F.INV(0.95,$M$15-1,$M23-1),_xlfn.F.INV(0.95,$M23-1,$M$15-1)),2,3)),1)</f>
        <v>0.21081924161203047</v>
      </c>
      <c r="P73">
        <f>IFERROR(_xlfn.T.TEST($D23:$H23,$D$16:$H$16,2,IF(IF($K$16^2&gt;$K23^2,($K$16^2)/($K23^2),($K23^2)/($K$16^2))&lt;IF($K$16^2&gt;$K23^2,_xlfn.F.INV(0.95,$M$16-1,$M23-1),_xlfn.F.INV(0.95,$M23-1,$M$16-1)),2,3)),1)</f>
        <v>0.48526191692315146</v>
      </c>
      <c r="Q73">
        <f>IFERROR(_xlfn.T.TEST($D23:$H23,$D$17:$H$17,2,IF(IF($K$17^2&gt;$K23^2,($K$17^2)/($K23^2),($K23^2)/($K$17^2))&lt;IF($K$17^2&gt;$K23^2,_xlfn.F.INV(0.95,$M$17-1,$M23-1),_xlfn.F.INV(0.95,$M23-1,$M$17-1)),2,3)),1)</f>
        <v>0.42971336760268652</v>
      </c>
      <c r="R73">
        <f>IFERROR(_xlfn.T.TEST($D23:$H23,$D$18:$H$18,2,IF(IF($K$18^2&gt;$K23^2,($K$18^2)/($K23^2),($K23^2)/($K$18^2))&lt;IF($K$18^2&gt;$K23^2,_xlfn.F.INV(0.95,$M$18-1,$M23-1),_xlfn.F.INV(0.95,$M23-1,$M$18-1)),2,3)),1)</f>
        <v>0.29964359563403536</v>
      </c>
      <c r="S73">
        <f>IFERROR(_xlfn.T.TEST($D23:$H23,$D$19:$H$19,2,IF(IF($K$19^2&gt;$K23^2,($K$19^2)/($K23^2),($K23^2)/($K$19^2))&lt;IF($K$19^2&gt;$K23^2,_xlfn.F.INV(0.95,$M$19-1,$M23-1),_xlfn.F.INV(0.95,$M23-1,$M$19-1)),2,3)),1)</f>
        <v>0.33342077333784936</v>
      </c>
      <c r="T73">
        <f>IFERROR(_xlfn.T.TEST($D23:$H23,$D$20:$H$20,2,IF(IF($K$20^2&gt;$K23^2,($K$20^2)/($K23^2),($K23^2)/($K$20^2))&lt;IF($K$20^2&gt;$K23^2,_xlfn.F.INV(0.95,$M$20-1,$M23-1),_xlfn.F.INV(0.95,$M23-1,$M$20-1)),2,3)),1)</f>
        <v>0.59953134562662314</v>
      </c>
      <c r="U73">
        <f>IFERROR(_xlfn.T.TEST($D23:$H23,$D$21:$H$21,2,IF(IF($K$21^2&gt;$K23^2,($K$21^2)/($K23^2),($K23^2)/($K$21^2))&lt;IF($K$21^2&gt;$K23^2,_xlfn.F.INV(0.95,$M$21-1,$M23-1),_xlfn.F.INV(0.95,$M23-1,$M$21-1)),2,3)),1)</f>
        <v>0.33970427083795829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1.2871410713963206E-3</v>
      </c>
      <c r="C74">
        <f>IFERROR(_xlfn.T.TEST($D24:$H24,$D$3:$H$3,2,IF(IF($K$3^2&gt;$K24^2,($K$3^2)/($K24^2),($K24^2)/($K$3^2))&lt;IF($K$3^2&gt;$K24^2,_xlfn.F.INV(0.95,$M$3-1,$M24-1),_xlfn.F.INV(0.95,$M24-1,$M$3-1)),2,3)),1)</f>
        <v>2.542318339620779E-3</v>
      </c>
      <c r="D74">
        <f>IFERROR(_xlfn.T.TEST($D24:$H24,$D$4:$H$4,2,IF(IF($K$4^2&gt;$K24^2,($K$4^2)/($K24^2),($K24^2)/($K$4^2))&lt;IF($K$4^2&gt;$K24^2,_xlfn.F.INV(0.95,$M$4-1,$M24-1),_xlfn.F.INV(0.95,$M24-1,$M$4-1)),2,3)),1)</f>
        <v>6.5835896764140627E-3</v>
      </c>
      <c r="E74">
        <f>IFERROR(_xlfn.T.TEST($D24:$H24,$D$5:$H$5,2,IF(IF($K$5^2&gt;$K24^2,($K$5^2)/($K24^2),($K24^2)/($K$5^2))&lt;IF($K$5^2&gt;$K24^2,_xlfn.F.INV(0.95,$M$5-1,$M24-1),_xlfn.F.INV(0.95,$M24-1,$M$5-1)),2,3)),1)</f>
        <v>0.14106255954142768</v>
      </c>
      <c r="F74">
        <f>IFERROR(_xlfn.T.TEST($D24:$H24,$D$6:$H$6,2,IF(IF($K$6^2&gt;$K24^2,($K$6^2)/($K24^2),($K24^2)/($K$6^2))&lt;IF($K$6^2&gt;$K24^2,_xlfn.F.INV(0.95,$M$6-1,$M24-1),_xlfn.F.INV(0.95,$M24-1,$M$6-1)),2,3)),1)</f>
        <v>0.10660939988074983</v>
      </c>
      <c r="G74">
        <f>IFERROR(_xlfn.T.TEST($D24:$H24,$D$7:$H$7,2,IF(IF($K$7^2&gt;$K24^2,($K$7^2)/($K24^2),($K24^2)/($K$7^2))&lt;IF($K$7^2&gt;$K24^2,_xlfn.F.INV(0.95,$M$7-1,$M24-1),_xlfn.F.INV(0.95,$M24-1,$M$7-1)),2,3)),1)</f>
        <v>0.11246230392349127</v>
      </c>
      <c r="H74">
        <f>IFERROR(_xlfn.T.TEST($D24:$H24,$D$8:$H$8,2,IF(IF($K$8^2&gt;$K24^2,($K$8^2)/($K24^2),($K24^2)/($K$8^2))&lt;IF($K$8^2&gt;$K24^2,_xlfn.F.INV(0.95,$M$8-1,$M24-1),_xlfn.F.INV(0.95,$M24-1,$M$8-1)),2,3)),1)</f>
        <v>0.37883503120915352</v>
      </c>
      <c r="I74">
        <f>IFERROR(_xlfn.T.TEST($D24:$H24,$D$9:$H$9,2,IF(IF($K$9^2&gt;$K24^2,($K$9^2)/($K24^2),($K24^2)/($K$9^2))&lt;IF($K$9^2&gt;$K24^2,_xlfn.F.INV(0.95,$M$9-1,$M24-1),_xlfn.F.INV(0.95,$M24-1,$M$9-1)),2,3)),1)</f>
        <v>0.38524512901650465</v>
      </c>
      <c r="J74">
        <f>IFERROR(_xlfn.T.TEST($D24:$H24,$D$10:$H$10,2,IF(IF($K$10^2&gt;$K24^2,($K$10^2)/($K24^2),($K24^2)/($K$10^2))&lt;IF($K$10^2&gt;$K24^2,_xlfn.F.INV(0.95,$M$10-1,$M24-1),_xlfn.F.INV(0.95,$M24-1,$M$10-1)),2,3)),1)</f>
        <v>0.17901087533935098</v>
      </c>
      <c r="K74">
        <f>IFERROR(_xlfn.T.TEST($D24:$H24,$D$11:$H$11,2,IF(IF($K$11^2&gt;$K24^2,($K$11^2)/($K24^2),($K24^2)/($K$11^2))&lt;IF($K$11^2&gt;$K24^2,_xlfn.F.INV(0.95,$M$11-1,$M24-1),_xlfn.F.INV(0.95,$M24-1,$M$11-1)),2,3)),1)</f>
        <v>0.55637341059834711</v>
      </c>
      <c r="L74">
        <f>IFERROR(_xlfn.T.TEST($D24:$H24,$D$12:$H$12,2,IF(IF($K$12^2&gt;$K24^2,($K$12^2)/($K24^2),($K24^2)/($K$12^2))&lt;IF($K$12^2&gt;$K24^2,_xlfn.F.INV(0.95,$M$12-1,$M24-1),_xlfn.F.INV(0.95,$M24-1,$M$12-1)),2,3)),1)</f>
        <v>0.42591221661478784</v>
      </c>
      <c r="M74">
        <f>IFERROR(_xlfn.T.TEST($D24:$H24,$D$13:$H$13,2,IF(IF($K$13^2&gt;$K24^2,($K$13^2)/($K24^2),($K24^2)/($K$13^2))&lt;IF($K$13^2&gt;$K24^2,_xlfn.F.INV(0.95,$M$13-1,$M24-1),_xlfn.F.INV(0.95,$M24-1,$M$13-1)),2,3)),1)</f>
        <v>0.50665545550225355</v>
      </c>
      <c r="N74">
        <f>IFERROR(_xlfn.T.TEST($D24:$H24,$D$14:$H$14,2,IF(IF($K$14^2&gt;$K24^2,($K$14^2)/($K24^2),($K24^2)/($K$14^2))&lt;IF($K$14^2&gt;$K24^2,_xlfn.F.INV(0.95,$M$14-1,$M24-1),_xlfn.F.INV(0.95,$M24-1,$M$14-1)),2,3)),1)</f>
        <v>0.87660890107063394</v>
      </c>
      <c r="O74">
        <f>IFERROR(_xlfn.T.TEST($D24:$H24,$D$15:$H$15,2,IF(IF($K$15^2&gt;$K24^2,($K$15^2)/($K24^2),($K24^2)/($K$15^2))&lt;IF($K$15^2&gt;$K24^2,_xlfn.F.INV(0.95,$M$15-1,$M24-1),_xlfn.F.INV(0.95,$M24-1,$M$15-1)),2,3)),1)</f>
        <v>0.31555676356237533</v>
      </c>
      <c r="P74">
        <f>IFERROR(_xlfn.T.TEST($D24:$H24,$D$16:$H$16,2,IF(IF($K$16^2&gt;$K24^2,($K$16^2)/($K24^2),($K24^2)/($K$16^2))&lt;IF($K$16^2&gt;$K24^2,_xlfn.F.INV(0.95,$M$16-1,$M24-1),_xlfn.F.INV(0.95,$M24-1,$M$16-1)),2,3)),1)</f>
        <v>0.68354356999151156</v>
      </c>
      <c r="Q74">
        <f>IFERROR(_xlfn.T.TEST($D24:$H24,$D$17:$H$17,2,IF(IF($K$17^2&gt;$K24^2,($K$17^2)/($K24^2),($K24^2)/($K$17^2))&lt;IF($K$17^2&gt;$K24^2,_xlfn.F.INV(0.95,$M$17-1,$M24-1),_xlfn.F.INV(0.95,$M24-1,$M$17-1)),2,3)),1)</f>
        <v>0.61483788838881615</v>
      </c>
      <c r="R74">
        <f>IFERROR(_xlfn.T.TEST($D24:$H24,$D$18:$H$18,2,IF(IF($K$18^2&gt;$K24^2,($K$18^2)/($K24^2),($K24^2)/($K$18^2))&lt;IF($K$18^2&gt;$K24^2,_xlfn.F.INV(0.95,$M$18-1,$M24-1),_xlfn.F.INV(0.95,$M24-1,$M$18-1)),2,3)),1)</f>
        <v>0.43894002855114755</v>
      </c>
      <c r="S74">
        <f>IFERROR(_xlfn.T.TEST($D24:$H24,$D$19:$H$19,2,IF(IF($K$19^2&gt;$K24^2,($K$19^2)/($K24^2),($K24^2)/($K$19^2))&lt;IF($K$19^2&gt;$K24^2,_xlfn.F.INV(0.95,$M$19-1,$M24-1),_xlfn.F.INV(0.95,$M24-1,$M$19-1)),2,3)),1)</f>
        <v>0.48736623144067492</v>
      </c>
      <c r="T74">
        <f>IFERROR(_xlfn.T.TEST($D24:$H24,$D$20:$H$20,2,IF(IF($K$20^2&gt;$K24^2,($K$20^2)/($K24^2),($K24^2)/($K$20^2))&lt;IF($K$20^2&gt;$K24^2,_xlfn.F.INV(0.95,$M$20-1,$M24-1),_xlfn.F.INV(0.95,$M24-1,$M$20-1)),2,3)),1)</f>
        <v>0.82599099919064711</v>
      </c>
      <c r="U74">
        <f>IFERROR(_xlfn.T.TEST($D24:$H24,$D$21:$H$21,2,IF(IF($K$21^2&gt;$K24^2,($K$21^2)/($K24^2),($K24^2)/($K$21^2))&lt;IF($K$21^2&gt;$K24^2,_xlfn.F.INV(0.95,$M$21-1,$M24-1),_xlfn.F.INV(0.95,$M24-1,$M$21-1)),2,3)),1)</f>
        <v>0.49564117472915126</v>
      </c>
      <c r="V74">
        <f>IFERROR(_xlfn.T.TEST($D24:$H24,$D$23:$H$23,2,IF(IF($K$23^2&gt;$K24^2,($K$23^2)/($K24^2),($K24^2)/($K$23^2))&lt;IF($K$23^2&gt;$K24^2,_xlfn.F.INV(0.95,$M$23-1,$M24-1),_xlfn.F.INV(0.95,$M24-1,$M$23-1)),2,3)),1)</f>
        <v>0.76963044611606912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2.5883812716094986E-3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5.7802109615837111E-3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1.5156217794434606E-2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0.44976890497700972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0.26814023197971421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0.34588233243764044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0.92620313500076334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0.93841887542788449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0.47255012841963573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0.12950567975940547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7.8982293631583406E-2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9.4607268526217689E-2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0.30219285762229825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4.251607161614876E-2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0.15751330898028074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0.12760187083420535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7.5736710305954469E-2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8.5980177190731685E-2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0.21571761215928348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8.8805887093858102E-2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0.57098501092707976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0.36136373298544222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2.0098079372612649E-3</v>
      </c>
      <c r="C76">
        <f t="shared" si="27"/>
        <v>4.7295609432723212E-3</v>
      </c>
      <c r="D76">
        <f t="shared" si="28"/>
        <v>1.4983176314364062E-2</v>
      </c>
      <c r="E76">
        <f t="shared" si="29"/>
        <v>0.51193992244666475</v>
      </c>
      <c r="F76">
        <f t="shared" si="30"/>
        <v>0.29640573761017025</v>
      </c>
      <c r="G76">
        <f t="shared" si="31"/>
        <v>0.38911190976926291</v>
      </c>
      <c r="H76">
        <f t="shared" si="32"/>
        <v>0.96156383245409938</v>
      </c>
      <c r="I76">
        <f t="shared" si="33"/>
        <v>0.78933573813206148</v>
      </c>
      <c r="J76">
        <f t="shared" si="34"/>
        <v>0.5300114712515811</v>
      </c>
      <c r="K76">
        <f t="shared" si="35"/>
        <v>8.1657213088015532E-2</v>
      </c>
      <c r="L76">
        <f t="shared" si="36"/>
        <v>4.4956833240585477E-2</v>
      </c>
      <c r="M76">
        <f t="shared" si="37"/>
        <v>5.3023889093790147E-2</v>
      </c>
      <c r="N76">
        <f t="shared" si="38"/>
        <v>0.2211434053920763</v>
      </c>
      <c r="O76">
        <f t="shared" si="39"/>
        <v>2.031207651785923E-2</v>
      </c>
      <c r="P76">
        <f t="shared" si="40"/>
        <v>9.608480939933367E-2</v>
      </c>
      <c r="Q76">
        <f t="shared" si="41"/>
        <v>7.4271576102310374E-2</v>
      </c>
      <c r="R76">
        <f t="shared" si="42"/>
        <v>4.111500304776846E-2</v>
      </c>
      <c r="S76">
        <f t="shared" si="43"/>
        <v>4.6725476018484188E-2</v>
      </c>
      <c r="T76">
        <f t="shared" si="44"/>
        <v>0.13707707404414352</v>
      </c>
      <c r="U76">
        <f t="shared" si="45"/>
        <v>4.8632343833654314E-2</v>
      </c>
      <c r="V76">
        <f t="shared" si="46"/>
        <v>0.45798955843725042</v>
      </c>
      <c r="W76">
        <f t="shared" si="47"/>
        <v>0.26557594034983784</v>
      </c>
      <c r="X76">
        <f t="shared" si="48"/>
        <v>0.85936066317366511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0.13123185760279429</v>
      </c>
      <c r="C77">
        <f t="shared" si="27"/>
        <v>0.28869828903811517</v>
      </c>
      <c r="D77">
        <f t="shared" si="28"/>
        <v>0.27111018313659568</v>
      </c>
      <c r="E77">
        <f t="shared" si="29"/>
        <v>0.18027220873146632</v>
      </c>
      <c r="F77">
        <f t="shared" si="30"/>
        <v>0.63205475375930753</v>
      </c>
      <c r="G77">
        <f t="shared" si="31"/>
        <v>0.28721581036129007</v>
      </c>
      <c r="H77">
        <f t="shared" si="32"/>
        <v>8.6169312188282998E-2</v>
      </c>
      <c r="I77">
        <f t="shared" si="33"/>
        <v>3.6689620737090076E-2</v>
      </c>
      <c r="J77">
        <f t="shared" si="34"/>
        <v>0.29310999476776101</v>
      </c>
      <c r="K77">
        <f t="shared" si="35"/>
        <v>4.9333972681940251E-3</v>
      </c>
      <c r="L77">
        <f t="shared" si="36"/>
        <v>2.7746380967836192E-3</v>
      </c>
      <c r="M77">
        <f t="shared" si="37"/>
        <v>2.9498145117450303E-3</v>
      </c>
      <c r="N77">
        <f t="shared" si="38"/>
        <v>1.4047616694074902E-2</v>
      </c>
      <c r="O77">
        <f t="shared" si="39"/>
        <v>1.3362644784064256E-3</v>
      </c>
      <c r="P77">
        <f t="shared" si="40"/>
        <v>4.8817599390431335E-3</v>
      </c>
      <c r="Q77">
        <f t="shared" si="41"/>
        <v>3.8197943781576298E-3</v>
      </c>
      <c r="R77">
        <f t="shared" si="42"/>
        <v>2.4135508110250752E-3</v>
      </c>
      <c r="S77">
        <f t="shared" si="43"/>
        <v>2.5962491556705443E-3</v>
      </c>
      <c r="T77">
        <f t="shared" si="44"/>
        <v>6.4593306483073844E-3</v>
      </c>
      <c r="U77">
        <f t="shared" si="45"/>
        <v>2.6912963004048769E-3</v>
      </c>
      <c r="V77">
        <f t="shared" si="46"/>
        <v>3.0530195963559954E-2</v>
      </c>
      <c r="W77">
        <f t="shared" si="47"/>
        <v>1.5223655900449598E-2</v>
      </c>
      <c r="X77">
        <f t="shared" si="48"/>
        <v>4.5052956030222524E-2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4.4325768630587722E-2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1.4042098981961247E-3</v>
      </c>
      <c r="C78">
        <f t="shared" si="27"/>
        <v>3.6766842806476401E-3</v>
      </c>
      <c r="D78">
        <f t="shared" si="28"/>
        <v>3.1626558069239266E-2</v>
      </c>
      <c r="E78">
        <f t="shared" si="29"/>
        <v>0.70879591591549962</v>
      </c>
      <c r="F78">
        <f t="shared" si="30"/>
        <v>0.4000707713284708</v>
      </c>
      <c r="G78">
        <f t="shared" si="31"/>
        <v>0.539782190893493</v>
      </c>
      <c r="H78">
        <f t="shared" si="32"/>
        <v>0.7073088886807799</v>
      </c>
      <c r="I78">
        <f t="shared" si="33"/>
        <v>0.45672832829481802</v>
      </c>
      <c r="J78">
        <f t="shared" si="34"/>
        <v>0.69852714076808731</v>
      </c>
      <c r="K78">
        <f t="shared" si="35"/>
        <v>2.8744102503125903E-2</v>
      </c>
      <c r="L78">
        <f t="shared" si="36"/>
        <v>1.2611515413268408E-2</v>
      </c>
      <c r="M78">
        <f t="shared" si="37"/>
        <v>1.3736551705727448E-2</v>
      </c>
      <c r="N78">
        <f t="shared" si="38"/>
        <v>0.12647920649310243</v>
      </c>
      <c r="O78">
        <f t="shared" si="39"/>
        <v>3.6592924024868804E-3</v>
      </c>
      <c r="P78">
        <f t="shared" si="40"/>
        <v>2.9456646776684109E-2</v>
      </c>
      <c r="Q78">
        <f t="shared" si="41"/>
        <v>2.0439254070871181E-2</v>
      </c>
      <c r="R78">
        <f t="shared" si="42"/>
        <v>1.0040263475480506E-2</v>
      </c>
      <c r="S78">
        <f t="shared" si="43"/>
        <v>1.1168609883926364E-2</v>
      </c>
      <c r="T78">
        <f t="shared" si="44"/>
        <v>4.4726980113404494E-2</v>
      </c>
      <c r="U78">
        <f t="shared" si="45"/>
        <v>1.1839602604207961E-2</v>
      </c>
      <c r="V78">
        <f t="shared" si="46"/>
        <v>0.28017850679643935</v>
      </c>
      <c r="W78">
        <f t="shared" si="47"/>
        <v>0.12512988033876113</v>
      </c>
      <c r="X78">
        <f t="shared" si="48"/>
        <v>0.5340908581894207</v>
      </c>
      <c r="Y78">
        <f t="shared" si="49"/>
        <v>0.62772317632266528</v>
      </c>
      <c r="Z78">
        <f>IFERROR(_xlfn.T.TEST($D29:$H29,$D$28:$H$28,2,IF(IF($K$28^2&gt;$K29^2,($K$28^2)/($K29^2),($K29^2)/($K$28^2))&lt;IF($K$28^2&gt;$K29^2,_xlfn.F.INV(0.95,$M$28-1,$M29-1),_xlfn.F.INV(0.95,$M29-1,$M$28-1)),2,3)),1)</f>
        <v>4.9911444337476497E-2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2.3521527235667067E-3</v>
      </c>
      <c r="C79">
        <f t="shared" si="27"/>
        <v>6.2543631866315806E-3</v>
      </c>
      <c r="D79">
        <f t="shared" si="28"/>
        <v>3.8213470018131239E-2</v>
      </c>
      <c r="E79">
        <f t="shared" si="29"/>
        <v>0.89317512930904486</v>
      </c>
      <c r="F79">
        <f t="shared" si="30"/>
        <v>0.4837657902368025</v>
      </c>
      <c r="G79">
        <f t="shared" si="31"/>
        <v>0.68226582027993454</v>
      </c>
      <c r="H79">
        <f t="shared" si="32"/>
        <v>0.56346760440425858</v>
      </c>
      <c r="I79">
        <f t="shared" si="33"/>
        <v>0.32974601991025032</v>
      </c>
      <c r="J79">
        <f t="shared" si="34"/>
        <v>0.83330521718177542</v>
      </c>
      <c r="K79">
        <f t="shared" si="35"/>
        <v>2.1670199425340694E-2</v>
      </c>
      <c r="L79">
        <f t="shared" si="36"/>
        <v>9.6671494083486794E-3</v>
      </c>
      <c r="M79">
        <f t="shared" si="37"/>
        <v>1.0421635366542829E-2</v>
      </c>
      <c r="N79">
        <f t="shared" si="38"/>
        <v>7.9960069909629686E-2</v>
      </c>
      <c r="O79">
        <f t="shared" si="39"/>
        <v>2.9513094339111718E-3</v>
      </c>
      <c r="P79">
        <f t="shared" si="40"/>
        <v>2.1778372088075156E-2</v>
      </c>
      <c r="Q79">
        <f t="shared" si="41"/>
        <v>1.5245696729669012E-2</v>
      </c>
      <c r="R79">
        <f t="shared" si="42"/>
        <v>7.7188037026666191E-3</v>
      </c>
      <c r="S79">
        <f t="shared" si="43"/>
        <v>8.5270012398571907E-3</v>
      </c>
      <c r="T79">
        <f t="shared" si="44"/>
        <v>3.2557854633610918E-2</v>
      </c>
      <c r="U79">
        <f t="shared" si="45"/>
        <v>9.0195779442090313E-3</v>
      </c>
      <c r="V79">
        <f t="shared" si="46"/>
        <v>0.19913802280665463</v>
      </c>
      <c r="W79">
        <f t="shared" si="47"/>
        <v>9.290900531907155E-2</v>
      </c>
      <c r="X79">
        <f t="shared" si="48"/>
        <v>0.39462054511455169</v>
      </c>
      <c r="Y79">
        <f t="shared" si="49"/>
        <v>0.4511514092890222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7.9133284555437014E-2</v>
      </c>
      <c r="AA79">
        <f>IFERROR(_xlfn.T.TEST($D30:$H30,$D$29:$H$29,2,IF(IF($K$29^2&gt;$K30^2,($K$29^2)/($K30^2),($K30^2)/($K$29^2))&lt;IF($K$29^2&gt;$K30^2,_xlfn.F.INV(0.95,$M$29-1,$M30-1),_xlfn.F.INV(0.95,$M30-1,$M$29-1)),2,3)),1)</f>
        <v>0.69467017936395159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9.888863402957207E-3</v>
      </c>
      <c r="C80">
        <f t="shared" si="27"/>
        <v>1.9863477869080621E-2</v>
      </c>
      <c r="D80">
        <f t="shared" si="28"/>
        <v>3.0147185656317313E-2</v>
      </c>
      <c r="E80">
        <f t="shared" si="29"/>
        <v>0.57709874760623259</v>
      </c>
      <c r="F80">
        <f t="shared" si="30"/>
        <v>0.34408377111177468</v>
      </c>
      <c r="G80">
        <f t="shared" si="31"/>
        <v>0.46332233342117968</v>
      </c>
      <c r="H80">
        <f t="shared" si="32"/>
        <v>0.98646094329368617</v>
      </c>
      <c r="I80">
        <f t="shared" si="33"/>
        <v>0.89688873376290035</v>
      </c>
      <c r="J80">
        <f t="shared" si="34"/>
        <v>0.56901284783293082</v>
      </c>
      <c r="K80">
        <f t="shared" si="35"/>
        <v>0.1886963290254226</v>
      </c>
      <c r="L80">
        <f t="shared" si="36"/>
        <v>0.13440182972948031</v>
      </c>
      <c r="M80">
        <f t="shared" si="37"/>
        <v>0.15860926114636673</v>
      </c>
      <c r="N80">
        <f t="shared" si="38"/>
        <v>0.35439663958775625</v>
      </c>
      <c r="O80">
        <f t="shared" si="39"/>
        <v>9.2484815408868382E-2</v>
      </c>
      <c r="P80">
        <f t="shared" si="40"/>
        <v>0.22890108446739751</v>
      </c>
      <c r="Q80">
        <f t="shared" si="41"/>
        <v>0.198251815207306</v>
      </c>
      <c r="R80">
        <f t="shared" si="42"/>
        <v>0.1349140863586262</v>
      </c>
      <c r="S80">
        <f t="shared" si="43"/>
        <v>0.14993858178231789</v>
      </c>
      <c r="T80">
        <f t="shared" si="44"/>
        <v>0.29048215540940037</v>
      </c>
      <c r="U80">
        <f t="shared" si="45"/>
        <v>0.15313991976720218</v>
      </c>
      <c r="V80">
        <f t="shared" si="46"/>
        <v>0.59263309415418486</v>
      </c>
      <c r="W80">
        <f t="shared" si="47"/>
        <v>0.41371906000069847</v>
      </c>
      <c r="X80">
        <f t="shared" si="48"/>
        <v>0.94593807296061461</v>
      </c>
      <c r="Y80">
        <f t="shared" si="49"/>
        <v>0.94837830141338297</v>
      </c>
      <c r="Z80">
        <f t="shared" si="50"/>
        <v>9.968574456190174E-2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0.7154857576891307</v>
      </c>
      <c r="AB80">
        <f>IFERROR(_xlfn.T.TEST($D31:$H31,$D$30:$H$30,2,IF(IF($K$30^2&gt;$K31^2,($K$30^2)/($K31^2),($K31^2)/($K$30^2))&lt;IF($K$30^2&gt;$K31^2,_xlfn.F.INV(0.95,$M$30-1,$M31-1),_xlfn.F.INV(0.95,$M31-1,$M$30-1)),2,3)),1)</f>
        <v>0.58901987043935833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8.6455601710039298E-4</v>
      </c>
      <c r="C81">
        <f t="shared" si="27"/>
        <v>1.6660203976173362E-3</v>
      </c>
      <c r="D81">
        <f t="shared" si="28"/>
        <v>4.6358612033043506E-3</v>
      </c>
      <c r="E81">
        <f t="shared" si="29"/>
        <v>8.9090736866710707E-2</v>
      </c>
      <c r="F81">
        <f t="shared" si="30"/>
        <v>7.5042735702888386E-2</v>
      </c>
      <c r="G81">
        <f t="shared" si="31"/>
        <v>7.2450258028512723E-2</v>
      </c>
      <c r="H81">
        <f t="shared" si="32"/>
        <v>0.26046611983573614</v>
      </c>
      <c r="I81">
        <f t="shared" si="33"/>
        <v>0.24784704267967583</v>
      </c>
      <c r="J81">
        <f t="shared" si="34"/>
        <v>0.12250501809412918</v>
      </c>
      <c r="K81">
        <f t="shared" si="35"/>
        <v>0.76561685626594667</v>
      </c>
      <c r="L81">
        <f t="shared" si="36"/>
        <v>0.61864496038347694</v>
      </c>
      <c r="M81">
        <f t="shared" si="37"/>
        <v>0.72455789156704276</v>
      </c>
      <c r="N81">
        <f t="shared" si="38"/>
        <v>0.9048686076207848</v>
      </c>
      <c r="O81">
        <f t="shared" si="39"/>
        <v>0.49027467329308394</v>
      </c>
      <c r="P81">
        <f t="shared" si="40"/>
        <v>0.92319998948313764</v>
      </c>
      <c r="Q81">
        <f t="shared" si="41"/>
        <v>0.85096112087171205</v>
      </c>
      <c r="R81">
        <f t="shared" si="42"/>
        <v>0.64248359326080995</v>
      </c>
      <c r="S81">
        <f t="shared" si="43"/>
        <v>0.70474029332875965</v>
      </c>
      <c r="T81">
        <f t="shared" si="44"/>
        <v>0.92518132570673162</v>
      </c>
      <c r="U81">
        <f t="shared" si="45"/>
        <v>0.71413426849427175</v>
      </c>
      <c r="V81">
        <f t="shared" si="46"/>
        <v>0.5752421452699874</v>
      </c>
      <c r="W81">
        <f t="shared" si="47"/>
        <v>0.77641277482425863</v>
      </c>
      <c r="X81">
        <f t="shared" si="48"/>
        <v>0.23343961663910123</v>
      </c>
      <c r="Y81">
        <f t="shared" si="49"/>
        <v>0.1620743565806487</v>
      </c>
      <c r="Z81">
        <f t="shared" si="50"/>
        <v>9.6538054505635948E-3</v>
      </c>
      <c r="AA81">
        <f t="shared" si="51"/>
        <v>6.9234786818799049E-2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5.1747039791878439E-2</v>
      </c>
      <c r="AC81">
        <f>IFERROR(_xlfn.T.TEST($D32:$H32,$D$31:$H$31,2,IF(IF($K$31^2&gt;$K32^2,($K$31^2)/($K32^2),($K32^2)/($K$31^2))&lt;IF($K$31^2&gt;$K32^2,_xlfn.F.INV(0.95,$M$31-1,$M32-1),_xlfn.F.INV(0.95,$M32-1,$M$31-1)),2,3)),1)</f>
        <v>0.29273535920792154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5.3506535870729763E-4</v>
      </c>
      <c r="C82">
        <f t="shared" si="27"/>
        <v>9.736349067169638E-4</v>
      </c>
      <c r="D82">
        <f t="shared" si="28"/>
        <v>2.7184977142501762E-3</v>
      </c>
      <c r="E82">
        <f t="shared" si="29"/>
        <v>3.9897886894337861E-2</v>
      </c>
      <c r="F82">
        <f t="shared" si="30"/>
        <v>3.9757110642695465E-2</v>
      </c>
      <c r="G82">
        <f t="shared" si="31"/>
        <v>3.3783220860125474E-2</v>
      </c>
      <c r="H82">
        <f t="shared" si="32"/>
        <v>0.12348433009333312</v>
      </c>
      <c r="I82">
        <f t="shared" si="33"/>
        <v>0.10481566738526765</v>
      </c>
      <c r="J82">
        <f t="shared" si="34"/>
        <v>6.0695352236043783E-2</v>
      </c>
      <c r="K82">
        <f t="shared" si="35"/>
        <v>0.76990822556137817</v>
      </c>
      <c r="L82">
        <f t="shared" si="36"/>
        <v>0.89825107882595279</v>
      </c>
      <c r="M82">
        <f t="shared" si="37"/>
        <v>0.77557366981097409</v>
      </c>
      <c r="N82">
        <f t="shared" si="38"/>
        <v>0.51678340666174694</v>
      </c>
      <c r="O82">
        <f t="shared" si="39"/>
        <v>0.99056391084405349</v>
      </c>
      <c r="P82">
        <f t="shared" si="40"/>
        <v>0.60656535746707818</v>
      </c>
      <c r="Q82">
        <f t="shared" si="41"/>
        <v>0.66007816033886146</v>
      </c>
      <c r="R82">
        <f t="shared" si="42"/>
        <v>0.8564201894135427</v>
      </c>
      <c r="S82">
        <f t="shared" si="43"/>
        <v>0.78805266120657791</v>
      </c>
      <c r="T82">
        <f t="shared" si="44"/>
        <v>0.4891902782283627</v>
      </c>
      <c r="U82">
        <f t="shared" si="45"/>
        <v>0.78014393723644138</v>
      </c>
      <c r="V82">
        <f t="shared" si="46"/>
        <v>0.29577553595046346</v>
      </c>
      <c r="W82">
        <f t="shared" si="47"/>
        <v>0.41457315752468304</v>
      </c>
      <c r="X82">
        <f t="shared" si="48"/>
        <v>0.1000842437070911</v>
      </c>
      <c r="Y82">
        <f t="shared" si="49"/>
        <v>6.5808420452874383E-2</v>
      </c>
      <c r="Z82">
        <f t="shared" si="50"/>
        <v>4.9360711227955214E-3</v>
      </c>
      <c r="AA82">
        <f t="shared" si="51"/>
        <v>4.1163708105655492E-2</v>
      </c>
      <c r="AB82">
        <f t="shared" si="52"/>
        <v>2.0718346392180103E-2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0.1450011898041963</v>
      </c>
      <c r="AD82">
        <f>IFERROR(_xlfn.T.TEST($D33:$H33,$D$32:$H$32,2,IF(IF($K$32^2&gt;$K33^2,($K$32^2)/($K33^2),($K33^2)/($K$32^2))&lt;IF($K$32^2&gt;$K33^2,_xlfn.F.INV(0.95,$M$32-1,$M33-1),_xlfn.F.INV(0.95,$M33-1,$M$32-1)),2,3)),1)</f>
        <v>0.5794096326056557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1.3294652753449074E-3</v>
      </c>
      <c r="C83">
        <f t="shared" si="27"/>
        <v>2.7265651251082092E-3</v>
      </c>
      <c r="D83">
        <f t="shared" si="28"/>
        <v>7.6027683151279474E-3</v>
      </c>
      <c r="E83">
        <f t="shared" si="29"/>
        <v>0.18512607227753283</v>
      </c>
      <c r="F83">
        <f t="shared" si="30"/>
        <v>0.13291001295529628</v>
      </c>
      <c r="G83">
        <f t="shared" si="31"/>
        <v>0.1455525714714295</v>
      </c>
      <c r="H83">
        <f t="shared" si="32"/>
        <v>0.48618497472555</v>
      </c>
      <c r="I83">
        <f t="shared" si="33"/>
        <v>0.51240906865451818</v>
      </c>
      <c r="J83">
        <f t="shared" si="34"/>
        <v>0.22809229820066046</v>
      </c>
      <c r="K83">
        <f t="shared" si="35"/>
        <v>0.39197301707877041</v>
      </c>
      <c r="L83">
        <f t="shared" si="36"/>
        <v>0.27951783218463166</v>
      </c>
      <c r="M83">
        <f t="shared" si="37"/>
        <v>0.33777091269551668</v>
      </c>
      <c r="N83">
        <f t="shared" si="38"/>
        <v>0.69357473913383727</v>
      </c>
      <c r="O83">
        <f t="shared" si="39"/>
        <v>0.18772387009288943</v>
      </c>
      <c r="P83">
        <f t="shared" si="40"/>
        <v>0.48939322665895912</v>
      </c>
      <c r="Q83">
        <f t="shared" si="41"/>
        <v>0.42664385915452363</v>
      </c>
      <c r="R83">
        <f t="shared" si="42"/>
        <v>0.28407213056128555</v>
      </c>
      <c r="S83">
        <f t="shared" si="43"/>
        <v>0.3198330673257862</v>
      </c>
      <c r="T83">
        <f t="shared" si="44"/>
        <v>0.61773419148190567</v>
      </c>
      <c r="U83">
        <f t="shared" si="45"/>
        <v>0.32685144869191157</v>
      </c>
      <c r="V83">
        <f t="shared" si="46"/>
        <v>0.94163321019247626</v>
      </c>
      <c r="W83">
        <f t="shared" si="47"/>
        <v>0.8080413206351591</v>
      </c>
      <c r="X83">
        <f t="shared" si="48"/>
        <v>0.47917131297073345</v>
      </c>
      <c r="Y83">
        <f t="shared" si="49"/>
        <v>0.35977233325070329</v>
      </c>
      <c r="Z83">
        <f t="shared" si="50"/>
        <v>1.8199177430120759E-2</v>
      </c>
      <c r="AA83">
        <f t="shared" si="51"/>
        <v>0.17030810931605064</v>
      </c>
      <c r="AB83">
        <f t="shared" si="52"/>
        <v>0.12414121661931564</v>
      </c>
      <c r="AC83">
        <f t="shared" si="53"/>
        <v>0.52283480932410475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0.59231707477864126</v>
      </c>
      <c r="AE83">
        <f>IFERROR(_xlfn.T.TEST($D34:$H34,$D$33:$H$33,2,IF(IF($K$33^2&gt;$K34^2,($K$33^2)/($K34^2),($K34^2)/($K$33^2))&lt;IF($K$33^2&gt;$K34^2,_xlfn.F.INV(0.95,$M$33-1,$M34-1),_xlfn.F.INV(0.95,$M34-1,$M$33-1)),2,3)),1)</f>
        <v>0.2888152605164151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7.2510883050294487E-4</v>
      </c>
      <c r="C84">
        <f t="shared" si="27"/>
        <v>1.2636705569908113E-3</v>
      </c>
      <c r="D84">
        <f t="shared" si="28"/>
        <v>2.8569424064543466E-3</v>
      </c>
      <c r="E84">
        <f t="shared" si="29"/>
        <v>3.6432373462073127E-2</v>
      </c>
      <c r="F84">
        <f t="shared" si="30"/>
        <v>3.484541167351065E-2</v>
      </c>
      <c r="G84">
        <f t="shared" si="31"/>
        <v>3.0931857186362956E-2</v>
      </c>
      <c r="H84">
        <f t="shared" si="32"/>
        <v>0.10185509319289004</v>
      </c>
      <c r="I84">
        <f t="shared" si="33"/>
        <v>8.8622094608647631E-2</v>
      </c>
      <c r="J84">
        <f t="shared" si="34"/>
        <v>5.2278834109465863E-2</v>
      </c>
      <c r="K84">
        <f t="shared" si="35"/>
        <v>0.59251395933717321</v>
      </c>
      <c r="L84">
        <f t="shared" si="36"/>
        <v>0.69086913451206267</v>
      </c>
      <c r="M84">
        <f t="shared" si="37"/>
        <v>0.58837463584698479</v>
      </c>
      <c r="N84">
        <f t="shared" si="38"/>
        <v>0.39963557035706421</v>
      </c>
      <c r="O84">
        <f t="shared" si="39"/>
        <v>0.77162412330729402</v>
      </c>
      <c r="P84">
        <f t="shared" si="40"/>
        <v>0.45960213924694515</v>
      </c>
      <c r="Q84">
        <f t="shared" si="41"/>
        <v>0.49890620199939473</v>
      </c>
      <c r="R84">
        <f t="shared" si="42"/>
        <v>0.6521587259832875</v>
      </c>
      <c r="S84">
        <f t="shared" si="43"/>
        <v>0.59648727793831458</v>
      </c>
      <c r="T84">
        <f t="shared" si="44"/>
        <v>0.37142902980674219</v>
      </c>
      <c r="U84">
        <f t="shared" si="45"/>
        <v>0.59059545632776822</v>
      </c>
      <c r="V84">
        <f t="shared" si="46"/>
        <v>0.23198657879549003</v>
      </c>
      <c r="W84">
        <f t="shared" si="47"/>
        <v>0.32002279148364932</v>
      </c>
      <c r="X84">
        <f t="shared" si="48"/>
        <v>8.4779416105546818E-2</v>
      </c>
      <c r="Y84">
        <f t="shared" si="49"/>
        <v>5.8812436732843545E-2</v>
      </c>
      <c r="Z84">
        <f t="shared" si="50"/>
        <v>5.4522805789961395E-3</v>
      </c>
      <c r="AA84">
        <f t="shared" si="51"/>
        <v>4.4943585756632126E-2</v>
      </c>
      <c r="AB84">
        <f t="shared" si="52"/>
        <v>3.5652735034838699E-2</v>
      </c>
      <c r="AC84">
        <f t="shared" si="53"/>
        <v>0.11832103560969698</v>
      </c>
      <c r="AD84">
        <f t="shared" si="54"/>
        <v>0.44577535258194789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0.79659116623095183</v>
      </c>
      <c r="AF84">
        <f>IFERROR(_xlfn.T.TEST($D35:$H35,$D$34:$H$34,2,IF(IF($K$34^2&gt;$K35^2,($K$34^2)/($K35^2),($K35^2)/($K$34^2))&lt;IF($K$34^2&gt;$K35^2,_xlfn.F.INV(0.95,$M$34-1,$M35-1),_xlfn.F.INV(0.95,$M35-1,$M$34-1)),2,3)),1)</f>
        <v>0.22528934912351617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3.0074988667247335E-4</v>
      </c>
      <c r="C85">
        <f t="shared" si="27"/>
        <v>5.7998869578266882E-4</v>
      </c>
      <c r="D85">
        <f t="shared" si="28"/>
        <v>2.3826890377567529E-3</v>
      </c>
      <c r="E85">
        <f t="shared" si="29"/>
        <v>4.1026730912807848E-2</v>
      </c>
      <c r="F85">
        <f t="shared" si="30"/>
        <v>4.4839339724605951E-2</v>
      </c>
      <c r="G85">
        <f t="shared" si="31"/>
        <v>3.4946452111898028E-2</v>
      </c>
      <c r="H85">
        <f t="shared" si="32"/>
        <v>0.14995154943795169</v>
      </c>
      <c r="I85">
        <f t="shared" si="33"/>
        <v>0.12045664619115244</v>
      </c>
      <c r="J85">
        <f t="shared" si="34"/>
        <v>6.9620778699900604E-2</v>
      </c>
      <c r="K85">
        <f t="shared" si="35"/>
        <v>0.97838732153605257</v>
      </c>
      <c r="L85">
        <f t="shared" si="36"/>
        <v>0.81234135369100036</v>
      </c>
      <c r="M85">
        <f t="shared" si="37"/>
        <v>0.94882854480813783</v>
      </c>
      <c r="N85">
        <f t="shared" si="38"/>
        <v>0.68578869378212304</v>
      </c>
      <c r="O85">
        <f t="shared" si="39"/>
        <v>0.66020487861538557</v>
      </c>
      <c r="P85">
        <f t="shared" si="40"/>
        <v>0.82860163277734067</v>
      </c>
      <c r="Q85">
        <f t="shared" si="41"/>
        <v>0.90368185397477518</v>
      </c>
      <c r="R85">
        <f t="shared" si="42"/>
        <v>0.8493791219398964</v>
      </c>
      <c r="S85">
        <f t="shared" si="43"/>
        <v>0.92862323933835911</v>
      </c>
      <c r="T85">
        <f t="shared" si="44"/>
        <v>0.66879604131936266</v>
      </c>
      <c r="U85">
        <f t="shared" si="45"/>
        <v>0.9393252275006061</v>
      </c>
      <c r="V85">
        <f t="shared" si="46"/>
        <v>0.38640427198361027</v>
      </c>
      <c r="W85">
        <f t="shared" si="47"/>
        <v>0.55314470486204881</v>
      </c>
      <c r="X85">
        <f t="shared" si="48"/>
        <v>0.11502118314483988</v>
      </c>
      <c r="Y85">
        <f t="shared" si="49"/>
        <v>6.805359254568305E-2</v>
      </c>
      <c r="Z85">
        <f t="shared" si="50"/>
        <v>3.794411968092572E-3</v>
      </c>
      <c r="AA85">
        <f t="shared" si="51"/>
        <v>2.0158834828646558E-2</v>
      </c>
      <c r="AB85">
        <f t="shared" si="52"/>
        <v>1.515625542080979E-2</v>
      </c>
      <c r="AC85">
        <f t="shared" si="53"/>
        <v>0.17934884000451332</v>
      </c>
      <c r="AD85">
        <f t="shared" si="54"/>
        <v>0.77346199224819956</v>
      </c>
      <c r="AE85">
        <f t="shared" si="55"/>
        <v>0.74081014784384824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0.38025838772492127</v>
      </c>
      <c r="AG85">
        <f>IFERROR(_xlfn.T.TEST($D36:$H36,$D$35:$H$35,2,IF(IF($K$35^2&gt;$K36^2,($K$35^2)/($K36^2),($K36^2)/($K$35^2))&lt;IF($K$35^2&gt;$K36^2,_xlfn.F.INV(0.95,$M$35-1,$M36-1),_xlfn.F.INV(0.95,$M36-1,$M$35-1)),2,3)),1)</f>
        <v>0.56392548874617632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8.4209757056401995E-4</v>
      </c>
      <c r="C86">
        <f t="shared" si="27"/>
        <v>1.5366547963024909E-3</v>
      </c>
      <c r="D86">
        <f t="shared" si="28"/>
        <v>3.7515788177997192E-3</v>
      </c>
      <c r="E86">
        <f t="shared" si="29"/>
        <v>5.8312339666854909E-2</v>
      </c>
      <c r="F86">
        <f t="shared" si="30"/>
        <v>5.2188487081142876E-2</v>
      </c>
      <c r="G86">
        <f t="shared" si="31"/>
        <v>4.8454343827981028E-2</v>
      </c>
      <c r="H86">
        <f t="shared" si="32"/>
        <v>0.16669460652002299</v>
      </c>
      <c r="I86">
        <f t="shared" si="33"/>
        <v>0.15151505616039923</v>
      </c>
      <c r="J86">
        <f t="shared" si="34"/>
        <v>8.1743877817028868E-2</v>
      </c>
      <c r="K86">
        <f t="shared" si="35"/>
        <v>0.8978223229580975</v>
      </c>
      <c r="L86">
        <f t="shared" si="36"/>
        <v>0.96959873534468977</v>
      </c>
      <c r="M86">
        <f t="shared" si="37"/>
        <v>0.91302124982043587</v>
      </c>
      <c r="N86">
        <f t="shared" si="38"/>
        <v>0.62551105712428323</v>
      </c>
      <c r="O86">
        <f t="shared" si="39"/>
        <v>0.85466045098417176</v>
      </c>
      <c r="P86">
        <f t="shared" si="40"/>
        <v>0.73712586124500323</v>
      </c>
      <c r="Q86">
        <f t="shared" si="41"/>
        <v>0.79533611353185218</v>
      </c>
      <c r="R86">
        <f t="shared" si="42"/>
        <v>0.99367846384836223</v>
      </c>
      <c r="S86">
        <f t="shared" si="43"/>
        <v>0.92739862540310847</v>
      </c>
      <c r="T86">
        <f t="shared" si="44"/>
        <v>0.61144267795741647</v>
      </c>
      <c r="U86">
        <f t="shared" si="45"/>
        <v>0.91914060490188865</v>
      </c>
      <c r="V86">
        <f t="shared" si="46"/>
        <v>0.37678859176979884</v>
      </c>
      <c r="W86">
        <f t="shared" si="47"/>
        <v>0.51710227809591724</v>
      </c>
      <c r="X86">
        <f t="shared" si="48"/>
        <v>0.14382241172174751</v>
      </c>
      <c r="Y86">
        <f t="shared" si="49"/>
        <v>9.9799480966486928E-2</v>
      </c>
      <c r="Z86">
        <f t="shared" si="50"/>
        <v>7.5437855206537882E-3</v>
      </c>
      <c r="AA86">
        <f t="shared" si="51"/>
        <v>6.3673034239603618E-2</v>
      </c>
      <c r="AB86">
        <f t="shared" si="52"/>
        <v>3.4864538034314635E-2</v>
      </c>
      <c r="AC86">
        <f t="shared" si="53"/>
        <v>0.19060319176180293</v>
      </c>
      <c r="AD86">
        <f t="shared" si="54"/>
        <v>0.69659045866636571</v>
      </c>
      <c r="AE86">
        <f t="shared" si="55"/>
        <v>0.88527520388970649</v>
      </c>
      <c r="AF86">
        <f t="shared" si="56"/>
        <v>0.37699806984688256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0.70185977621382234</v>
      </c>
      <c r="AH86">
        <f>IFERROR(_xlfn.T.TEST($D37:$H37,$D$36:$H$36,2,IF(IF($K$36^2&gt;$K37^2,($K$36^2)/($K37^2),($K37^2)/($K$36^2))&lt;IF($K$36^2&gt;$K37^2,_xlfn.F.INV(0.95,$M$36-1,$M37-1),_xlfn.F.INV(0.95,$M37-1,$M$36-1)),2,3)),1)</f>
        <v>0.87465732004327346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0.57842216581390782</v>
      </c>
    </row>
    <row r="90" spans="1:35" x14ac:dyDescent="0.25">
      <c r="A90" t="s">
        <v>60</v>
      </c>
      <c r="B90">
        <f t="shared" si="58"/>
        <v>0.92480124820917531</v>
      </c>
      <c r="C90">
        <f t="shared" si="58"/>
        <v>0.74889743610260973</v>
      </c>
    </row>
    <row r="91" spans="1:35" x14ac:dyDescent="0.25">
      <c r="A91" t="s">
        <v>61</v>
      </c>
      <c r="B91">
        <f t="shared" si="58"/>
        <v>1.2453518342371054E-2</v>
      </c>
      <c r="C91">
        <f t="shared" si="58"/>
        <v>2.8317578509660334E-2</v>
      </c>
      <c r="D91">
        <f t="shared" si="58"/>
        <v>4.6601949242786704E-2</v>
      </c>
    </row>
    <row r="92" spans="1:35" x14ac:dyDescent="0.25">
      <c r="A92" t="s">
        <v>62</v>
      </c>
      <c r="B92">
        <f t="shared" si="58"/>
        <v>0.12292859829854066</v>
      </c>
      <c r="C92">
        <f t="shared" si="58"/>
        <v>0.2198847520834272</v>
      </c>
      <c r="D92">
        <f t="shared" si="58"/>
        <v>0.20192072640571204</v>
      </c>
      <c r="E92">
        <f t="shared" si="58"/>
        <v>0.56983061639911525</v>
      </c>
    </row>
    <row r="93" spans="1:35" x14ac:dyDescent="0.25">
      <c r="A93" t="s">
        <v>63</v>
      </c>
      <c r="B93">
        <f t="shared" si="58"/>
        <v>2.4925755353468824E-2</v>
      </c>
      <c r="C93">
        <f t="shared" si="58"/>
        <v>5.4689340572722761E-2</v>
      </c>
      <c r="D93">
        <f t="shared" si="58"/>
        <v>7.3007959841135076E-2</v>
      </c>
      <c r="E93">
        <f t="shared" si="58"/>
        <v>0.81439995611909632</v>
      </c>
      <c r="F93">
        <f t="shared" si="58"/>
        <v>0.70847819357432074</v>
      </c>
    </row>
    <row r="94" spans="1:35" x14ac:dyDescent="0.25">
      <c r="A94" t="s">
        <v>64</v>
      </c>
      <c r="B94">
        <f t="shared" si="58"/>
        <v>7.3341107653425519E-3</v>
      </c>
      <c r="C94">
        <f t="shared" si="58"/>
        <v>1.5255768155877968E-2</v>
      </c>
      <c r="D94">
        <f t="shared" si="58"/>
        <v>2.6057440977743141E-2</v>
      </c>
      <c r="E94">
        <f t="shared" si="58"/>
        <v>0.56717381955579615</v>
      </c>
      <c r="F94">
        <f t="shared" si="58"/>
        <v>0.33442100058321839</v>
      </c>
      <c r="G94">
        <f t="shared" si="58"/>
        <v>0.45019508857902191</v>
      </c>
    </row>
    <row r="95" spans="1:35" x14ac:dyDescent="0.25">
      <c r="A95" t="s">
        <v>65</v>
      </c>
      <c r="B95">
        <f t="shared" si="58"/>
        <v>1.9919715585801027E-3</v>
      </c>
      <c r="C95">
        <f t="shared" si="58"/>
        <v>4.469327587201726E-3</v>
      </c>
      <c r="D95">
        <f t="shared" si="58"/>
        <v>1.2990383955190678E-2</v>
      </c>
      <c r="E95">
        <f t="shared" si="58"/>
        <v>0.40094914320341746</v>
      </c>
      <c r="F95">
        <f t="shared" si="58"/>
        <v>0.24410081456054092</v>
      </c>
      <c r="G95">
        <f t="shared" si="58"/>
        <v>0.30703565999000965</v>
      </c>
      <c r="H95">
        <f t="shared" si="58"/>
        <v>0.8734419278946437</v>
      </c>
    </row>
    <row r="96" spans="1:35" x14ac:dyDescent="0.25">
      <c r="A96" t="s">
        <v>66</v>
      </c>
      <c r="B96">
        <f t="shared" si="58"/>
        <v>3.5115706246272381E-2</v>
      </c>
      <c r="C96">
        <f t="shared" si="58"/>
        <v>7.0045087591322427E-2</v>
      </c>
      <c r="D96">
        <f t="shared" si="58"/>
        <v>8.1293222353745004E-2</v>
      </c>
      <c r="E96">
        <f t="shared" si="58"/>
        <v>0.92378743155144616</v>
      </c>
      <c r="F96">
        <f t="shared" si="58"/>
        <v>0.6626652597883651</v>
      </c>
      <c r="G96">
        <f t="shared" si="58"/>
        <v>0.9139541555656957</v>
      </c>
      <c r="H96">
        <f t="shared" si="58"/>
        <v>0.56286935194315368</v>
      </c>
      <c r="I96">
        <f t="shared" si="58"/>
        <v>0.43305821507889219</v>
      </c>
    </row>
    <row r="97" spans="1:25" x14ac:dyDescent="0.25">
      <c r="A97" t="s">
        <v>67</v>
      </c>
      <c r="B97">
        <f t="shared" si="58"/>
        <v>4.3544919018222064E-4</v>
      </c>
      <c r="C97">
        <f t="shared" si="58"/>
        <v>8.2745957654585956E-4</v>
      </c>
      <c r="D97">
        <f t="shared" si="58"/>
        <v>2.8170047725520073E-3</v>
      </c>
      <c r="E97">
        <f t="shared" si="58"/>
        <v>4.7996615815323988E-2</v>
      </c>
      <c r="F97">
        <f t="shared" si="58"/>
        <v>4.8320750436114224E-2</v>
      </c>
      <c r="G97">
        <f t="shared" si="58"/>
        <v>4.0348737614350746E-2</v>
      </c>
      <c r="H97">
        <f t="shared" si="58"/>
        <v>0.16062551105325429</v>
      </c>
      <c r="I97">
        <f t="shared" si="58"/>
        <v>0.13616154149508444</v>
      </c>
      <c r="J97">
        <f t="shared" si="58"/>
        <v>7.5613013113127833E-2</v>
      </c>
    </row>
    <row r="98" spans="1:25" x14ac:dyDescent="0.25">
      <c r="A98" t="s">
        <v>68</v>
      </c>
      <c r="B98">
        <f t="shared" si="58"/>
        <v>2.3134450878979832E-4</v>
      </c>
      <c r="C98">
        <f t="shared" si="58"/>
        <v>4.3801801179724008E-4</v>
      </c>
      <c r="D98">
        <f t="shared" si="58"/>
        <v>1.881971645803596E-3</v>
      </c>
      <c r="E98">
        <f t="shared" si="58"/>
        <v>2.8860482960713082E-2</v>
      </c>
      <c r="F98">
        <f t="shared" si="58"/>
        <v>3.4736725526629063E-2</v>
      </c>
      <c r="G98">
        <f t="shared" si="58"/>
        <v>2.5163246225327913E-2</v>
      </c>
      <c r="H98">
        <f t="shared" si="58"/>
        <v>0.109658779739385</v>
      </c>
      <c r="I98">
        <f t="shared" si="58"/>
        <v>8.191073057870038E-2</v>
      </c>
      <c r="J98">
        <f t="shared" si="58"/>
        <v>5.2175606703918347E-2</v>
      </c>
      <c r="K98">
        <f t="shared" si="58"/>
        <v>0.84445720410167957</v>
      </c>
    </row>
    <row r="99" spans="1:25" x14ac:dyDescent="0.25">
      <c r="A99" t="s">
        <v>69</v>
      </c>
      <c r="B99">
        <f t="shared" si="58"/>
        <v>2.2387292182693601E-4</v>
      </c>
      <c r="C99">
        <f t="shared" si="58"/>
        <v>4.3233641293577034E-4</v>
      </c>
      <c r="D99">
        <f t="shared" si="58"/>
        <v>2.0149543593579182E-3</v>
      </c>
      <c r="E99">
        <f t="shared" si="58"/>
        <v>3.3362072053708232E-2</v>
      </c>
      <c r="F99">
        <f t="shared" si="58"/>
        <v>3.9613104597739583E-2</v>
      </c>
      <c r="G99">
        <f t="shared" si="58"/>
        <v>2.8906618093510288E-2</v>
      </c>
      <c r="H99">
        <f t="shared" si="58"/>
        <v>0.13010943807900641</v>
      </c>
      <c r="I99">
        <f t="shared" si="58"/>
        <v>9.8434751638889914E-2</v>
      </c>
      <c r="J99">
        <f t="shared" si="58"/>
        <v>6.0508249458583456E-2</v>
      </c>
      <c r="K99">
        <f t="shared" si="58"/>
        <v>0.97435363982057133</v>
      </c>
      <c r="L99">
        <f t="shared" si="58"/>
        <v>0.85575011990210548</v>
      </c>
    </row>
    <row r="100" spans="1:25" x14ac:dyDescent="0.25">
      <c r="A100" t="s">
        <v>70</v>
      </c>
      <c r="B100">
        <f t="shared" si="58"/>
        <v>1.3204593386777529E-3</v>
      </c>
      <c r="C100">
        <f t="shared" si="58"/>
        <v>2.5412563671072248E-3</v>
      </c>
      <c r="D100">
        <f t="shared" si="58"/>
        <v>6.1526417562381879E-3</v>
      </c>
      <c r="E100">
        <f t="shared" si="58"/>
        <v>0.12030418734844789</v>
      </c>
      <c r="F100">
        <f t="shared" si="58"/>
        <v>9.3176495281082891E-2</v>
      </c>
      <c r="G100">
        <f t="shared" si="58"/>
        <v>9.6763346940197961E-2</v>
      </c>
      <c r="H100">
        <f t="shared" si="58"/>
        <v>0.3220579308564232</v>
      </c>
      <c r="I100">
        <f t="shared" si="58"/>
        <v>0.32132045891137356</v>
      </c>
      <c r="J100">
        <f t="shared" si="58"/>
        <v>0.15406035533782542</v>
      </c>
      <c r="K100">
        <f t="shared" si="58"/>
        <v>0.68209488457884371</v>
      </c>
      <c r="L100">
        <f t="shared" si="58"/>
        <v>0.54587589699226802</v>
      </c>
      <c r="M100">
        <f t="shared" si="58"/>
        <v>0.63947256712209954</v>
      </c>
    </row>
    <row r="101" spans="1:25" x14ac:dyDescent="0.25">
      <c r="A101" t="s">
        <v>71</v>
      </c>
      <c r="B101">
        <f t="shared" si="58"/>
        <v>9.8316561170463354E-5</v>
      </c>
      <c r="C101">
        <f t="shared" si="58"/>
        <v>1.8661631744162875E-4</v>
      </c>
      <c r="D101">
        <f t="shared" si="58"/>
        <v>1.1762968529622578E-3</v>
      </c>
      <c r="E101">
        <f t="shared" si="58"/>
        <v>1.552517765419097E-2</v>
      </c>
      <c r="F101">
        <f t="shared" si="58"/>
        <v>2.4414055971956627E-2</v>
      </c>
      <c r="G101">
        <f t="shared" si="58"/>
        <v>1.4384107076546842E-2</v>
      </c>
      <c r="H101">
        <f t="shared" si="58"/>
        <v>7.0976529292869447E-2</v>
      </c>
      <c r="I101">
        <f t="shared" si="58"/>
        <v>4.2884921449538385E-2</v>
      </c>
      <c r="J101">
        <f t="shared" si="58"/>
        <v>3.4628835597700289E-2</v>
      </c>
      <c r="K101">
        <f t="shared" si="58"/>
        <v>0.70462695858472035</v>
      </c>
      <c r="L101">
        <f t="shared" si="58"/>
        <v>0.85792090633370366</v>
      </c>
      <c r="M101">
        <f t="shared" si="58"/>
        <v>0.69795749515690009</v>
      </c>
      <c r="N101">
        <f t="shared" si="58"/>
        <v>0.42906772826840456</v>
      </c>
    </row>
    <row r="102" spans="1:25" x14ac:dyDescent="0.25">
      <c r="A102" t="s">
        <v>72</v>
      </c>
      <c r="B102">
        <f t="shared" si="58"/>
        <v>3.6443588737360394E-4</v>
      </c>
      <c r="C102">
        <f t="shared" si="58"/>
        <v>7.1619652419720528E-4</v>
      </c>
      <c r="D102">
        <f t="shared" si="58"/>
        <v>2.8906432491930165E-3</v>
      </c>
      <c r="E102">
        <f t="shared" si="58"/>
        <v>5.5124013075404509E-2</v>
      </c>
      <c r="F102">
        <f t="shared" si="58"/>
        <v>5.5802250736801569E-2</v>
      </c>
      <c r="G102">
        <f t="shared" si="58"/>
        <v>4.6085694584996763E-2</v>
      </c>
      <c r="H102">
        <f t="shared" si="58"/>
        <v>0.19527346774614213</v>
      </c>
      <c r="I102">
        <f t="shared" si="58"/>
        <v>0.16618625784174171</v>
      </c>
      <c r="J102">
        <f t="shared" si="58"/>
        <v>8.9020979447678728E-2</v>
      </c>
      <c r="K102">
        <f t="shared" si="58"/>
        <v>0.81773520488786811</v>
      </c>
      <c r="L102">
        <f t="shared" si="58"/>
        <v>0.65019402400844839</v>
      </c>
      <c r="M102">
        <f t="shared" si="58"/>
        <v>0.77296449510454268</v>
      </c>
      <c r="N102">
        <f t="shared" si="58"/>
        <v>0.82370773379605799</v>
      </c>
      <c r="O102">
        <f t="shared" si="58"/>
        <v>0.49848068068181528</v>
      </c>
    </row>
    <row r="103" spans="1:25" x14ac:dyDescent="0.25">
      <c r="A103" t="s">
        <v>73</v>
      </c>
      <c r="B103">
        <f t="shared" si="58"/>
        <v>2.7989039735728193E-4</v>
      </c>
      <c r="C103">
        <f t="shared" si="58"/>
        <v>5.4820479191553114E-4</v>
      </c>
      <c r="D103">
        <f t="shared" si="58"/>
        <v>2.4387435265663402E-3</v>
      </c>
      <c r="E103">
        <f t="shared" si="58"/>
        <v>4.4282483949525164E-2</v>
      </c>
      <c r="F103">
        <f t="shared" si="58"/>
        <v>4.8401392361781072E-2</v>
      </c>
      <c r="G103">
        <f t="shared" si="58"/>
        <v>3.7615560051772322E-2</v>
      </c>
      <c r="H103">
        <f t="shared" si="58"/>
        <v>0.16607748158568869</v>
      </c>
      <c r="I103">
        <f t="shared" si="58"/>
        <v>0.13386839768227599</v>
      </c>
      <c r="J103">
        <f t="shared" si="58"/>
        <v>7.5907142323962923E-2</v>
      </c>
      <c r="K103">
        <f t="shared" si="58"/>
        <v>0.88778426086802664</v>
      </c>
      <c r="L103">
        <f t="shared" si="58"/>
        <v>0.7152009434116966</v>
      </c>
      <c r="M103">
        <f t="shared" si="58"/>
        <v>0.84793760401574736</v>
      </c>
      <c r="N103">
        <f t="shared" si="58"/>
        <v>0.75503892049628207</v>
      </c>
      <c r="O103">
        <f t="shared" si="58"/>
        <v>0.55646851278141629</v>
      </c>
      <c r="P103">
        <f t="shared" si="58"/>
        <v>0.91898305857097595</v>
      </c>
    </row>
    <row r="104" spans="1:25" x14ac:dyDescent="0.25">
      <c r="A104" t="s">
        <v>74</v>
      </c>
      <c r="B104">
        <f t="shared" si="58"/>
        <v>1.8575112301702325E-4</v>
      </c>
      <c r="C104">
        <f t="shared" si="58"/>
        <v>3.5574447100539551E-4</v>
      </c>
      <c r="D104">
        <f t="shared" si="58"/>
        <v>1.7437185999688892E-3</v>
      </c>
      <c r="E104">
        <f t="shared" si="58"/>
        <v>2.7026290098212537E-2</v>
      </c>
      <c r="F104">
        <f t="shared" si="58"/>
        <v>3.4286866335801067E-2</v>
      </c>
      <c r="G104">
        <f t="shared" si="58"/>
        <v>2.3789750656634072E-2</v>
      </c>
      <c r="H104">
        <f t="shared" si="58"/>
        <v>0.10888061759298448</v>
      </c>
      <c r="I104">
        <f t="shared" si="58"/>
        <v>7.8260077600889266E-2</v>
      </c>
      <c r="J104">
        <f t="shared" si="58"/>
        <v>5.1333710154785224E-2</v>
      </c>
      <c r="K104">
        <f t="shared" si="58"/>
        <v>0.8811198908197091</v>
      </c>
      <c r="L104">
        <f t="shared" si="58"/>
        <v>0.95375331345061709</v>
      </c>
      <c r="M104">
        <f t="shared" si="58"/>
        <v>0.89643625999328491</v>
      </c>
      <c r="N104">
        <f t="shared" si="58"/>
        <v>0.56536474754394894</v>
      </c>
      <c r="O104">
        <f t="shared" si="58"/>
        <v>0.8001622221094391</v>
      </c>
      <c r="P104">
        <f t="shared" si="58"/>
        <v>0.67755882333225714</v>
      </c>
      <c r="Q104">
        <f t="shared" si="58"/>
        <v>0.7472111928165639</v>
      </c>
    </row>
    <row r="105" spans="1:25" x14ac:dyDescent="0.25">
      <c r="A105" t="s">
        <v>75</v>
      </c>
      <c r="B105">
        <f t="shared" ref="B105:R119" si="59">B70</f>
        <v>1.9175574414673099E-4</v>
      </c>
      <c r="C105">
        <f t="shared" si="59"/>
        <v>3.7086239355635972E-4</v>
      </c>
      <c r="D105">
        <f t="shared" si="59"/>
        <v>1.8564864656954662E-3</v>
      </c>
      <c r="E105">
        <f t="shared" si="59"/>
        <v>3.0145244569626077E-2</v>
      </c>
      <c r="F105">
        <f t="shared" si="59"/>
        <v>3.7417382112570639E-2</v>
      </c>
      <c r="G105">
        <f t="shared" si="59"/>
        <v>2.636671171060773E-2</v>
      </c>
      <c r="H105">
        <f t="shared" si="59"/>
        <v>0.12177257127362444</v>
      </c>
      <c r="I105">
        <f t="shared" si="59"/>
        <v>8.9116803963794775E-2</v>
      </c>
      <c r="J105">
        <f t="shared" si="59"/>
        <v>5.6683228373618853E-2</v>
      </c>
      <c r="K105">
        <f t="shared" si="59"/>
        <v>0.95594486355825858</v>
      </c>
      <c r="L105">
        <f t="shared" si="59"/>
        <v>0.87186938663691305</v>
      </c>
      <c r="M105">
        <f t="shared" si="59"/>
        <v>0.97997901265363541</v>
      </c>
      <c r="N105">
        <f t="shared" si="59"/>
        <v>0.62060988057074251</v>
      </c>
      <c r="O105">
        <f t="shared" si="59"/>
        <v>0.71072495099662858</v>
      </c>
      <c r="P105">
        <f t="shared" si="59"/>
        <v>0.75018235672277633</v>
      </c>
      <c r="Q105">
        <f t="shared" si="59"/>
        <v>0.82532871790906748</v>
      </c>
      <c r="R105">
        <f t="shared" si="59"/>
        <v>0.91423805116760259</v>
      </c>
    </row>
    <row r="106" spans="1:25" x14ac:dyDescent="0.25">
      <c r="A106" t="s">
        <v>89</v>
      </c>
      <c r="B106">
        <f t="shared" si="59"/>
        <v>4.5864869749502417E-4</v>
      </c>
      <c r="C106">
        <f t="shared" si="59"/>
        <v>9.1778731466422619E-4</v>
      </c>
      <c r="D106">
        <f t="shared" si="59"/>
        <v>3.5665228953176988E-3</v>
      </c>
      <c r="E106">
        <f t="shared" si="59"/>
        <v>7.4978765362246916E-2</v>
      </c>
      <c r="F106">
        <f t="shared" si="59"/>
        <v>6.9769389653096175E-2</v>
      </c>
      <c r="G106">
        <f t="shared" si="59"/>
        <v>6.1492947204183537E-2</v>
      </c>
      <c r="H106">
        <f t="shared" si="59"/>
        <v>0.25329777246989982</v>
      </c>
      <c r="I106">
        <f t="shared" si="59"/>
        <v>0.22914010717129749</v>
      </c>
      <c r="J106">
        <f t="shared" si="59"/>
        <v>0.11420740472709787</v>
      </c>
      <c r="K106">
        <f t="shared" si="59"/>
        <v>0.66814266543783363</v>
      </c>
      <c r="L106">
        <f t="shared" si="59"/>
        <v>0.50855284242058874</v>
      </c>
      <c r="M106">
        <f t="shared" si="59"/>
        <v>0.6125701314068368</v>
      </c>
      <c r="N106">
        <f t="shared" si="59"/>
        <v>0.96737413493309188</v>
      </c>
      <c r="O106">
        <f t="shared" si="59"/>
        <v>0.36757776286186733</v>
      </c>
      <c r="P106">
        <f t="shared" si="59"/>
        <v>0.83018977314551257</v>
      </c>
      <c r="Q106">
        <f t="shared" si="59"/>
        <v>0.74828595885105331</v>
      </c>
      <c r="R106">
        <f t="shared" si="59"/>
        <v>0.52653860069233449</v>
      </c>
      <c r="S106">
        <f t="shared" ref="S106:AC121" si="60">S71</f>
        <v>0.58904134011569664</v>
      </c>
    </row>
    <row r="107" spans="1:25" x14ac:dyDescent="0.25">
      <c r="A107" t="s">
        <v>90</v>
      </c>
      <c r="B107">
        <f t="shared" si="59"/>
        <v>1.9947422809452127E-4</v>
      </c>
      <c r="C107">
        <f t="shared" si="59"/>
        <v>3.8593653526948311E-4</v>
      </c>
      <c r="D107">
        <f t="shared" si="59"/>
        <v>1.9017577485818302E-3</v>
      </c>
      <c r="E107">
        <f t="shared" si="59"/>
        <v>3.1136376351612809E-2</v>
      </c>
      <c r="F107">
        <f t="shared" si="59"/>
        <v>3.8171619128736602E-2</v>
      </c>
      <c r="G107">
        <f t="shared" si="59"/>
        <v>2.7157806649735026E-2</v>
      </c>
      <c r="H107">
        <f t="shared" si="59"/>
        <v>0.1247331977531663</v>
      </c>
      <c r="I107">
        <f t="shared" si="59"/>
        <v>9.2154551653559E-2</v>
      </c>
      <c r="J107">
        <f t="shared" si="59"/>
        <v>5.7992169758114158E-2</v>
      </c>
      <c r="K107">
        <f t="shared" si="59"/>
        <v>0.96585991006443916</v>
      </c>
      <c r="L107">
        <f t="shared" si="59"/>
        <v>0.86205620159008778</v>
      </c>
      <c r="M107">
        <f t="shared" si="59"/>
        <v>0.9909393572462446</v>
      </c>
      <c r="N107">
        <f t="shared" si="59"/>
        <v>0.62925956017388252</v>
      </c>
      <c r="O107">
        <f t="shared" si="59"/>
        <v>0.70126346461498446</v>
      </c>
      <c r="P107">
        <f t="shared" si="59"/>
        <v>0.76109003313593193</v>
      </c>
      <c r="Q107">
        <f t="shared" si="59"/>
        <v>0.83658416624909804</v>
      </c>
      <c r="R107">
        <f t="shared" si="59"/>
        <v>0.90370563847227969</v>
      </c>
      <c r="S107">
        <f t="shared" si="60"/>
        <v>0.9888808591414715</v>
      </c>
      <c r="T107">
        <f t="shared" si="60"/>
        <v>0.59941959300397474</v>
      </c>
    </row>
    <row r="108" spans="1:25" x14ac:dyDescent="0.25">
      <c r="A108" t="s">
        <v>91</v>
      </c>
      <c r="B108">
        <f t="shared" si="59"/>
        <v>2.7110445357071897E-3</v>
      </c>
      <c r="C108">
        <f t="shared" si="59"/>
        <v>5.3971706538681287E-3</v>
      </c>
      <c r="D108">
        <f t="shared" si="59"/>
        <v>1.1303148582804737E-2</v>
      </c>
      <c r="E108">
        <f t="shared" si="59"/>
        <v>0.24677532852167225</v>
      </c>
      <c r="F108">
        <f t="shared" si="59"/>
        <v>0.16432809842894208</v>
      </c>
      <c r="G108">
        <f t="shared" si="59"/>
        <v>0.1946379927303406</v>
      </c>
      <c r="H108">
        <f t="shared" si="59"/>
        <v>0.56149832462575211</v>
      </c>
      <c r="I108">
        <f t="shared" si="59"/>
        <v>0.60711606822271347</v>
      </c>
      <c r="J108">
        <f t="shared" si="59"/>
        <v>0.27940706308030067</v>
      </c>
      <c r="K108">
        <f t="shared" si="59"/>
        <v>0.39474694642874553</v>
      </c>
      <c r="L108">
        <f t="shared" si="59"/>
        <v>0.29333141574866861</v>
      </c>
      <c r="M108">
        <f t="shared" si="59"/>
        <v>0.34900778147549738</v>
      </c>
      <c r="N108">
        <f t="shared" si="59"/>
        <v>0.6665471178526976</v>
      </c>
      <c r="O108">
        <f t="shared" si="59"/>
        <v>0.21081924161203047</v>
      </c>
      <c r="P108">
        <f t="shared" si="59"/>
        <v>0.48526191692315146</v>
      </c>
      <c r="Q108">
        <f t="shared" si="59"/>
        <v>0.42971336760268652</v>
      </c>
      <c r="R108">
        <f t="shared" si="59"/>
        <v>0.29964359563403536</v>
      </c>
      <c r="S108">
        <f t="shared" si="60"/>
        <v>0.33342077333784936</v>
      </c>
      <c r="T108">
        <f t="shared" si="60"/>
        <v>0.59953134562662314</v>
      </c>
      <c r="U108">
        <f t="shared" si="60"/>
        <v>0.33970427083795829</v>
      </c>
    </row>
    <row r="109" spans="1:25" x14ac:dyDescent="0.25">
      <c r="A109" t="s">
        <v>92</v>
      </c>
      <c r="B109">
        <f t="shared" si="59"/>
        <v>1.2871410713963206E-3</v>
      </c>
      <c r="C109">
        <f t="shared" si="59"/>
        <v>2.542318339620779E-3</v>
      </c>
      <c r="D109">
        <f t="shared" si="59"/>
        <v>6.5835896764140627E-3</v>
      </c>
      <c r="E109">
        <f t="shared" si="59"/>
        <v>0.14106255954142768</v>
      </c>
      <c r="F109">
        <f t="shared" si="59"/>
        <v>0.10660939988074983</v>
      </c>
      <c r="G109">
        <f t="shared" si="59"/>
        <v>0.11246230392349127</v>
      </c>
      <c r="H109">
        <f t="shared" si="59"/>
        <v>0.37883503120915352</v>
      </c>
      <c r="I109">
        <f t="shared" si="59"/>
        <v>0.38524512901650465</v>
      </c>
      <c r="J109">
        <f t="shared" si="59"/>
        <v>0.17901087533935098</v>
      </c>
      <c r="K109">
        <f t="shared" si="59"/>
        <v>0.55637341059834711</v>
      </c>
      <c r="L109">
        <f t="shared" si="59"/>
        <v>0.42591221661478784</v>
      </c>
      <c r="M109">
        <f t="shared" si="59"/>
        <v>0.50665545550225355</v>
      </c>
      <c r="N109">
        <f t="shared" si="59"/>
        <v>0.87660890107063394</v>
      </c>
      <c r="O109">
        <f t="shared" si="59"/>
        <v>0.31555676356237533</v>
      </c>
      <c r="P109">
        <f t="shared" si="59"/>
        <v>0.68354356999151156</v>
      </c>
      <c r="Q109">
        <f t="shared" si="59"/>
        <v>0.61483788838881615</v>
      </c>
      <c r="R109">
        <f t="shared" si="59"/>
        <v>0.43894002855114755</v>
      </c>
      <c r="S109">
        <f t="shared" si="60"/>
        <v>0.48736623144067492</v>
      </c>
      <c r="T109">
        <f t="shared" si="60"/>
        <v>0.82599099919064711</v>
      </c>
      <c r="U109">
        <f t="shared" si="60"/>
        <v>0.49564117472915126</v>
      </c>
      <c r="V109">
        <f t="shared" si="60"/>
        <v>0.76963044611606912</v>
      </c>
    </row>
    <row r="110" spans="1:25" x14ac:dyDescent="0.25">
      <c r="A110" t="s">
        <v>76</v>
      </c>
      <c r="B110">
        <f t="shared" si="59"/>
        <v>2.5883812716094986E-3</v>
      </c>
      <c r="C110">
        <f t="shared" si="59"/>
        <v>5.7802109615837111E-3</v>
      </c>
      <c r="D110">
        <f t="shared" si="59"/>
        <v>1.5156217794434606E-2</v>
      </c>
      <c r="E110">
        <f t="shared" si="59"/>
        <v>0.44976890497700972</v>
      </c>
      <c r="F110">
        <f t="shared" si="59"/>
        <v>0.26814023197971421</v>
      </c>
      <c r="G110">
        <f t="shared" si="59"/>
        <v>0.34588233243764044</v>
      </c>
      <c r="H110">
        <f t="shared" si="59"/>
        <v>0.92620313500076334</v>
      </c>
      <c r="I110">
        <f t="shared" si="59"/>
        <v>0.93841887542788449</v>
      </c>
      <c r="J110">
        <f t="shared" si="59"/>
        <v>0.47255012841963573</v>
      </c>
      <c r="K110">
        <f t="shared" si="59"/>
        <v>0.12950567975940547</v>
      </c>
      <c r="L110">
        <f t="shared" si="59"/>
        <v>7.8982293631583406E-2</v>
      </c>
      <c r="M110">
        <f t="shared" si="59"/>
        <v>9.4607268526217689E-2</v>
      </c>
      <c r="N110">
        <f t="shared" si="59"/>
        <v>0.30219285762229825</v>
      </c>
      <c r="O110">
        <f t="shared" si="59"/>
        <v>4.251607161614876E-2</v>
      </c>
      <c r="P110">
        <f t="shared" si="59"/>
        <v>0.15751330898028074</v>
      </c>
      <c r="Q110">
        <f t="shared" si="59"/>
        <v>0.12760187083420535</v>
      </c>
      <c r="R110">
        <f t="shared" si="59"/>
        <v>7.5736710305954469E-2</v>
      </c>
      <c r="S110">
        <f t="shared" si="60"/>
        <v>8.5980177190731685E-2</v>
      </c>
      <c r="T110">
        <f t="shared" si="60"/>
        <v>0.21571761215928348</v>
      </c>
      <c r="U110">
        <f t="shared" si="60"/>
        <v>8.8805887093858102E-2</v>
      </c>
      <c r="V110">
        <f t="shared" si="60"/>
        <v>0.57098501092707976</v>
      </c>
      <c r="W110">
        <f t="shared" si="60"/>
        <v>0.36136373298544222</v>
      </c>
    </row>
    <row r="111" spans="1:25" x14ac:dyDescent="0.25">
      <c r="A111" t="s">
        <v>77</v>
      </c>
      <c r="B111">
        <f t="shared" si="59"/>
        <v>2.0098079372612649E-3</v>
      </c>
      <c r="C111">
        <f t="shared" si="59"/>
        <v>4.7295609432723212E-3</v>
      </c>
      <c r="D111">
        <f t="shared" si="59"/>
        <v>1.4983176314364062E-2</v>
      </c>
      <c r="E111">
        <f t="shared" si="59"/>
        <v>0.51193992244666475</v>
      </c>
      <c r="F111">
        <f t="shared" si="59"/>
        <v>0.29640573761017025</v>
      </c>
      <c r="G111">
        <f t="shared" si="59"/>
        <v>0.38911190976926291</v>
      </c>
      <c r="H111">
        <f t="shared" si="59"/>
        <v>0.96156383245409938</v>
      </c>
      <c r="I111">
        <f t="shared" si="59"/>
        <v>0.78933573813206148</v>
      </c>
      <c r="J111">
        <f t="shared" si="59"/>
        <v>0.5300114712515811</v>
      </c>
      <c r="K111">
        <f t="shared" si="59"/>
        <v>8.1657213088015532E-2</v>
      </c>
      <c r="L111">
        <f t="shared" si="59"/>
        <v>4.4956833240585477E-2</v>
      </c>
      <c r="M111">
        <f t="shared" si="59"/>
        <v>5.3023889093790147E-2</v>
      </c>
      <c r="N111">
        <f t="shared" si="59"/>
        <v>0.2211434053920763</v>
      </c>
      <c r="O111">
        <f t="shared" si="59"/>
        <v>2.031207651785923E-2</v>
      </c>
      <c r="P111">
        <f t="shared" si="59"/>
        <v>9.608480939933367E-2</v>
      </c>
      <c r="Q111">
        <f t="shared" si="59"/>
        <v>7.4271576102310374E-2</v>
      </c>
      <c r="R111">
        <f t="shared" si="59"/>
        <v>4.111500304776846E-2</v>
      </c>
      <c r="S111">
        <f t="shared" si="60"/>
        <v>4.6725476018484188E-2</v>
      </c>
      <c r="T111">
        <f t="shared" si="60"/>
        <v>0.13707707404414352</v>
      </c>
      <c r="U111">
        <f t="shared" si="60"/>
        <v>4.8632343833654314E-2</v>
      </c>
      <c r="V111">
        <f t="shared" si="60"/>
        <v>0.45798955843725042</v>
      </c>
      <c r="W111">
        <f t="shared" si="60"/>
        <v>0.26557594034983784</v>
      </c>
      <c r="X111">
        <f t="shared" si="60"/>
        <v>0.85936066317366511</v>
      </c>
    </row>
    <row r="112" spans="1:25" x14ac:dyDescent="0.25">
      <c r="A112" t="s">
        <v>78</v>
      </c>
      <c r="B112">
        <f t="shared" si="59"/>
        <v>0.13123185760279429</v>
      </c>
      <c r="C112">
        <f t="shared" si="59"/>
        <v>0.28869828903811517</v>
      </c>
      <c r="D112">
        <f t="shared" si="59"/>
        <v>0.27111018313659568</v>
      </c>
      <c r="E112">
        <f t="shared" si="59"/>
        <v>0.18027220873146632</v>
      </c>
      <c r="F112">
        <f t="shared" si="59"/>
        <v>0.63205475375930753</v>
      </c>
      <c r="G112">
        <f t="shared" si="59"/>
        <v>0.28721581036129007</v>
      </c>
      <c r="H112">
        <f t="shared" si="59"/>
        <v>8.6169312188282998E-2</v>
      </c>
      <c r="I112">
        <f t="shared" si="59"/>
        <v>3.6689620737090076E-2</v>
      </c>
      <c r="J112">
        <f t="shared" si="59"/>
        <v>0.29310999476776101</v>
      </c>
      <c r="K112">
        <f t="shared" si="59"/>
        <v>4.9333972681940251E-3</v>
      </c>
      <c r="L112">
        <f t="shared" si="59"/>
        <v>2.7746380967836192E-3</v>
      </c>
      <c r="M112">
        <f t="shared" si="59"/>
        <v>2.9498145117450303E-3</v>
      </c>
      <c r="N112">
        <f t="shared" si="59"/>
        <v>1.4047616694074902E-2</v>
      </c>
      <c r="O112">
        <f t="shared" si="59"/>
        <v>1.3362644784064256E-3</v>
      </c>
      <c r="P112">
        <f t="shared" si="59"/>
        <v>4.8817599390431335E-3</v>
      </c>
      <c r="Q112">
        <f t="shared" si="59"/>
        <v>3.8197943781576298E-3</v>
      </c>
      <c r="R112">
        <f t="shared" si="59"/>
        <v>2.4135508110250752E-3</v>
      </c>
      <c r="S112">
        <f t="shared" si="60"/>
        <v>2.5962491556705443E-3</v>
      </c>
      <c r="T112">
        <f t="shared" si="60"/>
        <v>6.4593306483073844E-3</v>
      </c>
      <c r="U112">
        <f t="shared" si="60"/>
        <v>2.6912963004048769E-3</v>
      </c>
      <c r="V112">
        <f t="shared" si="60"/>
        <v>3.0530195963559954E-2</v>
      </c>
      <c r="W112">
        <f t="shared" si="60"/>
        <v>1.5223655900449598E-2</v>
      </c>
      <c r="X112">
        <f t="shared" si="60"/>
        <v>4.5052956030222524E-2</v>
      </c>
      <c r="Y112">
        <f t="shared" si="60"/>
        <v>4.4325768630587722E-2</v>
      </c>
    </row>
    <row r="113" spans="1:35" x14ac:dyDescent="0.25">
      <c r="A113" t="s">
        <v>79</v>
      </c>
      <c r="B113">
        <f t="shared" si="59"/>
        <v>1.4042098981961247E-3</v>
      </c>
      <c r="C113">
        <f t="shared" si="59"/>
        <v>3.6766842806476401E-3</v>
      </c>
      <c r="D113">
        <f t="shared" si="59"/>
        <v>3.1626558069239266E-2</v>
      </c>
      <c r="E113">
        <f t="shared" si="59"/>
        <v>0.70879591591549962</v>
      </c>
      <c r="F113">
        <f t="shared" si="59"/>
        <v>0.4000707713284708</v>
      </c>
      <c r="G113">
        <f t="shared" si="59"/>
        <v>0.539782190893493</v>
      </c>
      <c r="H113">
        <f t="shared" si="59"/>
        <v>0.7073088886807799</v>
      </c>
      <c r="I113">
        <f t="shared" si="59"/>
        <v>0.45672832829481802</v>
      </c>
      <c r="J113">
        <f t="shared" si="59"/>
        <v>0.69852714076808731</v>
      </c>
      <c r="K113">
        <f t="shared" si="59"/>
        <v>2.8744102503125903E-2</v>
      </c>
      <c r="L113">
        <f t="shared" si="59"/>
        <v>1.2611515413268408E-2</v>
      </c>
      <c r="M113">
        <f t="shared" si="59"/>
        <v>1.3736551705727448E-2</v>
      </c>
      <c r="N113">
        <f t="shared" si="59"/>
        <v>0.12647920649310243</v>
      </c>
      <c r="O113">
        <f t="shared" si="59"/>
        <v>3.6592924024868804E-3</v>
      </c>
      <c r="P113">
        <f t="shared" si="59"/>
        <v>2.9456646776684109E-2</v>
      </c>
      <c r="Q113">
        <f t="shared" si="59"/>
        <v>2.0439254070871181E-2</v>
      </c>
      <c r="R113">
        <f t="shared" si="59"/>
        <v>1.0040263475480506E-2</v>
      </c>
      <c r="S113">
        <f t="shared" si="60"/>
        <v>1.1168609883926364E-2</v>
      </c>
      <c r="T113">
        <f t="shared" si="60"/>
        <v>4.4726980113404494E-2</v>
      </c>
      <c r="U113">
        <f t="shared" si="60"/>
        <v>1.1839602604207961E-2</v>
      </c>
      <c r="V113">
        <f t="shared" si="60"/>
        <v>0.28017850679643935</v>
      </c>
      <c r="W113">
        <f t="shared" si="60"/>
        <v>0.12512988033876113</v>
      </c>
      <c r="X113">
        <f t="shared" si="60"/>
        <v>0.5340908581894207</v>
      </c>
      <c r="Y113">
        <f t="shared" si="60"/>
        <v>0.62772317632266528</v>
      </c>
      <c r="Z113">
        <f t="shared" si="60"/>
        <v>4.9911444337476497E-2</v>
      </c>
    </row>
    <row r="114" spans="1:35" x14ac:dyDescent="0.25">
      <c r="A114" t="s">
        <v>80</v>
      </c>
      <c r="B114">
        <f t="shared" si="59"/>
        <v>2.3521527235667067E-3</v>
      </c>
      <c r="C114">
        <f t="shared" si="59"/>
        <v>6.2543631866315806E-3</v>
      </c>
      <c r="D114">
        <f t="shared" si="59"/>
        <v>3.8213470018131239E-2</v>
      </c>
      <c r="E114">
        <f t="shared" si="59"/>
        <v>0.89317512930904486</v>
      </c>
      <c r="F114">
        <f t="shared" si="59"/>
        <v>0.4837657902368025</v>
      </c>
      <c r="G114">
        <f t="shared" si="59"/>
        <v>0.68226582027993454</v>
      </c>
      <c r="H114">
        <f t="shared" si="59"/>
        <v>0.56346760440425858</v>
      </c>
      <c r="I114">
        <f t="shared" si="59"/>
        <v>0.32974601991025032</v>
      </c>
      <c r="J114">
        <f t="shared" si="59"/>
        <v>0.83330521718177542</v>
      </c>
      <c r="K114">
        <f t="shared" si="59"/>
        <v>2.1670199425340694E-2</v>
      </c>
      <c r="L114">
        <f t="shared" si="59"/>
        <v>9.6671494083486794E-3</v>
      </c>
      <c r="M114">
        <f t="shared" si="59"/>
        <v>1.0421635366542829E-2</v>
      </c>
      <c r="N114">
        <f t="shared" si="59"/>
        <v>7.9960069909629686E-2</v>
      </c>
      <c r="O114">
        <f t="shared" si="59"/>
        <v>2.9513094339111718E-3</v>
      </c>
      <c r="P114">
        <f t="shared" si="59"/>
        <v>2.1778372088075156E-2</v>
      </c>
      <c r="Q114">
        <f t="shared" si="59"/>
        <v>1.5245696729669012E-2</v>
      </c>
      <c r="R114">
        <f t="shared" si="59"/>
        <v>7.7188037026666191E-3</v>
      </c>
      <c r="S114">
        <f t="shared" si="60"/>
        <v>8.5270012398571907E-3</v>
      </c>
      <c r="T114">
        <f t="shared" si="60"/>
        <v>3.2557854633610918E-2</v>
      </c>
      <c r="U114">
        <f t="shared" si="60"/>
        <v>9.0195779442090313E-3</v>
      </c>
      <c r="V114">
        <f t="shared" si="60"/>
        <v>0.19913802280665463</v>
      </c>
      <c r="W114">
        <f t="shared" si="60"/>
        <v>9.290900531907155E-2</v>
      </c>
      <c r="X114">
        <f t="shared" si="60"/>
        <v>0.39462054511455169</v>
      </c>
      <c r="Y114">
        <f t="shared" si="60"/>
        <v>0.4511514092890222</v>
      </c>
      <c r="Z114">
        <f t="shared" si="60"/>
        <v>7.9133284555437014E-2</v>
      </c>
      <c r="AA114">
        <f t="shared" si="60"/>
        <v>0.69467017936395159</v>
      </c>
    </row>
    <row r="115" spans="1:35" x14ac:dyDescent="0.25">
      <c r="A115" t="s">
        <v>81</v>
      </c>
      <c r="B115">
        <f t="shared" si="59"/>
        <v>9.888863402957207E-3</v>
      </c>
      <c r="C115">
        <f t="shared" si="59"/>
        <v>1.9863477869080621E-2</v>
      </c>
      <c r="D115">
        <f t="shared" si="59"/>
        <v>3.0147185656317313E-2</v>
      </c>
      <c r="E115">
        <f t="shared" si="59"/>
        <v>0.57709874760623259</v>
      </c>
      <c r="F115">
        <f t="shared" si="59"/>
        <v>0.34408377111177468</v>
      </c>
      <c r="G115">
        <f t="shared" si="59"/>
        <v>0.46332233342117968</v>
      </c>
      <c r="H115">
        <f t="shared" si="59"/>
        <v>0.98646094329368617</v>
      </c>
      <c r="I115">
        <f t="shared" si="59"/>
        <v>0.89688873376290035</v>
      </c>
      <c r="J115">
        <f t="shared" si="59"/>
        <v>0.56901284783293082</v>
      </c>
      <c r="K115">
        <f t="shared" si="59"/>
        <v>0.1886963290254226</v>
      </c>
      <c r="L115">
        <f t="shared" si="59"/>
        <v>0.13440182972948031</v>
      </c>
      <c r="M115">
        <f t="shared" si="59"/>
        <v>0.15860926114636673</v>
      </c>
      <c r="N115">
        <f t="shared" si="59"/>
        <v>0.35439663958775625</v>
      </c>
      <c r="O115">
        <f t="shared" si="59"/>
        <v>9.2484815408868382E-2</v>
      </c>
      <c r="P115">
        <f t="shared" si="59"/>
        <v>0.22890108446739751</v>
      </c>
      <c r="Q115">
        <f t="shared" si="59"/>
        <v>0.198251815207306</v>
      </c>
      <c r="R115">
        <f t="shared" si="59"/>
        <v>0.1349140863586262</v>
      </c>
      <c r="S115">
        <f t="shared" si="60"/>
        <v>0.14993858178231789</v>
      </c>
      <c r="T115">
        <f t="shared" si="60"/>
        <v>0.29048215540940037</v>
      </c>
      <c r="U115">
        <f t="shared" si="60"/>
        <v>0.15313991976720218</v>
      </c>
      <c r="V115">
        <f t="shared" si="60"/>
        <v>0.59263309415418486</v>
      </c>
      <c r="W115">
        <f t="shared" si="60"/>
        <v>0.41371906000069847</v>
      </c>
      <c r="X115">
        <f t="shared" si="60"/>
        <v>0.94593807296061461</v>
      </c>
      <c r="Y115">
        <f t="shared" si="60"/>
        <v>0.94837830141338297</v>
      </c>
      <c r="Z115">
        <f t="shared" si="60"/>
        <v>9.968574456190174E-2</v>
      </c>
      <c r="AA115">
        <f t="shared" si="60"/>
        <v>0.7154857576891307</v>
      </c>
      <c r="AB115">
        <f t="shared" si="60"/>
        <v>0.58901987043935833</v>
      </c>
    </row>
    <row r="116" spans="1:35" x14ac:dyDescent="0.25">
      <c r="A116" t="s">
        <v>82</v>
      </c>
      <c r="B116">
        <f t="shared" si="59"/>
        <v>8.6455601710039298E-4</v>
      </c>
      <c r="C116">
        <f t="shared" si="59"/>
        <v>1.6660203976173362E-3</v>
      </c>
      <c r="D116">
        <f t="shared" si="59"/>
        <v>4.6358612033043506E-3</v>
      </c>
      <c r="E116">
        <f t="shared" si="59"/>
        <v>8.9090736866710707E-2</v>
      </c>
      <c r="F116">
        <f t="shared" si="59"/>
        <v>7.5042735702888386E-2</v>
      </c>
      <c r="G116">
        <f t="shared" si="59"/>
        <v>7.2450258028512723E-2</v>
      </c>
      <c r="H116">
        <f t="shared" si="59"/>
        <v>0.26046611983573614</v>
      </c>
      <c r="I116">
        <f t="shared" si="59"/>
        <v>0.24784704267967583</v>
      </c>
      <c r="J116">
        <f t="shared" si="59"/>
        <v>0.12250501809412918</v>
      </c>
      <c r="K116">
        <f t="shared" si="59"/>
        <v>0.76561685626594667</v>
      </c>
      <c r="L116">
        <f t="shared" si="59"/>
        <v>0.61864496038347694</v>
      </c>
      <c r="M116">
        <f t="shared" si="59"/>
        <v>0.72455789156704276</v>
      </c>
      <c r="N116">
        <f t="shared" si="59"/>
        <v>0.9048686076207848</v>
      </c>
      <c r="O116">
        <f t="shared" si="59"/>
        <v>0.49027467329308394</v>
      </c>
      <c r="P116">
        <f t="shared" si="59"/>
        <v>0.92319998948313764</v>
      </c>
      <c r="Q116">
        <f t="shared" si="59"/>
        <v>0.85096112087171205</v>
      </c>
      <c r="R116">
        <f t="shared" si="59"/>
        <v>0.64248359326080995</v>
      </c>
      <c r="S116">
        <f t="shared" si="60"/>
        <v>0.70474029332875965</v>
      </c>
      <c r="T116">
        <f t="shared" si="60"/>
        <v>0.92518132570673162</v>
      </c>
      <c r="U116">
        <f t="shared" si="60"/>
        <v>0.71413426849427175</v>
      </c>
      <c r="V116">
        <f t="shared" si="60"/>
        <v>0.5752421452699874</v>
      </c>
      <c r="W116">
        <f t="shared" si="60"/>
        <v>0.77641277482425863</v>
      </c>
      <c r="X116">
        <f t="shared" si="60"/>
        <v>0.23343961663910123</v>
      </c>
      <c r="Y116">
        <f t="shared" si="60"/>
        <v>0.1620743565806487</v>
      </c>
      <c r="Z116">
        <f t="shared" si="60"/>
        <v>9.6538054505635948E-3</v>
      </c>
      <c r="AA116">
        <f t="shared" si="60"/>
        <v>6.9234786818799049E-2</v>
      </c>
      <c r="AB116">
        <f t="shared" si="60"/>
        <v>5.1747039791878439E-2</v>
      </c>
      <c r="AC116">
        <f t="shared" si="60"/>
        <v>0.29273535920792154</v>
      </c>
    </row>
    <row r="117" spans="1:35" x14ac:dyDescent="0.25">
      <c r="A117" t="s">
        <v>83</v>
      </c>
      <c r="B117">
        <f t="shared" si="59"/>
        <v>5.3506535870729763E-4</v>
      </c>
      <c r="C117">
        <f t="shared" si="59"/>
        <v>9.736349067169638E-4</v>
      </c>
      <c r="D117">
        <f t="shared" si="59"/>
        <v>2.7184977142501762E-3</v>
      </c>
      <c r="E117">
        <f t="shared" si="59"/>
        <v>3.9897886894337861E-2</v>
      </c>
      <c r="F117">
        <f t="shared" si="59"/>
        <v>3.9757110642695465E-2</v>
      </c>
      <c r="G117">
        <f t="shared" si="59"/>
        <v>3.3783220860125474E-2</v>
      </c>
      <c r="H117">
        <f t="shared" si="59"/>
        <v>0.12348433009333312</v>
      </c>
      <c r="I117">
        <f t="shared" si="59"/>
        <v>0.10481566738526765</v>
      </c>
      <c r="J117">
        <f t="shared" si="59"/>
        <v>6.0695352236043783E-2</v>
      </c>
      <c r="K117">
        <f t="shared" si="59"/>
        <v>0.76990822556137817</v>
      </c>
      <c r="L117">
        <f t="shared" si="59"/>
        <v>0.89825107882595279</v>
      </c>
      <c r="M117">
        <f t="shared" si="59"/>
        <v>0.77557366981097409</v>
      </c>
      <c r="N117">
        <f t="shared" si="59"/>
        <v>0.51678340666174694</v>
      </c>
      <c r="O117">
        <f t="shared" si="59"/>
        <v>0.99056391084405349</v>
      </c>
      <c r="P117">
        <f t="shared" si="59"/>
        <v>0.60656535746707818</v>
      </c>
      <c r="Q117">
        <f t="shared" si="59"/>
        <v>0.66007816033886146</v>
      </c>
      <c r="R117">
        <f t="shared" si="59"/>
        <v>0.8564201894135427</v>
      </c>
      <c r="S117">
        <f t="shared" si="60"/>
        <v>0.78805266120657791</v>
      </c>
      <c r="T117">
        <f t="shared" si="60"/>
        <v>0.4891902782283627</v>
      </c>
      <c r="U117">
        <f t="shared" si="60"/>
        <v>0.78014393723644138</v>
      </c>
      <c r="V117">
        <f t="shared" si="60"/>
        <v>0.29577553595046346</v>
      </c>
      <c r="W117">
        <f t="shared" si="60"/>
        <v>0.41457315752468304</v>
      </c>
      <c r="X117">
        <f t="shared" si="60"/>
        <v>0.1000842437070911</v>
      </c>
      <c r="Y117">
        <f t="shared" si="60"/>
        <v>6.5808420452874383E-2</v>
      </c>
      <c r="Z117">
        <f t="shared" si="60"/>
        <v>4.9360711227955214E-3</v>
      </c>
      <c r="AA117">
        <f t="shared" si="60"/>
        <v>4.1163708105655492E-2</v>
      </c>
      <c r="AB117">
        <f t="shared" si="60"/>
        <v>2.0718346392180103E-2</v>
      </c>
      <c r="AC117">
        <f t="shared" si="60"/>
        <v>0.1450011898041963</v>
      </c>
      <c r="AD117">
        <f>AD82</f>
        <v>0.5794096326056557</v>
      </c>
    </row>
    <row r="118" spans="1:35" x14ac:dyDescent="0.25">
      <c r="A118" t="s">
        <v>84</v>
      </c>
      <c r="B118">
        <f t="shared" si="59"/>
        <v>1.3294652753449074E-3</v>
      </c>
      <c r="C118">
        <f t="shared" si="59"/>
        <v>2.7265651251082092E-3</v>
      </c>
      <c r="D118">
        <f t="shared" si="59"/>
        <v>7.6027683151279474E-3</v>
      </c>
      <c r="E118">
        <f t="shared" si="59"/>
        <v>0.18512607227753283</v>
      </c>
      <c r="F118">
        <f t="shared" si="59"/>
        <v>0.13291001295529628</v>
      </c>
      <c r="G118">
        <f t="shared" si="59"/>
        <v>0.1455525714714295</v>
      </c>
      <c r="H118">
        <f t="shared" si="59"/>
        <v>0.48618497472555</v>
      </c>
      <c r="I118">
        <f t="shared" si="59"/>
        <v>0.51240906865451818</v>
      </c>
      <c r="J118">
        <f t="shared" si="59"/>
        <v>0.22809229820066046</v>
      </c>
      <c r="K118">
        <f t="shared" si="59"/>
        <v>0.39197301707877041</v>
      </c>
      <c r="L118">
        <f t="shared" si="59"/>
        <v>0.27951783218463166</v>
      </c>
      <c r="M118">
        <f t="shared" si="59"/>
        <v>0.33777091269551668</v>
      </c>
      <c r="N118">
        <f t="shared" si="59"/>
        <v>0.69357473913383727</v>
      </c>
      <c r="O118">
        <f t="shared" si="59"/>
        <v>0.18772387009288943</v>
      </c>
      <c r="P118">
        <f t="shared" si="59"/>
        <v>0.48939322665895912</v>
      </c>
      <c r="Q118">
        <f t="shared" si="59"/>
        <v>0.42664385915452363</v>
      </c>
      <c r="R118">
        <f t="shared" si="59"/>
        <v>0.28407213056128555</v>
      </c>
      <c r="S118">
        <f t="shared" si="60"/>
        <v>0.3198330673257862</v>
      </c>
      <c r="T118">
        <f t="shared" si="60"/>
        <v>0.61773419148190567</v>
      </c>
      <c r="U118">
        <f t="shared" si="60"/>
        <v>0.32685144869191157</v>
      </c>
      <c r="V118">
        <f t="shared" si="60"/>
        <v>0.94163321019247626</v>
      </c>
      <c r="W118">
        <f t="shared" si="60"/>
        <v>0.8080413206351591</v>
      </c>
      <c r="X118">
        <f t="shared" si="60"/>
        <v>0.47917131297073345</v>
      </c>
      <c r="Y118">
        <f t="shared" si="60"/>
        <v>0.35977233325070329</v>
      </c>
      <c r="Z118">
        <f t="shared" si="60"/>
        <v>1.8199177430120759E-2</v>
      </c>
      <c r="AA118">
        <f t="shared" si="60"/>
        <v>0.17030810931605064</v>
      </c>
      <c r="AB118">
        <f t="shared" si="60"/>
        <v>0.12414121661931564</v>
      </c>
      <c r="AC118">
        <f t="shared" si="60"/>
        <v>0.52283480932410475</v>
      </c>
      <c r="AD118">
        <f>AD83</f>
        <v>0.59231707477864126</v>
      </c>
      <c r="AE118">
        <f>AE83</f>
        <v>0.2888152605164151</v>
      </c>
    </row>
    <row r="119" spans="1:35" x14ac:dyDescent="0.25">
      <c r="A119" t="s">
        <v>85</v>
      </c>
      <c r="B119">
        <f t="shared" si="59"/>
        <v>7.2510883050294487E-4</v>
      </c>
      <c r="C119">
        <f t="shared" si="59"/>
        <v>1.2636705569908113E-3</v>
      </c>
      <c r="D119">
        <f t="shared" si="59"/>
        <v>2.8569424064543466E-3</v>
      </c>
      <c r="E119">
        <f t="shared" si="59"/>
        <v>3.6432373462073127E-2</v>
      </c>
      <c r="F119">
        <f t="shared" si="59"/>
        <v>3.484541167351065E-2</v>
      </c>
      <c r="G119">
        <f t="shared" si="59"/>
        <v>3.0931857186362956E-2</v>
      </c>
      <c r="H119">
        <f t="shared" si="59"/>
        <v>0.10185509319289004</v>
      </c>
      <c r="I119">
        <f t="shared" si="59"/>
        <v>8.8622094608647631E-2</v>
      </c>
      <c r="J119">
        <f t="shared" si="59"/>
        <v>5.2278834109465863E-2</v>
      </c>
      <c r="K119">
        <f t="shared" si="59"/>
        <v>0.59251395933717321</v>
      </c>
      <c r="L119">
        <f t="shared" si="59"/>
        <v>0.69086913451206267</v>
      </c>
      <c r="M119">
        <f t="shared" si="59"/>
        <v>0.58837463584698479</v>
      </c>
      <c r="N119">
        <f t="shared" si="59"/>
        <v>0.39963557035706421</v>
      </c>
      <c r="O119">
        <f t="shared" si="59"/>
        <v>0.77162412330729402</v>
      </c>
      <c r="P119">
        <f t="shared" si="59"/>
        <v>0.45960213924694515</v>
      </c>
      <c r="Q119">
        <f t="shared" si="59"/>
        <v>0.49890620199939473</v>
      </c>
      <c r="R119">
        <f t="shared" si="59"/>
        <v>0.6521587259832875</v>
      </c>
      <c r="S119">
        <f t="shared" si="60"/>
        <v>0.59648727793831458</v>
      </c>
      <c r="T119">
        <f t="shared" si="60"/>
        <v>0.37142902980674219</v>
      </c>
      <c r="U119">
        <f t="shared" si="60"/>
        <v>0.59059545632776822</v>
      </c>
      <c r="V119">
        <f t="shared" si="60"/>
        <v>0.23198657879549003</v>
      </c>
      <c r="W119">
        <f t="shared" si="60"/>
        <v>0.32002279148364932</v>
      </c>
      <c r="X119">
        <f t="shared" si="60"/>
        <v>8.4779416105546818E-2</v>
      </c>
      <c r="Y119">
        <f t="shared" si="60"/>
        <v>5.8812436732843545E-2</v>
      </c>
      <c r="Z119">
        <f t="shared" si="60"/>
        <v>5.4522805789961395E-3</v>
      </c>
      <c r="AA119">
        <f t="shared" si="60"/>
        <v>4.4943585756632126E-2</v>
      </c>
      <c r="AB119">
        <f t="shared" si="60"/>
        <v>3.5652735034838699E-2</v>
      </c>
      <c r="AC119">
        <f t="shared" si="60"/>
        <v>0.11832103560969698</v>
      </c>
      <c r="AD119">
        <f>AD84</f>
        <v>0.44577535258194789</v>
      </c>
      <c r="AE119">
        <f>AE84</f>
        <v>0.79659116623095183</v>
      </c>
      <c r="AF119">
        <f>AF84</f>
        <v>0.22528934912351617</v>
      </c>
    </row>
    <row r="120" spans="1:35" x14ac:dyDescent="0.25">
      <c r="A120" t="s">
        <v>86</v>
      </c>
      <c r="B120">
        <f t="shared" ref="B120:R121" si="61">B85</f>
        <v>3.0074988667247335E-4</v>
      </c>
      <c r="C120">
        <f t="shared" si="61"/>
        <v>5.7998869578266882E-4</v>
      </c>
      <c r="D120">
        <f t="shared" si="61"/>
        <v>2.3826890377567529E-3</v>
      </c>
      <c r="E120">
        <f t="shared" si="61"/>
        <v>4.1026730912807848E-2</v>
      </c>
      <c r="F120">
        <f t="shared" si="61"/>
        <v>4.4839339724605951E-2</v>
      </c>
      <c r="G120">
        <f t="shared" si="61"/>
        <v>3.4946452111898028E-2</v>
      </c>
      <c r="H120">
        <f t="shared" si="61"/>
        <v>0.14995154943795169</v>
      </c>
      <c r="I120">
        <f t="shared" si="61"/>
        <v>0.12045664619115244</v>
      </c>
      <c r="J120">
        <f t="shared" si="61"/>
        <v>6.9620778699900604E-2</v>
      </c>
      <c r="K120">
        <f t="shared" si="61"/>
        <v>0.97838732153605257</v>
      </c>
      <c r="L120">
        <f t="shared" si="61"/>
        <v>0.81234135369100036</v>
      </c>
      <c r="M120">
        <f t="shared" si="61"/>
        <v>0.94882854480813783</v>
      </c>
      <c r="N120">
        <f t="shared" si="61"/>
        <v>0.68578869378212304</v>
      </c>
      <c r="O120">
        <f t="shared" si="61"/>
        <v>0.66020487861538557</v>
      </c>
      <c r="P120">
        <f t="shared" si="61"/>
        <v>0.82860163277734067</v>
      </c>
      <c r="Q120">
        <f t="shared" si="61"/>
        <v>0.90368185397477518</v>
      </c>
      <c r="R120">
        <f t="shared" si="61"/>
        <v>0.8493791219398964</v>
      </c>
      <c r="S120">
        <f t="shared" si="60"/>
        <v>0.92862323933835911</v>
      </c>
      <c r="T120">
        <f t="shared" si="60"/>
        <v>0.66879604131936266</v>
      </c>
      <c r="U120">
        <f t="shared" si="60"/>
        <v>0.9393252275006061</v>
      </c>
      <c r="V120">
        <f t="shared" si="60"/>
        <v>0.38640427198361027</v>
      </c>
      <c r="W120">
        <f t="shared" si="60"/>
        <v>0.55314470486204881</v>
      </c>
      <c r="X120">
        <f t="shared" si="60"/>
        <v>0.11502118314483988</v>
      </c>
      <c r="Y120">
        <f t="shared" si="60"/>
        <v>6.805359254568305E-2</v>
      </c>
      <c r="Z120">
        <f t="shared" si="60"/>
        <v>3.794411968092572E-3</v>
      </c>
      <c r="AA120">
        <f t="shared" si="60"/>
        <v>2.0158834828646558E-2</v>
      </c>
      <c r="AB120">
        <f t="shared" si="60"/>
        <v>1.515625542080979E-2</v>
      </c>
      <c r="AC120">
        <f t="shared" si="60"/>
        <v>0.17934884000451332</v>
      </c>
      <c r="AD120">
        <f>AD85</f>
        <v>0.77346199224819956</v>
      </c>
      <c r="AE120">
        <f>AE85</f>
        <v>0.74081014784384824</v>
      </c>
      <c r="AF120">
        <f>AF85</f>
        <v>0.38025838772492127</v>
      </c>
      <c r="AG120">
        <f>AG85</f>
        <v>0.56392548874617632</v>
      </c>
    </row>
    <row r="121" spans="1:35" x14ac:dyDescent="0.25">
      <c r="A121" t="s">
        <v>87</v>
      </c>
      <c r="B121">
        <f t="shared" si="61"/>
        <v>8.4209757056401995E-4</v>
      </c>
      <c r="C121">
        <f t="shared" si="61"/>
        <v>1.5366547963024909E-3</v>
      </c>
      <c r="D121">
        <f t="shared" si="61"/>
        <v>3.7515788177997192E-3</v>
      </c>
      <c r="E121">
        <f t="shared" si="61"/>
        <v>5.8312339666854909E-2</v>
      </c>
      <c r="F121">
        <f t="shared" si="61"/>
        <v>5.2188487081142876E-2</v>
      </c>
      <c r="G121">
        <f t="shared" si="61"/>
        <v>4.8454343827981028E-2</v>
      </c>
      <c r="H121">
        <f t="shared" si="61"/>
        <v>0.16669460652002299</v>
      </c>
      <c r="I121">
        <f t="shared" si="61"/>
        <v>0.15151505616039923</v>
      </c>
      <c r="J121">
        <f t="shared" si="61"/>
        <v>8.1743877817028868E-2</v>
      </c>
      <c r="K121">
        <f t="shared" si="61"/>
        <v>0.8978223229580975</v>
      </c>
      <c r="L121">
        <f t="shared" si="61"/>
        <v>0.96959873534468977</v>
      </c>
      <c r="M121">
        <f t="shared" si="61"/>
        <v>0.91302124982043587</v>
      </c>
      <c r="N121">
        <f t="shared" si="61"/>
        <v>0.62551105712428323</v>
      </c>
      <c r="O121">
        <f t="shared" si="61"/>
        <v>0.85466045098417176</v>
      </c>
      <c r="P121">
        <f t="shared" si="61"/>
        <v>0.73712586124500323</v>
      </c>
      <c r="Q121">
        <f t="shared" si="61"/>
        <v>0.79533611353185218</v>
      </c>
      <c r="R121">
        <f t="shared" si="61"/>
        <v>0.99367846384836223</v>
      </c>
      <c r="S121">
        <f t="shared" si="60"/>
        <v>0.92739862540310847</v>
      </c>
      <c r="T121">
        <f t="shared" si="60"/>
        <v>0.61144267795741647</v>
      </c>
      <c r="U121">
        <f t="shared" si="60"/>
        <v>0.91914060490188865</v>
      </c>
      <c r="V121">
        <f t="shared" si="60"/>
        <v>0.37678859176979884</v>
      </c>
      <c r="W121">
        <f t="shared" si="60"/>
        <v>0.51710227809591724</v>
      </c>
      <c r="X121">
        <f t="shared" si="60"/>
        <v>0.14382241172174751</v>
      </c>
      <c r="Y121">
        <f t="shared" si="60"/>
        <v>9.9799480966486928E-2</v>
      </c>
      <c r="Z121">
        <f t="shared" si="60"/>
        <v>7.5437855206537882E-3</v>
      </c>
      <c r="AA121">
        <f t="shared" si="60"/>
        <v>6.3673034239603618E-2</v>
      </c>
      <c r="AB121">
        <f t="shared" si="60"/>
        <v>3.4864538034314635E-2</v>
      </c>
      <c r="AC121">
        <f t="shared" si="60"/>
        <v>0.19060319176180293</v>
      </c>
      <c r="AD121">
        <f>AD86</f>
        <v>0.69659045866636571</v>
      </c>
      <c r="AE121">
        <f>AE86</f>
        <v>0.88527520388970649</v>
      </c>
      <c r="AF121">
        <f>AF86</f>
        <v>0.37699806984688256</v>
      </c>
      <c r="AG121">
        <f>AG86</f>
        <v>0.70185977621382234</v>
      </c>
      <c r="AH121">
        <f>AH86</f>
        <v>0.87465732004327346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-</v>
      </c>
      <c r="C126" t="str">
        <f t="shared" si="62"/>
        <v>-</v>
      </c>
      <c r="D126" t="str">
        <f t="shared" si="62"/>
        <v>-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-</v>
      </c>
      <c r="D129" t="str">
        <f t="shared" si="62"/>
        <v>-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-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-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-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-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146" priority="115" operator="lessThan">
      <formula>0.05/(COUNT($B$53:$AI$86)-COUNT($B$53:$B$86))</formula>
    </cfRule>
    <cfRule type="cellIs" dxfId="145" priority="116" operator="lessThan">
      <formula>0.05</formula>
    </cfRule>
  </conditionalFormatting>
  <conditionalFormatting sqref="B54:B86">
    <cfRule type="expression" dxfId="144" priority="33">
      <formula>$B124="+"</formula>
    </cfRule>
  </conditionalFormatting>
  <conditionalFormatting sqref="B42:G42">
    <cfRule type="cellIs" dxfId="143" priority="110" operator="lessThan">
      <formula>0.05/(COUNT($B$42:$G$47)-COUNT($B$42:$G$42))</formula>
    </cfRule>
    <cfRule type="cellIs" dxfId="142" priority="111" operator="lessThan">
      <formula>0.05</formula>
    </cfRule>
  </conditionalFormatting>
  <conditionalFormatting sqref="C54:C86">
    <cfRule type="cellIs" dxfId="141" priority="98" operator="lessThan">
      <formula>0.05/(COUNT($B$53:$AI$86)-COUNT($B$53:$B$86))</formula>
    </cfRule>
    <cfRule type="cellIs" dxfId="140" priority="99" operator="lessThan">
      <formula>0.05</formula>
    </cfRule>
  </conditionalFormatting>
  <conditionalFormatting sqref="C55:C86">
    <cfRule type="expression" dxfId="139" priority="32">
      <formula>$C125="+"</formula>
    </cfRule>
  </conditionalFormatting>
  <conditionalFormatting sqref="C43:G43">
    <cfRule type="cellIs" dxfId="138" priority="108" operator="lessThan">
      <formula>0.05/(COUNT($B$42:$G$47)-COUNT($B$42:$G$42))</formula>
    </cfRule>
    <cfRule type="cellIs" dxfId="137" priority="109" operator="lessThan">
      <formula>0.05</formula>
    </cfRule>
  </conditionalFormatting>
  <conditionalFormatting sqref="D55:D86">
    <cfRule type="cellIs" dxfId="136" priority="96" operator="lessThan">
      <formula>0.05/(COUNT($B$53:$AI$86)-COUNT($B$53:$B$86))</formula>
    </cfRule>
    <cfRule type="cellIs" dxfId="135" priority="97" operator="lessThan">
      <formula>0.05</formula>
    </cfRule>
  </conditionalFormatting>
  <conditionalFormatting sqref="D56:D86">
    <cfRule type="expression" dxfId="134" priority="31">
      <formula>$D126="+"</formula>
    </cfRule>
  </conditionalFormatting>
  <conditionalFormatting sqref="D44:G44">
    <cfRule type="cellIs" dxfId="133" priority="106" operator="lessThan">
      <formula>0.05/(COUNT($B$42:$G$47)-COUNT($B$42:$G$42))</formula>
    </cfRule>
    <cfRule type="cellIs" dxfId="132" priority="107" operator="lessThan">
      <formula>0.05</formula>
    </cfRule>
  </conditionalFormatting>
  <conditionalFormatting sqref="E56:E86">
    <cfRule type="cellIs" dxfId="131" priority="94" operator="lessThan">
      <formula>0.05/(COUNT($B$53:$AI$86)-COUNT($B$53:$B$86))</formula>
    </cfRule>
    <cfRule type="cellIs" dxfId="130" priority="95" operator="lessThan">
      <formula>0.05</formula>
    </cfRule>
  </conditionalFormatting>
  <conditionalFormatting sqref="E57:E86">
    <cfRule type="expression" dxfId="129" priority="30">
      <formula>$E127="+"</formula>
    </cfRule>
  </conditionalFormatting>
  <conditionalFormatting sqref="E45:G45">
    <cfRule type="cellIs" dxfId="128" priority="104" operator="lessThan">
      <formula>0.05/(COUNT($B$42:$G$47)-COUNT($B$42:$G$42))</formula>
    </cfRule>
    <cfRule type="cellIs" dxfId="127" priority="105" operator="lessThan">
      <formula>0.05</formula>
    </cfRule>
  </conditionalFormatting>
  <conditionalFormatting sqref="F57:F86">
    <cfRule type="cellIs" dxfId="126" priority="92" operator="lessThan">
      <formula>0.05/(COUNT($B$53:$AI$86)-COUNT($B$53:$B$86))</formula>
    </cfRule>
    <cfRule type="cellIs" dxfId="125" priority="93" operator="lessThan">
      <formula>0.05</formula>
    </cfRule>
  </conditionalFormatting>
  <conditionalFormatting sqref="F58:F86">
    <cfRule type="expression" dxfId="124" priority="29">
      <formula>$F128="+"</formula>
    </cfRule>
  </conditionalFormatting>
  <conditionalFormatting sqref="F46:G46">
    <cfRule type="cellIs" dxfId="123" priority="102" operator="lessThan">
      <formula>0.05/(COUNT($B$42:$G$47)-COUNT($B$42:$G$42))</formula>
    </cfRule>
    <cfRule type="cellIs" dxfId="122" priority="103" operator="lessThan">
      <formula>0.05</formula>
    </cfRule>
  </conditionalFormatting>
  <conditionalFormatting sqref="G47">
    <cfRule type="cellIs" dxfId="121" priority="100" operator="lessThan">
      <formula>0.05/(COUNT($B$42:$G$47)-COUNT($B$42:$G$42))</formula>
    </cfRule>
    <cfRule type="cellIs" dxfId="120" priority="101" operator="lessThan">
      <formula>0.05</formula>
    </cfRule>
  </conditionalFormatting>
  <conditionalFormatting sqref="G58:G86">
    <cfRule type="cellIs" dxfId="119" priority="90" operator="lessThan">
      <formula>0.05/(COUNT($B$53:$AI$86)-COUNT($B$53:$B$86))</formula>
    </cfRule>
    <cfRule type="cellIs" dxfId="118" priority="91" operator="lessThan">
      <formula>0.05</formula>
    </cfRule>
  </conditionalFormatting>
  <conditionalFormatting sqref="G59:G86">
    <cfRule type="expression" dxfId="117" priority="28">
      <formula>$G129="+"</formula>
    </cfRule>
  </conditionalFormatting>
  <conditionalFormatting sqref="H59:H86">
    <cfRule type="cellIs" dxfId="116" priority="88" operator="lessThan">
      <formula>0.05/(COUNT($B$53:$AI$86)-COUNT($B$53:$B$86))</formula>
    </cfRule>
    <cfRule type="cellIs" dxfId="115" priority="89" operator="lessThan">
      <formula>0.05</formula>
    </cfRule>
  </conditionalFormatting>
  <conditionalFormatting sqref="H60:H86">
    <cfRule type="expression" dxfId="114" priority="27">
      <formula>$H130="+"</formula>
    </cfRule>
  </conditionalFormatting>
  <conditionalFormatting sqref="I60:I86">
    <cfRule type="cellIs" dxfId="113" priority="86" operator="lessThan">
      <formula>0.05/(COUNT($B$53:$AI$86)-COUNT($B$53:$B$86))</formula>
    </cfRule>
    <cfRule type="cellIs" dxfId="112" priority="87" operator="lessThan">
      <formula>0.05</formula>
    </cfRule>
  </conditionalFormatting>
  <conditionalFormatting sqref="I61:I86">
    <cfRule type="expression" dxfId="111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110" priority="84" operator="lessThan">
      <formula>0.05/(COUNT($B$53:$AI$86)-COUNT($B$53:$B$86))</formula>
    </cfRule>
    <cfRule type="cellIs" dxfId="109" priority="85" operator="lessThan">
      <formula>0.05</formula>
    </cfRule>
  </conditionalFormatting>
  <conditionalFormatting sqref="J62:J86">
    <cfRule type="expression" dxfId="108" priority="25">
      <formula>$J132="+"</formula>
    </cfRule>
  </conditionalFormatting>
  <conditionalFormatting sqref="K62:K86">
    <cfRule type="cellIs" dxfId="107" priority="82" operator="lessThan">
      <formula>0.05/(COUNT($B$53:$AI$86)-COUNT($B$53:$B$86))</formula>
    </cfRule>
    <cfRule type="cellIs" dxfId="106" priority="83" operator="lessThan">
      <formula>0.05</formula>
    </cfRule>
  </conditionalFormatting>
  <conditionalFormatting sqref="K63:K86">
    <cfRule type="expression" dxfId="105" priority="24">
      <formula>$K133="+"</formula>
    </cfRule>
  </conditionalFormatting>
  <conditionalFormatting sqref="L63:L86">
    <cfRule type="cellIs" dxfId="104" priority="80" operator="lessThan">
      <formula>0.05/(COUNT($B$53:$AI$86)-COUNT($B$53:$B$86))</formula>
    </cfRule>
    <cfRule type="cellIs" dxfId="103" priority="81" operator="lessThan">
      <formula>0.05</formula>
    </cfRule>
  </conditionalFormatting>
  <conditionalFormatting sqref="L64:L86">
    <cfRule type="expression" dxfId="102" priority="23">
      <formula>$L134="+"</formula>
    </cfRule>
  </conditionalFormatting>
  <conditionalFormatting sqref="M64:M86">
    <cfRule type="cellIs" dxfId="101" priority="78" operator="lessThan">
      <formula>0.05/(COUNT($B$53:$AI$86)-COUNT($B$53:$B$86))</formula>
    </cfRule>
    <cfRule type="cellIs" dxfId="100" priority="79" operator="lessThan">
      <formula>0.05</formula>
    </cfRule>
  </conditionalFormatting>
  <conditionalFormatting sqref="M65:M86">
    <cfRule type="expression" dxfId="99" priority="22">
      <formula>$M135="+"</formula>
    </cfRule>
  </conditionalFormatting>
  <conditionalFormatting sqref="N65:N86">
    <cfRule type="cellIs" dxfId="98" priority="76" operator="lessThan">
      <formula>0.05/(COUNT($B$53:$AI$86)-COUNT($B$53:$B$86))</formula>
    </cfRule>
    <cfRule type="cellIs" dxfId="97" priority="77" operator="lessThan">
      <formula>0.05</formula>
    </cfRule>
  </conditionalFormatting>
  <conditionalFormatting sqref="N66:N86">
    <cfRule type="expression" dxfId="96" priority="21">
      <formula>$N136="+"</formula>
    </cfRule>
  </conditionalFormatting>
  <conditionalFormatting sqref="O66:O86">
    <cfRule type="cellIs" dxfId="95" priority="74" operator="lessThan">
      <formula>0.05/(COUNT($B$53:$AI$86)-COUNT($B$53:$B$86))</formula>
    </cfRule>
    <cfRule type="cellIs" dxfId="94" priority="75" operator="lessThan">
      <formula>0.05</formula>
    </cfRule>
  </conditionalFormatting>
  <conditionalFormatting sqref="O67:O86">
    <cfRule type="expression" dxfId="93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92" priority="72" operator="lessThan">
      <formula>0.05/(COUNT($B$53:$AI$86)-COUNT($B$53:$B$86))</formula>
    </cfRule>
    <cfRule type="cellIs" dxfId="91" priority="73" operator="lessThan">
      <formula>0.05</formula>
    </cfRule>
  </conditionalFormatting>
  <conditionalFormatting sqref="P68:P86">
    <cfRule type="expression" dxfId="90" priority="19">
      <formula>$P138="+"</formula>
    </cfRule>
  </conditionalFormatting>
  <conditionalFormatting sqref="Q68:Q86">
    <cfRule type="cellIs" dxfId="89" priority="70" operator="lessThan">
      <formula>0.05/(COUNT($B$53:$AI$86)-COUNT($B$53:$B$86))</formula>
    </cfRule>
    <cfRule type="cellIs" dxfId="88" priority="71" operator="lessThan">
      <formula>0.05</formula>
    </cfRule>
  </conditionalFormatting>
  <conditionalFormatting sqref="Q69:Q86">
    <cfRule type="expression" dxfId="87" priority="18">
      <formula>$Q139="+"</formula>
    </cfRule>
  </conditionalFormatting>
  <conditionalFormatting sqref="R69:R86">
    <cfRule type="cellIs" dxfId="86" priority="68" operator="lessThan">
      <formula>0.05/(COUNT($B$53:$AI$86)-COUNT($B$53:$B$86))</formula>
    </cfRule>
    <cfRule type="cellIs" dxfId="85" priority="69" operator="lessThan">
      <formula>0.05</formula>
    </cfRule>
  </conditionalFormatting>
  <conditionalFormatting sqref="R70:R86">
    <cfRule type="expression" dxfId="84" priority="17">
      <formula>$R140="+"</formula>
    </cfRule>
  </conditionalFormatting>
  <conditionalFormatting sqref="S70:S86">
    <cfRule type="cellIs" dxfId="83" priority="66" operator="lessThan">
      <formula>0.05/(COUNT($B$53:$AI$86)-COUNT($B$53:$B$86))</formula>
    </cfRule>
    <cfRule type="cellIs" dxfId="82" priority="67" operator="lessThan">
      <formula>0.05</formula>
    </cfRule>
  </conditionalFormatting>
  <conditionalFormatting sqref="S71:S86">
    <cfRule type="expression" dxfId="81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80" priority="64" operator="lessThan">
      <formula>0.05/(COUNT($B$53:$AI$86)-COUNT($B$53:$B$86))</formula>
    </cfRule>
    <cfRule type="cellIs" dxfId="79" priority="65" operator="lessThan">
      <formula>0.05</formula>
    </cfRule>
  </conditionalFormatting>
  <conditionalFormatting sqref="T72:T86">
    <cfRule type="expression" dxfId="78" priority="15">
      <formula>$T142="+"</formula>
    </cfRule>
  </conditionalFormatting>
  <conditionalFormatting sqref="U72:U86">
    <cfRule type="cellIs" dxfId="77" priority="62" operator="lessThan">
      <formula>0.05/(COUNT($B$53:$AI$86)-COUNT($B$53:$B$86))</formula>
    </cfRule>
    <cfRule type="cellIs" dxfId="76" priority="63" operator="lessThan">
      <formula>0.05</formula>
    </cfRule>
  </conditionalFormatting>
  <conditionalFormatting sqref="U73:U86">
    <cfRule type="expression" dxfId="75" priority="14">
      <formula>$U143="+"</formula>
    </cfRule>
  </conditionalFormatting>
  <conditionalFormatting sqref="V73:V86">
    <cfRule type="cellIs" dxfId="74" priority="60" operator="lessThan">
      <formula>0.05/(COUNT($B$53:$AI$86)-COUNT($B$53:$B$86))</formula>
    </cfRule>
    <cfRule type="cellIs" dxfId="73" priority="61" operator="lessThan">
      <formula>0.05</formula>
    </cfRule>
  </conditionalFormatting>
  <conditionalFormatting sqref="V74:V86">
    <cfRule type="expression" dxfId="72" priority="13">
      <formula>$V144="+"</formula>
    </cfRule>
  </conditionalFormatting>
  <conditionalFormatting sqref="W74:W86">
    <cfRule type="cellIs" dxfId="71" priority="58" operator="lessThan">
      <formula>0.05/(COUNT($B$53:$AI$86)-COUNT($B$53:$B$86))</formula>
    </cfRule>
    <cfRule type="cellIs" dxfId="70" priority="59" operator="lessThan">
      <formula>0.05</formula>
    </cfRule>
  </conditionalFormatting>
  <conditionalFormatting sqref="W75:W86">
    <cfRule type="expression" dxfId="69" priority="12">
      <formula>$W145="+"</formula>
    </cfRule>
  </conditionalFormatting>
  <conditionalFormatting sqref="X75:X86">
    <cfRule type="cellIs" dxfId="68" priority="56" operator="lessThan">
      <formula>0.05/(COUNT($B$53:$AI$86)-COUNT($B$53:$B$86))</formula>
    </cfRule>
    <cfRule type="cellIs" dxfId="67" priority="57" operator="lessThan">
      <formula>0.05</formula>
    </cfRule>
  </conditionalFormatting>
  <conditionalFormatting sqref="X76:X86">
    <cfRule type="expression" dxfId="66" priority="11">
      <formula>$X146="+"</formula>
    </cfRule>
  </conditionalFormatting>
  <conditionalFormatting sqref="Y76:Y86">
    <cfRule type="cellIs" dxfId="65" priority="54" operator="lessThan">
      <formula>0.05/(COUNT($B$53:$AI$86)-COUNT($B$53:$B$86))</formula>
    </cfRule>
    <cfRule type="cellIs" dxfId="64" priority="55" operator="lessThan">
      <formula>0.05</formula>
    </cfRule>
  </conditionalFormatting>
  <conditionalFormatting sqref="Y77:Y86">
    <cfRule type="expression" dxfId="63" priority="10">
      <formula>$Y147="+"</formula>
    </cfRule>
  </conditionalFormatting>
  <conditionalFormatting sqref="Z77:Z86">
    <cfRule type="cellIs" dxfId="62" priority="52" operator="lessThan">
      <formula>0.05/(COUNT($B$53:$AI$86)-COUNT($B$53:$B$86))</formula>
    </cfRule>
    <cfRule type="cellIs" dxfId="61" priority="53" operator="lessThan">
      <formula>0.05</formula>
    </cfRule>
  </conditionalFormatting>
  <conditionalFormatting sqref="Z78:Z86">
    <cfRule type="expression" dxfId="60" priority="9">
      <formula>$Z148="+"</formula>
    </cfRule>
  </conditionalFormatting>
  <conditionalFormatting sqref="AA78:AA86">
    <cfRule type="cellIs" dxfId="59" priority="50" operator="lessThan">
      <formula>0.05/(COUNT($B$53:$AI$86)-COUNT($B$53:$B$86))</formula>
    </cfRule>
    <cfRule type="cellIs" dxfId="58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57" priority="48" operator="lessThan">
      <formula>0.05/(COUNT($B$53:$AI$86)-COUNT($B$53:$B$86))</formula>
    </cfRule>
    <cfRule type="cellIs" dxfId="56" priority="49" operator="lessThan">
      <formula>0.05</formula>
    </cfRule>
  </conditionalFormatting>
  <conditionalFormatting sqref="AB80:AB86">
    <cfRule type="expression" dxfId="55" priority="7">
      <formula>$AB150="+"</formula>
    </cfRule>
  </conditionalFormatting>
  <conditionalFormatting sqref="AC80:AC86">
    <cfRule type="cellIs" dxfId="54" priority="46" operator="lessThan">
      <formula>0.05/(COUNT($B$53:$AI$86)-COUNT($B$53:$B$86))</formula>
    </cfRule>
    <cfRule type="cellIs" dxfId="53" priority="47" operator="lessThan">
      <formula>0.05</formula>
    </cfRule>
  </conditionalFormatting>
  <conditionalFormatting sqref="AC81:AC86">
    <cfRule type="expression" dxfId="52" priority="6">
      <formula>$AC151="+"</formula>
    </cfRule>
  </conditionalFormatting>
  <conditionalFormatting sqref="AD81:AD86">
    <cfRule type="cellIs" dxfId="51" priority="44" operator="lessThan">
      <formula>0.05/(COUNT($B$53:$AI$86)-COUNT($B$53:$B$86))</formula>
    </cfRule>
    <cfRule type="cellIs" dxfId="50" priority="45" operator="lessThan">
      <formula>0.05</formula>
    </cfRule>
  </conditionalFormatting>
  <conditionalFormatting sqref="AD82:AD86">
    <cfRule type="expression" dxfId="49" priority="5">
      <formula>$AD152="+"</formula>
    </cfRule>
  </conditionalFormatting>
  <conditionalFormatting sqref="AE82:AE86">
    <cfRule type="cellIs" dxfId="48" priority="42" operator="lessThan">
      <formula>0.05/(COUNT($B$53:$AI$86)-COUNT($B$53:$B$86))</formula>
    </cfRule>
    <cfRule type="cellIs" dxfId="47" priority="43" operator="lessThan">
      <formula>0.05</formula>
    </cfRule>
  </conditionalFormatting>
  <conditionalFormatting sqref="AE83:AE86">
    <cfRule type="expression" dxfId="46" priority="4">
      <formula>$AE153="+"</formula>
    </cfRule>
  </conditionalFormatting>
  <conditionalFormatting sqref="AF83:AF86">
    <cfRule type="cellIs" dxfId="45" priority="40" operator="lessThan">
      <formula>0.05/(COUNT($B$53:$AI$86)-COUNT($B$53:$B$86))</formula>
    </cfRule>
    <cfRule type="cellIs" dxfId="44" priority="41" operator="lessThan">
      <formula>0.05</formula>
    </cfRule>
  </conditionalFormatting>
  <conditionalFormatting sqref="AF84:AF86">
    <cfRule type="expression" dxfId="43" priority="3">
      <formula>$AF154="+"</formula>
    </cfRule>
  </conditionalFormatting>
  <conditionalFormatting sqref="AG84:AG86">
    <cfRule type="cellIs" dxfId="42" priority="38" operator="lessThan">
      <formula>0.05/(COUNT($B$53:$AI$86)-COUNT($B$53:$B$86))</formula>
    </cfRule>
    <cfRule type="cellIs" dxfId="41" priority="39" operator="lessThan">
      <formula>0.05</formula>
    </cfRule>
  </conditionalFormatting>
  <conditionalFormatting sqref="AG85:AG86">
    <cfRule type="expression" dxfId="40" priority="2">
      <formula>$AG155="+"</formula>
    </cfRule>
  </conditionalFormatting>
  <conditionalFormatting sqref="AH85:AH86">
    <cfRule type="cellIs" dxfId="39" priority="36" operator="lessThan">
      <formula>0.05/(COUNT($B$53:$AI$86)-COUNT($B$53:$B$86))</formula>
    </cfRule>
    <cfRule type="cellIs" dxfId="38" priority="37" operator="lessThan">
      <formula>0.05</formula>
    </cfRule>
  </conditionalFormatting>
  <conditionalFormatting sqref="AH86">
    <cfRule type="expression" dxfId="37" priority="1">
      <formula>$AH$156="+"</formula>
    </cfRule>
  </conditionalFormatting>
  <conditionalFormatting sqref="AI86">
    <cfRule type="cellIs" dxfId="36" priority="34" operator="lessThan">
      <formula>0.05/(COUNT($B$53:$AI$86)-COUNT($B$53:$B$86))</formula>
    </cfRule>
    <cfRule type="cellIs" dxfId="35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0.75950579647196315</v>
      </c>
      <c r="F4" s="9">
        <f t="array" ref="F4">IF(D4&lt;2,"",VAR(IF('Precision Analysis'!$A$2:$A$37=A4,'Precision Analysis'!$D$2:$H$37,"")))</f>
        <v>3.4927679947494659E-3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0.84215002674122796</v>
      </c>
      <c r="F5" s="11">
        <f t="array" ref="F5">IF(D5&lt;2,"",VAR(IF('Precision Analysis'!$A$2:$A$37=A5,'Precision Analysis'!$D$2:$H$37,"")))</f>
        <v>2.4254249657685743E-3</v>
      </c>
      <c r="H5" t="s">
        <v>26</v>
      </c>
      <c r="I5">
        <f>DEVSQ(E4:E9)*D4</f>
        <v>1.9263113300117118</v>
      </c>
      <c r="J5">
        <f>COUNT(E4:E9)-1</f>
        <v>5</v>
      </c>
      <c r="K5">
        <f t="shared" ref="K5:K13" si="1">I5/J5</f>
        <v>0.38526226600234237</v>
      </c>
      <c r="L5">
        <f>K5/K12</f>
        <v>212.35195802013587</v>
      </c>
      <c r="M5">
        <f>_xlfn.F.DIST.RT(L5,J5,J12)</f>
        <v>1.390749476108131E-64</v>
      </c>
      <c r="N5">
        <f>I5/(I5+I12)</f>
        <v>0.88057322761776935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0.86543382881811204</v>
      </c>
      <c r="F6" s="11">
        <f t="array" ref="F6">IF(D6&lt;2,"",VAR(IF('Precision Analysis'!$A$2:$A$37=A6,'Precision Analysis'!$D$2:$H$37,"")))</f>
        <v>1.1861807153696747E-3</v>
      </c>
      <c r="H6" t="s">
        <v>27</v>
      </c>
      <c r="I6">
        <f>DEVSQ(E10:E11)*D10</f>
        <v>2.4418651646381091E-2</v>
      </c>
      <c r="J6">
        <f>COUNT(E10:E11)-1</f>
        <v>1</v>
      </c>
      <c r="K6">
        <f t="shared" si="1"/>
        <v>2.4418651646381091E-2</v>
      </c>
      <c r="L6">
        <f>K6/K12</f>
        <v>13.459269040610149</v>
      </c>
      <c r="M6">
        <f>_xlfn.F.DIST.RT(L6,J6,J12)</f>
        <v>3.4245018187972136E-4</v>
      </c>
      <c r="N6">
        <f>I6/(I6+I12)</f>
        <v>8.5477781794724858E-2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0.56887740832197697</v>
      </c>
      <c r="F7" s="11">
        <f t="array" ref="F7">IF(D7&lt;2,"",VAR(IF('Precision Analysis'!$A$2:$A$37=A7,'Precision Analysis'!$D$2:$H$37,"")))</f>
        <v>0.16843873761258693</v>
      </c>
      <c r="H7" t="s">
        <v>28</v>
      </c>
      <c r="I7">
        <f>DEVSQ(E12:E14)*D12</f>
        <v>0.90997676085613466</v>
      </c>
      <c r="J7">
        <f>COUNT(E12:E14)-1</f>
        <v>2</v>
      </c>
      <c r="K7">
        <f t="shared" si="1"/>
        <v>0.45498838042806733</v>
      </c>
      <c r="L7">
        <f>K7/K12</f>
        <v>250.78415922446743</v>
      </c>
      <c r="M7">
        <f>_xlfn.F.DIST.RT(L7,J7,J12)</f>
        <v>1.2197206590775575E-47</v>
      </c>
      <c r="N7">
        <f>I7/(I7+I12)</f>
        <v>0.7769407266670405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0.80770840448139958</v>
      </c>
      <c r="F8" s="11">
        <f t="array" ref="F8">IF(D8&lt;2,"",VAR(IF('Precision Analysis'!$A$2:$A$37=A8,'Precision Analysis'!$D$2:$H$37,"")))</f>
        <v>1.5807283552844136E-3</v>
      </c>
      <c r="H8" t="s">
        <v>29</v>
      </c>
      <c r="I8">
        <f>DEVSQ(E15:E26)*D15-I5-I6</f>
        <v>3.526438769482336E-2</v>
      </c>
      <c r="J8">
        <f>J6*J5</f>
        <v>5</v>
      </c>
      <c r="K8">
        <f t="shared" si="1"/>
        <v>7.0528775389646723E-3</v>
      </c>
      <c r="L8">
        <f>K8/K12</f>
        <v>3.8874618337687901</v>
      </c>
      <c r="M8">
        <f>_xlfn.F.DIST.RT(L8,J8,J12)</f>
        <v>2.4636904104571927E-3</v>
      </c>
      <c r="N8">
        <f>I8/(I8+I12)</f>
        <v>0.1189282255544457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0.86624070274351306</v>
      </c>
      <c r="F9" s="11">
        <f t="array" ref="F9">IF(D9&lt;2,"",VAR(IF('Precision Analysis'!$A$2:$A$37=A9,'Precision Analysis'!$D$2:$H$37,"")))</f>
        <v>2.0901008309158722E-3</v>
      </c>
      <c r="H9" t="s">
        <v>30</v>
      </c>
      <c r="I9">
        <f>DEVSQ(E27:E44)*D27-I5-I7</f>
        <v>3.9522240600513632</v>
      </c>
      <c r="J9">
        <f>J7*J5</f>
        <v>10</v>
      </c>
      <c r="K9">
        <f t="shared" si="1"/>
        <v>0.39522240600513631</v>
      </c>
      <c r="L9">
        <f>K9/K12</f>
        <v>217.84186818884965</v>
      </c>
      <c r="M9">
        <f>_xlfn.F.DIST.RT(L9,J9,J12)</f>
        <v>1.1297392248362173E-81</v>
      </c>
      <c r="N9">
        <f>I9/(I9+I12)</f>
        <v>0.93799567617889412</v>
      </c>
    </row>
    <row r="10" spans="1:14" x14ac:dyDescent="0.2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0.77333874602303798</v>
      </c>
      <c r="F10" s="11">
        <f t="array" ref="F10">IF(D10&lt;2,"",VAR(IF('Precision Analysis'!$B$2:$B$37=B10,'Precision Analysis'!$D$2:$H$37,"")))</f>
        <v>3.9553953055473864E-2</v>
      </c>
      <c r="H10" t="s">
        <v>31</v>
      </c>
      <c r="I10">
        <f>DEVSQ(E45:E50)*D45-I6-I7</f>
        <v>7.3461061312818376E-3</v>
      </c>
      <c r="J10">
        <f>J7*J6</f>
        <v>2</v>
      </c>
      <c r="K10">
        <f t="shared" si="1"/>
        <v>3.6730530656409188E-3</v>
      </c>
      <c r="L10">
        <f>K10/K12</f>
        <v>2.0245429652224738</v>
      </c>
      <c r="M10">
        <f>_xlfn.F.DIST.RT(L10,J10,J12)</f>
        <v>0.13579595859524585</v>
      </c>
      <c r="N10">
        <f>I10/(I10+I12)</f>
        <v>2.7349617898669444E-2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0.7966333098363596</v>
      </c>
      <c r="F11" s="11">
        <f t="array" ref="F11">IF(D11&lt;2,"",VAR(IF('Precision Analysis'!$B$2:$B$37=B11,'Precision Analysis'!$D$2:$H$37,"")))</f>
        <v>4.0211181238131589E-2</v>
      </c>
      <c r="H11" t="s">
        <v>32</v>
      </c>
      <c r="I11">
        <f>DEVSQ(E51:E86)*D51-I10-I9-I8-I7-I6-I5</f>
        <v>6.7204587204343635E-3</v>
      </c>
      <c r="J11">
        <f>J7*J6*J5</f>
        <v>10</v>
      </c>
      <c r="K11">
        <f t="shared" si="1"/>
        <v>6.720458720434364E-4</v>
      </c>
      <c r="L11">
        <f>K11/K12</f>
        <v>0.37042365526372556</v>
      </c>
      <c r="M11">
        <f>_xlfn.F.DIST.RT(L11,J11,J12)</f>
        <v>0.95760090422228761</v>
      </c>
      <c r="N11">
        <f>I11/(I11+I12)</f>
        <v>2.5078742757098774E-2</v>
      </c>
    </row>
    <row r="12" spans="1:14" x14ac:dyDescent="0.2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0.83351291863772636</v>
      </c>
      <c r="F12" s="11">
        <f t="array" ref="F12">IF(D12&lt;2,"",VAR(IF('Precision Analysis'!$C$2:$C$37=C12,'Precision Analysis'!$D$2:$H$37,"")))</f>
        <v>3.2855941033099515E-3</v>
      </c>
      <c r="H12" t="s">
        <v>34</v>
      </c>
      <c r="I12">
        <f>I13-I11-I10-I9-I8-I7-I6-I5</f>
        <v>0.26125384866513324</v>
      </c>
      <c r="J12">
        <f>D87-(J5+1)*(J6+1)*(J7+1)</f>
        <v>144</v>
      </c>
      <c r="K12">
        <f t="shared" si="1"/>
        <v>1.8142628379523142E-3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0.83699181183925819</v>
      </c>
      <c r="F13" s="11">
        <f t="array" ref="F13">IF(D13&lt;2,"",VAR(IF('Precision Analysis'!$C$2:$C$37=C13,'Precision Analysis'!$D$2:$H$37,"")))</f>
        <v>3.2360387064742338E-3</v>
      </c>
      <c r="H13" s="16" t="s">
        <v>33</v>
      </c>
      <c r="I13" s="16">
        <f>F87*J13</f>
        <v>7.123515603777264</v>
      </c>
      <c r="J13" s="16">
        <f>D87-1</f>
        <v>179</v>
      </c>
      <c r="K13" s="16">
        <f t="shared" si="1"/>
        <v>3.9796176557414881E-2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0.68445335331211188</v>
      </c>
      <c r="F14" s="14">
        <f t="array" ref="F14">IF(D14&lt;2,"",VAR(IF('Precision Analysis'!$C$2:$C$37=C14,'Precision Analysis'!$D$2:$H$37,"")))</f>
        <v>9.8792584866845279E-2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0.72538179198474717</v>
      </c>
      <c r="F15" s="9">
        <f t="array" ref="F15">IF(D15&lt;2,"",VAR(IF('Precision Analysis'!$A$2:$A$37=A15,IF('Precision Analysis'!$B$2:$B$37=B15,'Precision Analysis'!$D$2:$H$37,""))))</f>
        <v>2.0210144257688176E-3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0.79362980095917923</v>
      </c>
      <c r="F16" s="11">
        <f t="array" ref="F16">IF(D16&lt;2,"",VAR(IF('Precision Analysis'!$A$2:$A$37=A16,IF('Precision Analysis'!$B$2:$B$37=B16,'Precision Analysis'!$D$2:$H$37,""))))</f>
        <v>2.7187599585474973E-3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0.81561034251264164</v>
      </c>
      <c r="F17" s="11">
        <f t="array" ref="F17">IF(D17&lt;2,"",VAR(IF('Precision Analysis'!$A$2:$A$37=A17,IF('Precision Analysis'!$B$2:$B$37=B17,'Precision Analysis'!$D$2:$H$37,""))))</f>
        <v>2.2419154291922726E-3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0.86868971096981429</v>
      </c>
      <c r="F18" s="11">
        <f t="array" ref="F18">IF(D18&lt;2,"",VAR(IF('Precision Analysis'!$A$2:$A$37=A18,IF('Precision Analysis'!$B$2:$B$37=B18,'Precision Analysis'!$D$2:$H$37,""))))</f>
        <v>1.2728473450003322E-3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0.86364194764051783</v>
      </c>
      <c r="F19" s="11">
        <f t="array" ref="F19">IF(D19&lt;2,"",VAR(IF('Precision Analysis'!$A$2:$A$37=A19,IF('Precision Analysis'!$B$2:$B$37=B19,'Precision Analysis'!$D$2:$H$37,""))))</f>
        <v>1.423864368179275E-3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0.86722570999570581</v>
      </c>
      <c r="F20" s="11">
        <f t="array" ref="F20">IF(D20&lt;2,"",VAR(IF('Precision Analysis'!$A$2:$A$37=A20,IF('Precision Analysis'!$B$2:$B$37=B20,'Precision Analysis'!$D$2:$H$37,""))))</f>
        <v>1.0263438890408751E-3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0.57444104001933138</v>
      </c>
      <c r="F21" s="11">
        <f t="array" ref="F21">IF(D21&lt;2,"",VAR(IF('Precision Analysis'!$A$2:$A$37=A21,IF('Precision Analysis'!$B$2:$B$37=B21,'Precision Analysis'!$D$2:$H$37,""))))</f>
        <v>0.17751780780321344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0.56331377662462245</v>
      </c>
      <c r="F22" s="11">
        <f t="array" ref="F22">IF(D22&lt;2,"",VAR(IF('Precision Analysis'!$A$2:$A$37=A22,IF('Precision Analysis'!$B$2:$B$37=B22,'Precision Analysis'!$D$2:$H$37,""))))</f>
        <v>0.17132467582786579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0.80223097312459657</v>
      </c>
      <c r="F23" s="11">
        <f t="array" ref="F23">IF(D23&lt;2,"",VAR(IF('Precision Analysis'!$A$2:$A$37=A23,IF('Precision Analysis'!$B$2:$B$37=B23,'Precision Analysis'!$D$2:$H$37,""))))</f>
        <v>2.0419582062891637E-3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0.81318583583820281</v>
      </c>
      <c r="F24" s="11">
        <f t="array" ref="F24">IF(D24&lt;2,"",VAR(IF('Precision Analysis'!$A$2:$A$37=A24,IF('Precision Analysis'!$B$2:$B$37=B24,'Precision Analysis'!$D$2:$H$37,""))))</f>
        <v>1.1681171276532163E-3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0.85872638085639263</v>
      </c>
      <c r="F25" s="11">
        <f t="array" ref="F25">IF(D25&lt;2,"",VAR(IF('Precision Analysis'!$A$2:$A$37=A25,IF('Precision Analysis'!$B$2:$B$37=B25,'Precision Analysis'!$D$2:$H$37,""))))</f>
        <v>1.9954999532591942E-3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0.87375502463063381</v>
      </c>
      <c r="F26" s="14">
        <f t="array" ref="F26">IF(D26&lt;2,"",VAR(IF('Precision Analysis'!$A$2:$A$37=A26,IF('Precision Analysis'!$B$2:$B$37=B26,'Precision Analysis'!$D$2:$H$37,""))))</f>
        <v>2.2129981248738425E-3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0.76144565994324342</v>
      </c>
      <c r="F27" s="9">
        <f t="array" ref="F27">IF(D27&lt;2,"",VAR(IF('Precision Analysis'!$A$2:$A$37=A27,IF('Precision Analysis'!$C$2:$C$37=C27,'Precision Analysis'!$D$2:$H$37,""))))</f>
        <v>3.4584899707162851E-3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0.75756672158587413</v>
      </c>
      <c r="F28" s="11">
        <f t="array" ref="F28">IF(D28&lt;2,"",VAR(IF('Precision Analysis'!$A$2:$A$37=A28,IF('Precision Analysis'!$C$2:$C$37=C28,'Precision Analysis'!$D$2:$H$37,""))))</f>
        <v>3.4796982737643795E-3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0.75950500788677222</v>
      </c>
      <c r="F29" s="11">
        <f t="array" ref="F29">IF(D29&lt;2,"",VAR(IF('Precision Analysis'!$A$2:$A$37=A29,IF('Precision Analysis'!$C$2:$C$37=C29,'Precision Analysis'!$D$2:$H$37,""))))</f>
        <v>4.307927424908797E-3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0.84391393672775317</v>
      </c>
      <c r="F30" s="11">
        <f t="array" ref="F30">IF(D30&lt;2,"",VAR(IF('Precision Analysis'!$A$2:$A$37=A30,IF('Precision Analysis'!$C$2:$C$37=C30,'Precision Analysis'!$D$2:$H$37,""))))</f>
        <v>2.5086911555359821E-3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0.84875713431043631</v>
      </c>
      <c r="F31" s="11">
        <f t="array" ref="F31">IF(D31&lt;2,"",VAR(IF('Precision Analysis'!$A$2:$A$37=A31,IF('Precision Analysis'!$C$2:$C$37=C31,'Precision Analysis'!$D$2:$H$37,""))))</f>
        <v>1.7893528811516615E-3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0.83377900918549452</v>
      </c>
      <c r="F32" s="11">
        <f t="array" ref="F32">IF(D32&lt;2,"",VAR(IF('Precision Analysis'!$A$2:$A$37=A32,IF('Precision Analysis'!$C$2:$C$37=C32,'Precision Analysis'!$D$2:$H$37,""))))</f>
        <v>3.3873928710221515E-3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0.85875314969852123</v>
      </c>
      <c r="F33" s="11">
        <f t="array" ref="F33">IF(D33&lt;2,"",VAR(IF('Precision Analysis'!$A$2:$A$37=A33,IF('Precision Analysis'!$C$2:$C$37=C33,'Precision Analysis'!$D$2:$H$37,""))))</f>
        <v>1.6458022938240337E-3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0.87314697455760371</v>
      </c>
      <c r="F34" s="11">
        <f t="array" ref="F34">IF(D34&lt;2,"",VAR(IF('Precision Analysis'!$A$2:$A$37=A34,IF('Precision Analysis'!$C$2:$C$37=C34,'Precision Analysis'!$D$2:$H$37,""))))</f>
        <v>9.3474725270347087E-4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0.86440136219821062</v>
      </c>
      <c r="F35" s="11">
        <f t="array" ref="F35">IF(D35&lt;2,"",VAR(IF('Precision Analysis'!$A$2:$A$37=A35,IF('Precision Analysis'!$C$2:$C$37=C35,'Precision Analysis'!$D$2:$H$37,""))))</f>
        <v>1.1247104496427953E-3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0.84795981260415798</v>
      </c>
      <c r="F36" s="11">
        <f t="array" ref="F36">IF(D36&lt;2,"",VAR(IF('Precision Analysis'!$A$2:$A$37=A36,IF('Precision Analysis'!$C$2:$C$37=C36,'Precision Analysis'!$D$2:$H$37,""))))</f>
        <v>1.7758254997482152E-3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0.85867241236177239</v>
      </c>
      <c r="F37" s="11">
        <f t="array" ref="F37">IF(D37&lt;2,"",VAR(IF('Precision Analysis'!$A$2:$A$37=A37,IF('Precision Analysis'!$C$2:$C$37=C37,'Precision Analysis'!$D$2:$H$37,""))))</f>
        <v>1.5382863125022145E-3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0.8176761973104052</v>
      </c>
      <c r="F39" s="11">
        <f t="array" ref="F39">IF(D39&lt;2,"",VAR(IF('Precision Analysis'!$A$2:$A$37=A39,IF('Precision Analysis'!$C$2:$C$37=C39,'Precision Analysis'!$D$2:$H$37,""))))</f>
        <v>8.3661504118598103E-4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0.81305595386288121</v>
      </c>
      <c r="F40" s="11">
        <f t="array" ref="F40">IF(D40&lt;2,"",VAR(IF('Precision Analysis'!$A$2:$A$37=A40,IF('Precision Analysis'!$C$2:$C$37=C40,'Precision Analysis'!$D$2:$H$37,""))))</f>
        <v>6.9446828693836213E-4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0.79239306227091288</v>
      </c>
      <c r="F41" s="11">
        <f t="array" ref="F41">IF(D41&lt;2,"",VAR(IF('Precision Analysis'!$A$2:$A$37=A41,IF('Precision Analysis'!$C$2:$C$37=C41,'Precision Analysis'!$D$2:$H$37,""))))</f>
        <v>3.1595826107991289E-3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0.87132875554227796</v>
      </c>
      <c r="F42" s="11">
        <f t="array" ref="F42">IF(D42&lt;2,"",VAR(IF('Precision Analysis'!$A$2:$A$37=A42,IF('Precision Analysis'!$C$2:$C$37=C42,'Precision Analysis'!$D$2:$H$37,""))))</f>
        <v>2.615146021224625E-3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0.87075167435698086</v>
      </c>
      <c r="F43" s="11">
        <f t="array" ref="F43">IF(D43&lt;2,"",VAR(IF('Precision Analysis'!$A$2:$A$37=A43,IF('Precision Analysis'!$C$2:$C$37=C43,'Precision Analysis'!$D$2:$H$37,""))))</f>
        <v>1.7367389363857197E-3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0.85664167833128069</v>
      </c>
      <c r="F44" s="14">
        <f t="array" ref="F44">IF(D44&lt;2,"",VAR(IF('Precision Analysis'!$A$2:$A$37=A44,IF('Precision Analysis'!$C$2:$C$37=C44,'Precision Analysis'!$D$2:$H$37,""))))</f>
        <v>2.2291305910661706E-3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0.82209409822708346</v>
      </c>
      <c r="F45" s="9">
        <f t="array" ref="F45">IF(D45&lt;2,"",VAR(IF('Precision Analysis'!$B$2:$B$37=B45,IF('Precision Analysis'!$C$2:$C$37=C45,'Precision Analysis'!$D$2:$H$37,""))))</f>
        <v>3.9745958973249219E-3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0.83305196173820362</v>
      </c>
      <c r="F46" s="11">
        <f t="array" ref="F46">IF(D46&lt;2,"",VAR(IF('Precision Analysis'!$B$2:$B$37=B46,IF('Precision Analysis'!$C$2:$C$37=C46,'Precision Analysis'!$D$2:$H$37,""))))</f>
        <v>3.7088911561148261E-3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0.66487017810382665</v>
      </c>
      <c r="F47" s="11">
        <f t="array" ref="F47">IF(D47&lt;2,"",VAR(IF('Precision Analysis'!$B$2:$B$37=B47,IF('Precision Analysis'!$C$2:$C$37=C47,'Precision Analysis'!$D$2:$H$37,""))))</f>
        <v>9.5387421227810645E-2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0.84493173904836971</v>
      </c>
      <c r="F48" s="11">
        <f t="array" ref="F48">IF(D48&lt;2,"",VAR(IF('Precision Analysis'!$B$2:$B$37=B48,IF('Precision Analysis'!$C$2:$C$37=C48,'Precision Analysis'!$D$2:$H$37,""))))</f>
        <v>2.4401173620218469E-3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0.84093166194031255</v>
      </c>
      <c r="F49" s="11">
        <f t="array" ref="F49">IF(D49&lt;2,"",VAR(IF('Precision Analysis'!$B$2:$B$37=B49,IF('Precision Analysis'!$C$2:$C$37=C49,'Precision Analysis'!$D$2:$H$37,""))))</f>
        <v>2.8426584491559647E-3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0.704036528520397</v>
      </c>
      <c r="F50" s="14">
        <f t="array" ref="F50">IF(D50&lt;2,"",VAR(IF('Precision Analysis'!$B$2:$B$37=B50,IF('Precision Analysis'!$C$2:$C$37=C50,'Precision Analysis'!$D$2:$H$37,""))))</f>
        <v>0.10481093953320939</v>
      </c>
    </row>
    <row r="51" spans="1:6" x14ac:dyDescent="0.2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0.71959495114021355</v>
      </c>
      <c r="F51" s="9">
        <f>_xlfn.VAR.S('Precision Analysis'!D2:H2)</f>
        <v>1.4971951092204545E-3</v>
      </c>
    </row>
    <row r="52" spans="1:6" x14ac:dyDescent="0.2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0.73373933819388948</v>
      </c>
      <c r="F52" s="11">
        <f>_xlfn.VAR.S('Precision Analysis'!D3:H3)</f>
        <v>1.4850713780763928E-3</v>
      </c>
    </row>
    <row r="53" spans="1:6" x14ac:dyDescent="0.2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0.72281108662013871</v>
      </c>
      <c r="F53" s="11">
        <f>_xlfn.VAR.S('Precision Analysis'!D4:H4)</f>
        <v>3.9538532133070927E-3</v>
      </c>
    </row>
    <row r="54" spans="1:6" x14ac:dyDescent="0.2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0.8032963687462733</v>
      </c>
      <c r="F54" s="11">
        <f>_xlfn.VAR.S('Precision Analysis'!D5:H5)</f>
        <v>1.9057027566011775E-3</v>
      </c>
    </row>
    <row r="55" spans="1:6" x14ac:dyDescent="0.2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0.78139410497785877</v>
      </c>
      <c r="F55" s="11">
        <f>_xlfn.VAR.S('Precision Analysis'!D6:H6)</f>
        <v>4.9248892396218978E-3</v>
      </c>
    </row>
    <row r="56" spans="1:6" x14ac:dyDescent="0.2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0.79619892915340562</v>
      </c>
      <c r="F56" s="11">
        <f>_xlfn.VAR.S('Precision Analysis'!D7:H7)</f>
        <v>2.3728738479329692E-3</v>
      </c>
    </row>
    <row r="57" spans="1:6" x14ac:dyDescent="0.2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0.82112094709917705</v>
      </c>
      <c r="F57" s="11">
        <f>_xlfn.VAR.S('Precision Analysis'!D8:H8)</f>
        <v>2.5552029174567602E-3</v>
      </c>
    </row>
    <row r="58" spans="1:6" x14ac:dyDescent="0.2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0.82567392497313397</v>
      </c>
      <c r="F58" s="11">
        <f>_xlfn.VAR.S('Precision Analysis'!D9:H9)</f>
        <v>1.2765326162612293E-3</v>
      </c>
    </row>
    <row r="59" spans="1:6" x14ac:dyDescent="0.2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0.80003615546561413</v>
      </c>
      <c r="F59" s="11">
        <f>_xlfn.VAR.S('Precision Analysis'!D10:H10)</f>
        <v>3.5472212721748726E-3</v>
      </c>
    </row>
    <row r="60" spans="1:6" x14ac:dyDescent="0.2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0.86670692635632918</v>
      </c>
      <c r="F60" s="11">
        <f>_xlfn.VAR.S('Precision Analysis'!D11:H11)</f>
        <v>1.7905512419782584E-3</v>
      </c>
    </row>
    <row r="61" spans="1:6" x14ac:dyDescent="0.2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0.87184034364773877</v>
      </c>
      <c r="F61" s="11">
        <f>_xlfn.VAR.S('Precision Analysis'!D12:H12)</f>
        <v>1.4174249830556933E-3</v>
      </c>
    </row>
    <row r="62" spans="1:6" x14ac:dyDescent="0.2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0.86752186290537503</v>
      </c>
      <c r="F62" s="11">
        <f>_xlfn.VAR.S('Precision Analysis'!D13:H13)</f>
        <v>1.2279622447218439E-3</v>
      </c>
    </row>
    <row r="63" spans="1:6" x14ac:dyDescent="0.2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0.85438759292542665</v>
      </c>
      <c r="F63" s="11">
        <f>_xlfn.VAR.S('Precision Analysis'!D14:H14)</f>
        <v>2.4122167632498795E-3</v>
      </c>
    </row>
    <row r="64" spans="1:6" x14ac:dyDescent="0.2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0.87581924978242198</v>
      </c>
      <c r="F64" s="11">
        <f>_xlfn.VAR.S('Precision Analysis'!D15:H15)</f>
        <v>8.9835646711357818E-4</v>
      </c>
    </row>
    <row r="65" spans="1:6" x14ac:dyDescent="0.2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0.86071900021370507</v>
      </c>
      <c r="F65" s="11">
        <f>_xlfn.VAR.S('Precision Analysis'!D16:H16)</f>
        <v>1.3698603203791699E-3</v>
      </c>
    </row>
    <row r="66" spans="1:6" x14ac:dyDescent="0.2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0.86311870647161582</v>
      </c>
      <c r="F66" s="11">
        <f>_xlfn.VAR.S('Precision Analysis'!D17:H17)</f>
        <v>1.2431931830064178E-3</v>
      </c>
    </row>
    <row r="67" spans="1:6" x14ac:dyDescent="0.2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0.87047469933278543</v>
      </c>
      <c r="F67" s="11">
        <f>_xlfn.VAR.S('Precision Analysis'!D18:H18)</f>
        <v>1.1869722142762861E-3</v>
      </c>
    </row>
    <row r="68" spans="1:6" x14ac:dyDescent="0.2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0.86808372418271618</v>
      </c>
      <c r="F68" s="11">
        <f>_xlfn.VAR.S('Precision Analysis'!D19:H19)</f>
        <v>1.1268387168547889E-3</v>
      </c>
    </row>
    <row r="69" spans="1:6" x14ac:dyDescent="0.2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0.85554595722102211</v>
      </c>
      <c r="F69" s="11">
        <f>_xlfn.VAR.S('Precision Analysis'!D20:H20)</f>
        <v>1.3552760789766079E-3</v>
      </c>
    </row>
    <row r="70" spans="1:6" x14ac:dyDescent="0.2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0.8677771628369717</v>
      </c>
      <c r="F70" s="11">
        <f>_xlfn.VAR.S('Precision Analysis'!D21:H21)</f>
        <v>1.1463463783379566E-3</v>
      </c>
    </row>
    <row r="71" spans="1:6" x14ac:dyDescent="0.2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2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0.84037366798729385</v>
      </c>
      <c r="F72" s="11">
        <f>_xlfn.VAR.S('Precision Analysis'!D23:H23)</f>
        <v>2.4964573200869367E-3</v>
      </c>
    </row>
    <row r="73" spans="1:6" x14ac:dyDescent="0.2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0.84956766188657318</v>
      </c>
      <c r="F73" s="11">
        <f>_xlfn.VAR.S('Precision Analysis'!D24:H24)</f>
        <v>2.1075566217529222E-3</v>
      </c>
    </row>
    <row r="74" spans="1:6" x14ac:dyDescent="0.2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2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0.82381930319587759</v>
      </c>
      <c r="F75" s="11">
        <f>_xlfn.VAR.S('Precision Analysis'!D26:H26)</f>
        <v>1.4296516359219161E-3</v>
      </c>
    </row>
    <row r="76" spans="1:6" x14ac:dyDescent="0.2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0.81979789046059892</v>
      </c>
      <c r="F76" s="11">
        <f>_xlfn.VAR.S('Precision Analysis'!D27:H27)</f>
        <v>9.8518094497560861E-4</v>
      </c>
    </row>
    <row r="77" spans="1:6" x14ac:dyDescent="0.2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0.76307572571731364</v>
      </c>
      <c r="F77" s="11">
        <f>_xlfn.VAR.S('Precision Analysis'!D28:H28)</f>
        <v>1.8472886667619743E-3</v>
      </c>
    </row>
    <row r="78" spans="1:6" x14ac:dyDescent="0.2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0.81153309142493268</v>
      </c>
      <c r="F78" s="11">
        <f>_xlfn.VAR.S('Precision Analysis'!D29:H29)</f>
        <v>3.5838783194622724E-4</v>
      </c>
    </row>
    <row r="79" spans="1:6" x14ac:dyDescent="0.2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0.80631401726516339</v>
      </c>
      <c r="F79" s="11">
        <f>_xlfn.VAR.S('Precision Analysis'!D30:H30)</f>
        <v>4.6373842791659007E-4</v>
      </c>
    </row>
    <row r="80" spans="1:6" x14ac:dyDescent="0.2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0.82171039882451213</v>
      </c>
      <c r="F80" s="11">
        <f>_xlfn.VAR.S('Precision Analysis'!D31:H31)</f>
        <v>3.1130066510435405E-3</v>
      </c>
    </row>
    <row r="81" spans="1:6" x14ac:dyDescent="0.2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0.85809583778078458</v>
      </c>
      <c r="F81" s="11">
        <f>_xlfn.VAR.S('Precision Analysis'!D32:H32)</f>
        <v>2.106252213639183E-3</v>
      </c>
    </row>
    <row r="82" spans="1:6" x14ac:dyDescent="0.2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0.87550420418220454</v>
      </c>
      <c r="F82" s="11">
        <f>_xlfn.VAR.S('Precision Analysis'!D33:H33)</f>
        <v>2.435252554912096E-3</v>
      </c>
    </row>
    <row r="83" spans="1:6" x14ac:dyDescent="0.2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0.84257910060618857</v>
      </c>
      <c r="F83" s="11">
        <f>_xlfn.VAR.S('Precision Analysis'!D34:H34)</f>
        <v>1.7644605683546618E-3</v>
      </c>
    </row>
    <row r="84" spans="1:6" x14ac:dyDescent="0.2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0.88456167330377133</v>
      </c>
      <c r="F84" s="11">
        <f>_xlfn.VAR.S('Precision Analysis'!D35:H35)</f>
        <v>3.3400510529101035E-3</v>
      </c>
    </row>
    <row r="85" spans="1:6" x14ac:dyDescent="0.2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0.8659991445317573</v>
      </c>
      <c r="F85" s="11">
        <f>_xlfn.VAR.S('Precision Analysis'!D36:H36)</f>
        <v>1.4159437026066721E-3</v>
      </c>
    </row>
    <row r="86" spans="1:6" x14ac:dyDescent="0.2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0.87070425605637281</v>
      </c>
      <c r="F86" s="14">
        <f>_xlfn.VAR.S('Precision Analysis'!D37:H37)</f>
        <v>2.7566930308585806E-3</v>
      </c>
    </row>
    <row r="87" spans="1:6" x14ac:dyDescent="0.25">
      <c r="D87">
        <f>SUM(D51:D86)</f>
        <v>180</v>
      </c>
      <c r="E87">
        <f>AVERAGE('Precision Analysis'!D2:H37)</f>
        <v>0.78498602792969907</v>
      </c>
      <c r="F87">
        <f>_xlfn.VAR.S('Precision Analysis'!D2:H37)</f>
        <v>3.9796176557414881E-2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4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P91"/>
  <sheetViews>
    <sheetView workbookViewId="0">
      <selection activeCell="F56" sqref="F56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'Precision ANOVA'!E15</f>
        <v>0.72538179198474717</v>
      </c>
      <c r="C2">
        <f>'Precision ANOVA'!E16</f>
        <v>0.79362980095917923</v>
      </c>
      <c r="E2" t="s">
        <v>0</v>
      </c>
      <c r="F2">
        <f>'Precision ANOVA'!E27</f>
        <v>0.76144565994324342</v>
      </c>
      <c r="G2">
        <f>'Precision ANOVA'!E28</f>
        <v>0.75756672158587413</v>
      </c>
      <c r="H2">
        <f>'Precision ANOVA'!E29</f>
        <v>0.75950500788677222</v>
      </c>
      <c r="J2" t="s">
        <v>0</v>
      </c>
      <c r="K2">
        <f>'Precision ANOVA'!E51</f>
        <v>0.71959495114021355</v>
      </c>
      <c r="L2">
        <f>'Precision ANOVA'!E52</f>
        <v>0.73373933819388948</v>
      </c>
      <c r="M2">
        <f>'Precision ANOVA'!E53</f>
        <v>0.72281108662013871</v>
      </c>
      <c r="N2">
        <f>'Precision ANOVA'!E54</f>
        <v>0.8032963687462733</v>
      </c>
      <c r="O2">
        <f>'Precision ANOVA'!E55</f>
        <v>0.78139410497785877</v>
      </c>
      <c r="P2">
        <f>'Precision ANOVA'!E56</f>
        <v>0.79619892915340562</v>
      </c>
    </row>
    <row r="3" spans="1:16" x14ac:dyDescent="0.25">
      <c r="A3" t="s">
        <v>1</v>
      </c>
      <c r="B3">
        <f>'Precision ANOVA'!E17</f>
        <v>0.81561034251264164</v>
      </c>
      <c r="C3">
        <f>'Precision ANOVA'!E18</f>
        <v>0.86868971096981429</v>
      </c>
      <c r="E3" t="s">
        <v>1</v>
      </c>
      <c r="F3">
        <f>'Precision ANOVA'!E30</f>
        <v>0.84391393672775317</v>
      </c>
      <c r="G3">
        <f>'Precision ANOVA'!E31</f>
        <v>0.84875713431043631</v>
      </c>
      <c r="H3">
        <f>'Precision ANOVA'!E32</f>
        <v>0.83377900918549452</v>
      </c>
      <c r="J3" t="s">
        <v>1</v>
      </c>
      <c r="K3">
        <f>'Precision ANOVA'!E57</f>
        <v>0.82112094709917705</v>
      </c>
      <c r="L3">
        <f>'Precision ANOVA'!E58</f>
        <v>0.82567392497313397</v>
      </c>
      <c r="M3">
        <f>'Precision ANOVA'!E59</f>
        <v>0.80003615546561413</v>
      </c>
      <c r="N3">
        <f>'Precision ANOVA'!E60</f>
        <v>0.86670692635632918</v>
      </c>
      <c r="O3">
        <f>'Precision ANOVA'!E61</f>
        <v>0.87184034364773877</v>
      </c>
      <c r="P3">
        <f>'Precision ANOVA'!E62</f>
        <v>0.86752186290537503</v>
      </c>
    </row>
    <row r="4" spans="1:16" x14ac:dyDescent="0.25">
      <c r="A4" t="s">
        <v>2</v>
      </c>
      <c r="B4">
        <f>'Precision ANOVA'!E19</f>
        <v>0.86364194764051783</v>
      </c>
      <c r="C4">
        <f>'Precision ANOVA'!E20</f>
        <v>0.86722570999570581</v>
      </c>
      <c r="E4" t="s">
        <v>2</v>
      </c>
      <c r="F4">
        <f>'Precision ANOVA'!E33</f>
        <v>0.85875314969852123</v>
      </c>
      <c r="G4">
        <f>'Precision ANOVA'!E34</f>
        <v>0.87314697455760371</v>
      </c>
      <c r="H4">
        <f>'Precision ANOVA'!E35</f>
        <v>0.86440136219821062</v>
      </c>
      <c r="J4" t="s">
        <v>2</v>
      </c>
      <c r="K4">
        <f>'Precision ANOVA'!E63</f>
        <v>0.85438759292542665</v>
      </c>
      <c r="L4">
        <f>'Precision ANOVA'!E64</f>
        <v>0.87581924978242198</v>
      </c>
      <c r="M4">
        <f>'Precision ANOVA'!E65</f>
        <v>0.86071900021370507</v>
      </c>
      <c r="N4">
        <f>'Precision ANOVA'!E66</f>
        <v>0.86311870647161582</v>
      </c>
      <c r="O4">
        <f>'Precision ANOVA'!E67</f>
        <v>0.87047469933278543</v>
      </c>
      <c r="P4">
        <f>'Precision ANOVA'!E68</f>
        <v>0.86808372418271618</v>
      </c>
    </row>
    <row r="5" spans="1:16" x14ac:dyDescent="0.25">
      <c r="A5" t="s">
        <v>88</v>
      </c>
      <c r="B5">
        <f>'Precision ANOVA'!E21</f>
        <v>0.57444104001933138</v>
      </c>
      <c r="C5">
        <f>'Precision ANOVA'!E22</f>
        <v>0.56331377662462245</v>
      </c>
      <c r="E5" t="s">
        <v>88</v>
      </c>
      <c r="F5">
        <f>'Precision ANOVA'!E36</f>
        <v>0.84795981260415798</v>
      </c>
      <c r="G5">
        <f>'Precision ANOVA'!E37</f>
        <v>0.85867241236177239</v>
      </c>
      <c r="H5">
        <f>'Precision ANOVA'!E38</f>
        <v>0</v>
      </c>
      <c r="J5" t="s">
        <v>88</v>
      </c>
      <c r="K5">
        <f>'Precision ANOVA'!E69</f>
        <v>0.85554595722102211</v>
      </c>
      <c r="L5">
        <f>'Precision ANOVA'!E70</f>
        <v>0.8677771628369717</v>
      </c>
      <c r="M5">
        <f>'Precision ANOVA'!E71</f>
        <v>0</v>
      </c>
      <c r="N5">
        <f>'Precision ANOVA'!E72</f>
        <v>0.84037366798729385</v>
      </c>
      <c r="O5">
        <f>'Precision ANOVA'!E73</f>
        <v>0.84956766188657318</v>
      </c>
      <c r="P5">
        <f>'Precision ANOVA'!E74</f>
        <v>0</v>
      </c>
    </row>
    <row r="6" spans="1:16" x14ac:dyDescent="0.25">
      <c r="A6" t="s">
        <v>4</v>
      </c>
      <c r="B6">
        <f>'Precision ANOVA'!E23</f>
        <v>0.80223097312459657</v>
      </c>
      <c r="C6">
        <f>'Precision ANOVA'!E24</f>
        <v>0.81318583583820281</v>
      </c>
      <c r="E6" t="s">
        <v>4</v>
      </c>
      <c r="F6">
        <f>'Precision ANOVA'!E39</f>
        <v>0.8176761973104052</v>
      </c>
      <c r="G6">
        <f>'Precision ANOVA'!E40</f>
        <v>0.81305595386288121</v>
      </c>
      <c r="H6">
        <f>'Precision ANOVA'!E41</f>
        <v>0.79239306227091288</v>
      </c>
      <c r="J6" t="s">
        <v>4</v>
      </c>
      <c r="K6">
        <f>'Precision ANOVA'!E75</f>
        <v>0.82381930319587759</v>
      </c>
      <c r="L6">
        <f>'Precision ANOVA'!E76</f>
        <v>0.81979789046059892</v>
      </c>
      <c r="M6">
        <f>'Precision ANOVA'!E77</f>
        <v>0.76307572571731364</v>
      </c>
      <c r="N6">
        <f>'Precision ANOVA'!E78</f>
        <v>0.81153309142493268</v>
      </c>
      <c r="O6">
        <f>'Precision ANOVA'!E79</f>
        <v>0.80631401726516339</v>
      </c>
      <c r="P6">
        <f>'Precision ANOVA'!E80</f>
        <v>0.82171039882451213</v>
      </c>
    </row>
    <row r="7" spans="1:16" x14ac:dyDescent="0.25">
      <c r="A7" t="s">
        <v>5</v>
      </c>
      <c r="B7">
        <f>'Precision ANOVA'!E25</f>
        <v>0.85872638085639263</v>
      </c>
      <c r="C7">
        <f>'Precision ANOVA'!E26</f>
        <v>0.87375502463063381</v>
      </c>
      <c r="E7" t="s">
        <v>5</v>
      </c>
      <c r="F7">
        <f>'Precision ANOVA'!E42</f>
        <v>0.87132875554227796</v>
      </c>
      <c r="G7">
        <f>'Precision ANOVA'!E43</f>
        <v>0.87075167435698086</v>
      </c>
      <c r="H7">
        <f>'Precision ANOVA'!E44</f>
        <v>0.85664167833128069</v>
      </c>
      <c r="J7" t="s">
        <v>5</v>
      </c>
      <c r="K7">
        <f>'Precision ANOVA'!E81</f>
        <v>0.85809583778078458</v>
      </c>
      <c r="L7">
        <f>'Precision ANOVA'!E82</f>
        <v>0.87550420418220454</v>
      </c>
      <c r="M7">
        <f>'Precision ANOVA'!E83</f>
        <v>0.84257910060618857</v>
      </c>
      <c r="N7">
        <f>'Precision ANOVA'!E84</f>
        <v>0.88456167330377133</v>
      </c>
      <c r="O7">
        <f>'Precision ANOVA'!E85</f>
        <v>0.8659991445317573</v>
      </c>
      <c r="P7">
        <f>'Precision ANOVA'!E86</f>
        <v>0.87070425605637281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0.72538179198474717</v>
      </c>
      <c r="C11" s="18">
        <v>0.81561034251264164</v>
      </c>
      <c r="D11" s="18">
        <v>0.86364194764051783</v>
      </c>
      <c r="E11" s="18">
        <v>0.57444104001933138</v>
      </c>
      <c r="F11" s="18">
        <v>0.80223097312459657</v>
      </c>
      <c r="G11" s="19">
        <v>0.85872638085639263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0.79362980095917923</v>
      </c>
      <c r="C12" s="13">
        <v>0.86868971096981429</v>
      </c>
      <c r="D12" s="13">
        <v>0.86722570999570581</v>
      </c>
      <c r="E12" s="13">
        <v>0.56331377662462245</v>
      </c>
      <c r="F12" s="13">
        <v>0.81318583583820281</v>
      </c>
      <c r="G12" s="14">
        <v>0.87375502463063381</v>
      </c>
      <c r="I12" s="21" t="str">
        <f t="array" ref="I12:I17">TRANSPOSE(B10:G10)</f>
        <v>kNN</v>
      </c>
      <c r="J12" s="21">
        <f>AVERAGE(B11:B12)</f>
        <v>0.75950579647196315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0.84215002674122796</v>
      </c>
    </row>
    <row r="14" spans="1:16" x14ac:dyDescent="0.25">
      <c r="I14" t="str">
        <v>LR</v>
      </c>
      <c r="J14">
        <f>AVERAGE(D11:D12)</f>
        <v>0.86543382881811182</v>
      </c>
    </row>
    <row r="15" spans="1:16" x14ac:dyDescent="0.25">
      <c r="I15" t="str">
        <v>MNB</v>
      </c>
      <c r="J15">
        <f>AVERAGE(E11:E12)</f>
        <v>0.56887740832197697</v>
      </c>
    </row>
    <row r="16" spans="1:16" x14ac:dyDescent="0.25">
      <c r="I16" t="str">
        <v>RF</v>
      </c>
      <c r="J16">
        <f>AVERAGE(F11:F12)</f>
        <v>0.80770840448139969</v>
      </c>
    </row>
    <row r="17" spans="9:16" x14ac:dyDescent="0.25">
      <c r="I17" s="16" t="str">
        <v>Ensemble</v>
      </c>
      <c r="J17" s="16">
        <f>AVERAGE(G11:G12)</f>
        <v>0.86624070274351328</v>
      </c>
      <c r="K17" s="16"/>
      <c r="L17" s="16"/>
      <c r="M17" s="16"/>
      <c r="N17" s="16"/>
    </row>
    <row r="18" spans="9:16" x14ac:dyDescent="0.25">
      <c r="K18">
        <f>SQRT([2]!MSWF(B11:G12,1)/COUNT(B11:B12))</f>
        <v>1.533283789666757E-2</v>
      </c>
      <c r="L18">
        <f>[2]!dfWF(B11:G12,1)</f>
        <v>5</v>
      </c>
      <c r="M18">
        <f>[2]!QCRIT(COUNT(J12:J17),L18,P19,2)</f>
        <v>6.0330000000000004</v>
      </c>
      <c r="N18">
        <f>K18*M18</f>
        <v>9.2503011030595453E-2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8.2644230269264818E-2</v>
      </c>
      <c r="L21" s="21">
        <f>K21/K$18</f>
        <v>5.3900152617687729</v>
      </c>
      <c r="M21" s="21">
        <f>K21-N$18</f>
        <v>-9.858780761330635E-3</v>
      </c>
      <c r="N21" s="21">
        <f>K21+N$18</f>
        <v>0.17514724129986026</v>
      </c>
      <c r="O21">
        <f>[2]!QDIST(L21,COUNT(J$12:J$17),L$18)</f>
        <v>7.5819612807978443E-2</v>
      </c>
      <c r="P21" s="21">
        <f>L21/SQRT(COUNT(B$11:B$12))</f>
        <v>3.8113163422956831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0.10592803234614867</v>
      </c>
      <c r="L22">
        <f t="shared" ref="L22:L35" si="0">K22/K$18</f>
        <v>6.9085731591260746</v>
      </c>
      <c r="M22">
        <f t="shared" ref="M22:M35" si="1">K22-N$18</f>
        <v>1.3425021315553218E-2</v>
      </c>
      <c r="N22">
        <f t="shared" ref="N22:N35" si="2">K22+N$18</f>
        <v>0.19843104337674411</v>
      </c>
      <c r="O22">
        <f>[2]!QDIST(L22,COUNT(J$12:J$17),L$18)</f>
        <v>2.9353953433076674E-2</v>
      </c>
      <c r="P22">
        <f t="shared" ref="P22:P35" si="3">L22/SQRT(COUNT(B$11:B$12))</f>
        <v>4.8850989291414164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0.19062838814998617</v>
      </c>
      <c r="L23">
        <f t="shared" si="0"/>
        <v>12.432687897353773</v>
      </c>
      <c r="M23">
        <f t="shared" si="1"/>
        <v>9.8125377119390719E-2</v>
      </c>
      <c r="N23">
        <f t="shared" si="2"/>
        <v>0.28313139918058161</v>
      </c>
      <c r="O23">
        <f>[2]!QDIST(L23,COUNT(J$12:J$17),L$18)</f>
        <v>2.2062750015311439E-3</v>
      </c>
      <c r="P23">
        <f t="shared" si="3"/>
        <v>8.7912379205947708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4.8202608009436543E-2</v>
      </c>
      <c r="L24">
        <f t="shared" si="0"/>
        <v>3.1437499264185704</v>
      </c>
      <c r="M24">
        <f t="shared" si="1"/>
        <v>-4.430040302115891E-2</v>
      </c>
      <c r="N24">
        <f t="shared" si="2"/>
        <v>0.14070561904003198</v>
      </c>
      <c r="O24">
        <f>[2]!QDIST(L24,COUNT(J$12:J$17),L$18)</f>
        <v>0.36208720909856407</v>
      </c>
      <c r="P24">
        <f t="shared" si="3"/>
        <v>2.2229668913252807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0.10673490627155013</v>
      </c>
      <c r="L25">
        <f t="shared" si="0"/>
        <v>6.961197071988078</v>
      </c>
      <c r="M25">
        <f t="shared" si="1"/>
        <v>1.4231895240954681E-2</v>
      </c>
      <c r="N25">
        <f t="shared" si="2"/>
        <v>0.19923791730214557</v>
      </c>
      <c r="O25">
        <f>[2]!QDIST(L25,COUNT(J$12:J$17),L$18)</f>
        <v>2.8465295951350389E-2</v>
      </c>
      <c r="P25">
        <f t="shared" si="3"/>
        <v>4.9223096547787089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2.3283802076883853E-2</v>
      </c>
      <c r="L26">
        <f t="shared" si="0"/>
        <v>1.5185578973573013</v>
      </c>
      <c r="M26">
        <f t="shared" si="1"/>
        <v>-6.92192089537116E-2</v>
      </c>
      <c r="N26">
        <f t="shared" si="2"/>
        <v>0.11578681310747931</v>
      </c>
      <c r="O26">
        <f>[2]!QDIST(L26,COUNT(J$12:J$17),L$18)</f>
        <v>0.87354271589820598</v>
      </c>
      <c r="P26">
        <f t="shared" si="3"/>
        <v>1.0737825868457329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0.27327261841925099</v>
      </c>
      <c r="L27">
        <f t="shared" si="0"/>
        <v>17.822703159122547</v>
      </c>
      <c r="M27">
        <f t="shared" si="1"/>
        <v>0.18076960738865555</v>
      </c>
      <c r="N27">
        <f t="shared" si="2"/>
        <v>0.36577562944984643</v>
      </c>
      <c r="O27">
        <f>[2]!QDIST(L27,COUNT(J$12:J$17),L$18)</f>
        <v>3.9759076180267972E-4</v>
      </c>
      <c r="P27">
        <f t="shared" si="3"/>
        <v>12.602554262890456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3.4441622259828275E-2</v>
      </c>
      <c r="L28">
        <f t="shared" si="0"/>
        <v>2.2462653353502025</v>
      </c>
      <c r="M28">
        <f t="shared" si="1"/>
        <v>-5.8061388770767178E-2</v>
      </c>
      <c r="N28">
        <f t="shared" si="2"/>
        <v>0.12694463329042371</v>
      </c>
      <c r="O28">
        <f>[2]!QDIST(L28,COUNT(J$12:J$17),L$18)</f>
        <v>0.63635232112061746</v>
      </c>
      <c r="P28">
        <f t="shared" si="3"/>
        <v>1.5883494509704024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2.4090676002285316E-2</v>
      </c>
      <c r="L29">
        <f t="shared" si="0"/>
        <v>1.5711818102193051</v>
      </c>
      <c r="M29">
        <f t="shared" si="1"/>
        <v>-6.8412335028310137E-2</v>
      </c>
      <c r="N29">
        <f t="shared" si="2"/>
        <v>0.11659368703288077</v>
      </c>
      <c r="O29">
        <f>[2]!QDIST(L29,COUNT(J$12:J$17),L$18)</f>
        <v>0.85907458356181565</v>
      </c>
      <c r="P29">
        <f t="shared" si="3"/>
        <v>1.1109933124830258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0.29655642049613484</v>
      </c>
      <c r="L30">
        <f t="shared" si="0"/>
        <v>19.341261056479848</v>
      </c>
      <c r="M30">
        <f t="shared" si="1"/>
        <v>0.2040534094655394</v>
      </c>
      <c r="N30">
        <f t="shared" si="2"/>
        <v>0.38905943152673028</v>
      </c>
      <c r="O30">
        <f>[2]!QDIST(L30,COUNT(J$12:J$17),L$18)</f>
        <v>2.678032650218487E-4</v>
      </c>
      <c r="P30">
        <f t="shared" si="3"/>
        <v>13.676336849736188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5.7725424336712128E-2</v>
      </c>
      <c r="L31">
        <f t="shared" si="0"/>
        <v>3.7648232327075042</v>
      </c>
      <c r="M31">
        <f t="shared" si="1"/>
        <v>-3.4777586693883325E-2</v>
      </c>
      <c r="N31">
        <f t="shared" si="2"/>
        <v>0.15022843536730757</v>
      </c>
      <c r="O31">
        <f>[2]!QDIST(L31,COUNT(J$12:J$17),L$18)</f>
        <v>0.23432818168044822</v>
      </c>
      <c r="P31">
        <f t="shared" si="3"/>
        <v>2.6621320378161353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8.0687392540146341E-4</v>
      </c>
      <c r="L32">
        <f t="shared" si="0"/>
        <v>5.2623912862003769E-2</v>
      </c>
      <c r="M32">
        <f t="shared" si="1"/>
        <v>-9.1696137105193989E-2</v>
      </c>
      <c r="N32">
        <f t="shared" si="2"/>
        <v>9.3309884955996916E-2</v>
      </c>
      <c r="O32">
        <f>[2]!QDIST(L32,COUNT(J$12:J$17),L$18)</f>
        <v>0.99999998177788918</v>
      </c>
      <c r="P32">
        <f t="shared" si="3"/>
        <v>3.7210725637292844E-2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0.23883099615942271</v>
      </c>
      <c r="L33">
        <f t="shared" si="0"/>
        <v>15.576437823772343</v>
      </c>
      <c r="M33">
        <f t="shared" si="1"/>
        <v>0.14632798512882728</v>
      </c>
      <c r="N33">
        <f t="shared" si="2"/>
        <v>0.33133400719001815</v>
      </c>
      <c r="O33">
        <f>[2]!QDIST(L33,COUNT(J$12:J$17),L$18)</f>
        <v>7.5957476270127611E-4</v>
      </c>
      <c r="P33">
        <f t="shared" si="3"/>
        <v>11.014204811920052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0.29736329442153631</v>
      </c>
      <c r="L34">
        <f t="shared" si="0"/>
        <v>19.393884969341851</v>
      </c>
      <c r="M34">
        <f t="shared" si="1"/>
        <v>0.20486028339094087</v>
      </c>
      <c r="N34">
        <f t="shared" si="2"/>
        <v>0.38986630545213175</v>
      </c>
      <c r="O34">
        <f>[2]!QDIST(L34,COUNT(J$12:J$17),L$18)</f>
        <v>2.6430308826297377E-4</v>
      </c>
      <c r="P34">
        <f t="shared" si="3"/>
        <v>13.713547575373481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5.8532298262113591E-2</v>
      </c>
      <c r="L35" s="16">
        <f t="shared" si="0"/>
        <v>3.8174471455695076</v>
      </c>
      <c r="M35" s="16">
        <f t="shared" si="1"/>
        <v>-3.3970712768481862E-2</v>
      </c>
      <c r="N35" s="16">
        <f t="shared" si="2"/>
        <v>0.15103530929270903</v>
      </c>
      <c r="O35">
        <f>[2]!QDIST(L35,COUNT(J$12:J$17),L$18)</f>
        <v>0.22573578433620489</v>
      </c>
      <c r="P35" s="16">
        <f t="shared" si="3"/>
        <v>2.6993427634534282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0.76144565994324342</v>
      </c>
      <c r="C39" s="18">
        <v>0.84391393672775317</v>
      </c>
      <c r="D39" s="18">
        <v>0.85875314969852123</v>
      </c>
      <c r="E39" s="18">
        <v>0.84795981260415798</v>
      </c>
      <c r="F39" s="18">
        <v>0.8176761973104052</v>
      </c>
      <c r="G39" s="19">
        <v>0.87132875554227796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0.75756672158587413</v>
      </c>
      <c r="C40">
        <v>0.84875713431043631</v>
      </c>
      <c r="D40">
        <v>0.87314697455760371</v>
      </c>
      <c r="E40">
        <v>0.85867241236177239</v>
      </c>
      <c r="F40">
        <v>0.81305595386288121</v>
      </c>
      <c r="G40" s="11">
        <v>0.87075167435698086</v>
      </c>
      <c r="I40" s="21" t="str">
        <f t="array" ref="I40:I45">TRANSPOSE(B38:G38)</f>
        <v>kNN</v>
      </c>
      <c r="J40" s="21">
        <f>AVERAGE(B39:B41)</f>
        <v>0.75950579647196326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0.75950500788677222</v>
      </c>
      <c r="C41" s="13">
        <v>0.83377900918549452</v>
      </c>
      <c r="D41" s="13">
        <v>0.86440136219821062</v>
      </c>
      <c r="E41" s="13">
        <v>0</v>
      </c>
      <c r="F41" s="13">
        <v>0.79239306227091288</v>
      </c>
      <c r="G41" s="14">
        <v>0.85664167833128069</v>
      </c>
      <c r="I41" t="str">
        <v>SVM</v>
      </c>
      <c r="J41">
        <f>AVERAGE(C39:C41)</f>
        <v>0.84215002674122796</v>
      </c>
    </row>
    <row r="42" spans="1:16" x14ac:dyDescent="0.25">
      <c r="I42" t="str">
        <v>LR</v>
      </c>
      <c r="J42">
        <f>AVERAGE(D39:D41)</f>
        <v>0.86543382881811182</v>
      </c>
    </row>
    <row r="43" spans="1:16" x14ac:dyDescent="0.25">
      <c r="I43" t="str">
        <v>MNB</v>
      </c>
      <c r="J43">
        <f>AVERAGE(E39:E41)</f>
        <v>0.56887740832197675</v>
      </c>
    </row>
    <row r="44" spans="1:16" x14ac:dyDescent="0.25">
      <c r="I44" t="str">
        <v>RF</v>
      </c>
      <c r="J44">
        <f>AVERAGE(F39:F41)</f>
        <v>0.8077084044813998</v>
      </c>
    </row>
    <row r="45" spans="1:16" x14ac:dyDescent="0.25">
      <c r="I45" s="16" t="str">
        <v>Ensemble</v>
      </c>
      <c r="J45" s="16">
        <f>AVERAGE(G39:G41)</f>
        <v>0.86624070274351317</v>
      </c>
      <c r="K45" s="16"/>
      <c r="L45" s="16"/>
      <c r="M45" s="16"/>
      <c r="N45" s="16"/>
    </row>
    <row r="46" spans="1:16" x14ac:dyDescent="0.25">
      <c r="K46">
        <f>SQRT([2]!MSWF(B39:G41,1)/COUNT(B39:B41))</f>
        <v>0.11477839605157063</v>
      </c>
      <c r="L46">
        <f>[2]!dfWF(B39:G41,1)</f>
        <v>10</v>
      </c>
      <c r="M46">
        <f>[2]!QCRIT(COUNT(J40:J45),L46,P47,2)</f>
        <v>4.9119999999999999</v>
      </c>
      <c r="N46">
        <f>K46*M46</f>
        <v>0.56379148140531488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8.2644230269264707E-2</v>
      </c>
      <c r="L49" s="21">
        <f>K49/K$46</f>
        <v>0.72003297756602347</v>
      </c>
      <c r="M49" s="21">
        <f>K49-N$46</f>
        <v>-0.48114725113605017</v>
      </c>
      <c r="N49" s="21">
        <f>K49+N$46</f>
        <v>0.64643571167457958</v>
      </c>
      <c r="O49">
        <f>[2]!QDIST(L49,COUNT(J$40:J$45),L$46)</f>
        <v>0.99458310396965866</v>
      </c>
      <c r="P49" s="21">
        <f>L49/SQRT(COUNT(B$39:B$41))</f>
        <v>0.41571123342315142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0.10592803234614856</v>
      </c>
      <c r="L50">
        <f t="shared" ref="L50:L63" si="4">K50/K$46</f>
        <v>0.92289172867126013</v>
      </c>
      <c r="M50">
        <f t="shared" ref="M50:M63" si="5">K50-N$46</f>
        <v>-0.45786344905916632</v>
      </c>
      <c r="N50">
        <f t="shared" ref="N50:N63" si="6">K50+N$46</f>
        <v>0.66971951375146344</v>
      </c>
      <c r="O50">
        <f>[2]!QDIST(L50,COUNT(J$40:J$45),L$46)</f>
        <v>0.98352512558871585</v>
      </c>
      <c r="P50">
        <f t="shared" ref="P50:P63" si="7">L50/SQRT(COUNT(B$39:B$41))</f>
        <v>0.5328317879812311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0.19062838814998651</v>
      </c>
      <c r="L51">
        <f t="shared" si="4"/>
        <v>1.6608385785800319</v>
      </c>
      <c r="M51">
        <f t="shared" si="5"/>
        <v>-0.37316309325532837</v>
      </c>
      <c r="N51">
        <f t="shared" si="6"/>
        <v>0.75441986955530138</v>
      </c>
      <c r="O51">
        <f>[2]!QDIST(L51,COUNT(J$40:J$45),L$46)</f>
        <v>0.83918685546372851</v>
      </c>
      <c r="P51">
        <f t="shared" si="7"/>
        <v>0.95888560042369686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4.8202608009436543E-2</v>
      </c>
      <c r="L52">
        <f t="shared" si="4"/>
        <v>0.41996237678542586</v>
      </c>
      <c r="M52">
        <f t="shared" si="5"/>
        <v>-0.51558887339587833</v>
      </c>
      <c r="N52">
        <f t="shared" si="6"/>
        <v>0.61199408941475142</v>
      </c>
      <c r="O52">
        <f>[2]!QDIST(L52,COUNT(J$40:J$45),L$46)</f>
        <v>0.99958064892624876</v>
      </c>
      <c r="P52">
        <f t="shared" si="7"/>
        <v>0.24246539128658068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0.10673490627154991</v>
      </c>
      <c r="L53">
        <f t="shared" si="4"/>
        <v>0.9299215701149306</v>
      </c>
      <c r="M53">
        <f t="shared" si="5"/>
        <v>-0.45705657513376496</v>
      </c>
      <c r="N53">
        <f t="shared" si="6"/>
        <v>0.67052638767686479</v>
      </c>
      <c r="O53">
        <f>[2]!QDIST(L53,COUNT(J$40:J$45),L$46)</f>
        <v>0.98297236362962537</v>
      </c>
      <c r="P53">
        <f t="shared" si="7"/>
        <v>0.5368904688310947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2.3283802076883853E-2</v>
      </c>
      <c r="L54">
        <f t="shared" si="4"/>
        <v>0.20285875110523674</v>
      </c>
      <c r="M54">
        <f t="shared" si="5"/>
        <v>-0.54050767932843102</v>
      </c>
      <c r="N54">
        <f t="shared" si="6"/>
        <v>0.58707528348219873</v>
      </c>
      <c r="O54">
        <f>[2]!QDIST(L54,COUNT(J$40:J$45),L$46)</f>
        <v>0.99998834097831291</v>
      </c>
      <c r="P54">
        <f t="shared" si="7"/>
        <v>0.11712055455807974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0.27327261841925121</v>
      </c>
      <c r="L55">
        <f t="shared" si="4"/>
        <v>2.3808715561460554</v>
      </c>
      <c r="M55">
        <f t="shared" si="5"/>
        <v>-0.29051886298606366</v>
      </c>
      <c r="N55">
        <f t="shared" si="6"/>
        <v>0.83706409982456609</v>
      </c>
      <c r="O55">
        <f>[2]!QDIST(L55,COUNT(J$40:J$45),L$46)</f>
        <v>0.5694453614516084</v>
      </c>
      <c r="P55">
        <f t="shared" si="7"/>
        <v>1.3745968338468484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3.4441622259828164E-2</v>
      </c>
      <c r="L56">
        <f t="shared" si="4"/>
        <v>0.30007060078059755</v>
      </c>
      <c r="M56">
        <f t="shared" si="5"/>
        <v>-0.52934985914548671</v>
      </c>
      <c r="N56">
        <f t="shared" si="6"/>
        <v>0.59823310366514304</v>
      </c>
      <c r="O56">
        <f>[2]!QDIST(L56,COUNT(J$40:J$45),L$46)</f>
        <v>0.99991908490846315</v>
      </c>
      <c r="P56">
        <f t="shared" si="7"/>
        <v>0.17324584213657074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2.4090676002285205E-2</v>
      </c>
      <c r="L57">
        <f t="shared" si="4"/>
        <v>0.20988859254890718</v>
      </c>
      <c r="M57">
        <f t="shared" si="5"/>
        <v>-0.53970080540302967</v>
      </c>
      <c r="N57">
        <f t="shared" si="6"/>
        <v>0.58788215740760008</v>
      </c>
      <c r="O57">
        <f>[2]!QDIST(L57,COUNT(J$40:J$45),L$46)</f>
        <v>0.99998619250013887</v>
      </c>
      <c r="P57">
        <f t="shared" si="7"/>
        <v>0.12117923540794324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0.29655642049613506</v>
      </c>
      <c r="L58">
        <f t="shared" si="4"/>
        <v>2.583730307251292</v>
      </c>
      <c r="M58">
        <f t="shared" si="5"/>
        <v>-0.26723506090917981</v>
      </c>
      <c r="N58">
        <f t="shared" si="6"/>
        <v>0.86034790190144994</v>
      </c>
      <c r="O58">
        <f>[2]!QDIST(L58,COUNT(J$40:J$45),L$46)</f>
        <v>0.4914702411636297</v>
      </c>
      <c r="P58">
        <f t="shared" si="7"/>
        <v>1.491717388404928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5.7725424336712017E-2</v>
      </c>
      <c r="L59">
        <f t="shared" si="4"/>
        <v>0.50292935188583432</v>
      </c>
      <c r="M59">
        <f t="shared" si="5"/>
        <v>-0.50606605706860286</v>
      </c>
      <c r="N59">
        <f t="shared" si="6"/>
        <v>0.62151690574202689</v>
      </c>
      <c r="O59">
        <f>[2]!QDIST(L59,COUNT(J$40:J$45),L$46)</f>
        <v>0.99899876125717635</v>
      </c>
      <c r="P59">
        <f t="shared" si="7"/>
        <v>0.29036639669465047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8.0687392540135239E-4</v>
      </c>
      <c r="L60">
        <f t="shared" si="4"/>
        <v>7.0298414436704539E-3</v>
      </c>
      <c r="M60">
        <f t="shared" si="5"/>
        <v>-0.56298460747991352</v>
      </c>
      <c r="N60">
        <f t="shared" si="6"/>
        <v>0.56459835533071623</v>
      </c>
      <c r="O60">
        <f>[2]!QDIST(L60,COUNT(J$40:J$45),L$46)</f>
        <v>0.99999999999940725</v>
      </c>
      <c r="P60">
        <f t="shared" si="7"/>
        <v>4.0586808498635244E-3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0.23883099615942305</v>
      </c>
      <c r="L61">
        <f t="shared" si="4"/>
        <v>2.0808009553654578</v>
      </c>
      <c r="M61">
        <f t="shared" si="5"/>
        <v>-0.32496048524589183</v>
      </c>
      <c r="N61">
        <f t="shared" si="6"/>
        <v>0.80262247756473792</v>
      </c>
      <c r="O61">
        <f>[2]!QDIST(L61,COUNT(J$40:J$45),L$46)</f>
        <v>0.68794524371100896</v>
      </c>
      <c r="P61">
        <f t="shared" si="7"/>
        <v>1.2013509917102776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0.29736329442153642</v>
      </c>
      <c r="L62">
        <f t="shared" si="4"/>
        <v>2.5907601486949625</v>
      </c>
      <c r="M62">
        <f t="shared" si="5"/>
        <v>-0.26642818698377846</v>
      </c>
      <c r="N62">
        <f t="shared" si="6"/>
        <v>0.86115477582685129</v>
      </c>
      <c r="O62">
        <f>[2]!QDIST(L62,COUNT(J$40:J$45),L$46)</f>
        <v>0.48884379549965462</v>
      </c>
      <c r="P62">
        <f t="shared" si="7"/>
        <v>1.4957760692547917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5.8532298262113369E-2</v>
      </c>
      <c r="L63" s="16">
        <f t="shared" si="4"/>
        <v>0.50995919332950479</v>
      </c>
      <c r="M63" s="16">
        <f t="shared" si="5"/>
        <v>-0.50525918314320151</v>
      </c>
      <c r="N63" s="16">
        <f t="shared" si="6"/>
        <v>0.62232377966742825</v>
      </c>
      <c r="O63">
        <f>[2]!QDIST(L63,COUNT(J$40:J$45),L$46)</f>
        <v>0.99892989061438198</v>
      </c>
      <c r="P63" s="16">
        <f t="shared" si="7"/>
        <v>0.29442507754451402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0.71959495114021355</v>
      </c>
      <c r="C67" s="18">
        <v>0.82112094709917705</v>
      </c>
      <c r="D67" s="18">
        <v>0.85438759292542665</v>
      </c>
      <c r="E67" s="18">
        <v>0.85554595722102211</v>
      </c>
      <c r="F67" s="18">
        <v>0.82381930319587759</v>
      </c>
      <c r="G67" s="19">
        <v>0.85809583778078458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0.73373933819388948</v>
      </c>
      <c r="C68">
        <v>0.82567392497313397</v>
      </c>
      <c r="D68">
        <v>0.87581924978242198</v>
      </c>
      <c r="E68">
        <v>0.8677771628369717</v>
      </c>
      <c r="F68">
        <v>0.81979789046059892</v>
      </c>
      <c r="G68" s="11">
        <v>0.87550420418220454</v>
      </c>
      <c r="I68" s="21" t="str">
        <f t="array" ref="I68:I73">TRANSPOSE(B66:G66)</f>
        <v>kNN</v>
      </c>
      <c r="J68" s="21">
        <f>AVERAGE(B67:B72)</f>
        <v>0.75950579647196326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0.72281108662013871</v>
      </c>
      <c r="C69">
        <v>0.80003615546561413</v>
      </c>
      <c r="D69">
        <v>0.86071900021370507</v>
      </c>
      <c r="E69">
        <v>0</v>
      </c>
      <c r="F69">
        <v>0.76307572571731364</v>
      </c>
      <c r="G69" s="11">
        <v>0.84257910060618857</v>
      </c>
      <c r="I69" t="str">
        <v>SVM</v>
      </c>
      <c r="J69">
        <f>AVERAGE(C67:C72)</f>
        <v>0.84215002674122796</v>
      </c>
    </row>
    <row r="70" spans="1:16" x14ac:dyDescent="0.25">
      <c r="A70" t="str">
        <v>BoW + /</v>
      </c>
      <c r="B70" s="10">
        <v>0.8032963687462733</v>
      </c>
      <c r="C70">
        <v>0.86670692635632918</v>
      </c>
      <c r="D70">
        <v>0.86311870647161582</v>
      </c>
      <c r="E70">
        <v>0.84037366798729385</v>
      </c>
      <c r="F70">
        <v>0.81153309142493268</v>
      </c>
      <c r="G70" s="11">
        <v>0.88456167330377133</v>
      </c>
      <c r="I70" t="str">
        <v>LR</v>
      </c>
      <c r="J70">
        <f>AVERAGE(D67:D72)</f>
        <v>0.86543382881811182</v>
      </c>
    </row>
    <row r="71" spans="1:16" x14ac:dyDescent="0.25">
      <c r="A71" t="str">
        <v>BoW + Chi^2</v>
      </c>
      <c r="B71" s="10">
        <v>0.78139410497785877</v>
      </c>
      <c r="C71">
        <v>0.87184034364773877</v>
      </c>
      <c r="D71">
        <v>0.87047469933278543</v>
      </c>
      <c r="E71">
        <v>0.84956766188657318</v>
      </c>
      <c r="F71">
        <v>0.80631401726516339</v>
      </c>
      <c r="G71" s="11">
        <v>0.8659991445317573</v>
      </c>
      <c r="I71" t="str">
        <v>MNB</v>
      </c>
      <c r="J71">
        <f>AVERAGE(E67:E72)</f>
        <v>0.56887740832197686</v>
      </c>
    </row>
    <row r="72" spans="1:16" x14ac:dyDescent="0.25">
      <c r="A72" t="str">
        <v>BoW + Chi^2 + PCA</v>
      </c>
      <c r="B72" s="12">
        <v>0.79619892915340562</v>
      </c>
      <c r="C72" s="13">
        <v>0.86752186290537503</v>
      </c>
      <c r="D72" s="13">
        <v>0.86808372418271618</v>
      </c>
      <c r="E72" s="13">
        <v>0</v>
      </c>
      <c r="F72" s="13">
        <v>0.82171039882451213</v>
      </c>
      <c r="G72" s="14">
        <v>0.87070425605637281</v>
      </c>
      <c r="I72" t="str">
        <v>RF</v>
      </c>
      <c r="J72">
        <f>AVERAGE(F67:F72)</f>
        <v>0.8077084044813998</v>
      </c>
    </row>
    <row r="73" spans="1:16" x14ac:dyDescent="0.25">
      <c r="I73" s="16" t="str">
        <v>Ensemble</v>
      </c>
      <c r="J73" s="16">
        <f>AVERAGE(G67:G72)</f>
        <v>0.86624070274351317</v>
      </c>
      <c r="K73" s="16"/>
      <c r="L73" s="16"/>
      <c r="M73" s="16"/>
      <c r="N73" s="16"/>
    </row>
    <row r="74" spans="1:16" x14ac:dyDescent="0.25">
      <c r="K74">
        <f>SQRT([2]!MSWF(B67:G72,1)/COUNT(B67:B72))</f>
        <v>7.2976789976600287E-2</v>
      </c>
      <c r="L74">
        <f>[2]!dfWF(B67:G72,1)</f>
        <v>25</v>
      </c>
      <c r="M74">
        <f>[2]!QCRIT(COUNT(J68:J73),L74,P75,2)</f>
        <v>4.3579999999999997</v>
      </c>
      <c r="N74">
        <f>K74*M74</f>
        <v>0.31803285071802401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8.2644230269264707E-2</v>
      </c>
      <c r="L77" s="21">
        <f>K77/K$74</f>
        <v>1.1324728080772564</v>
      </c>
      <c r="M77" s="21">
        <f>K77-N$74</f>
        <v>-0.2353886204487593</v>
      </c>
      <c r="N77" s="21">
        <f>K77+N$74</f>
        <v>0.40067708098728871</v>
      </c>
      <c r="O77">
        <f>[2]!QDIST(L77,COUNT(J$68:J$73),L$74)</f>
        <v>0.96471306648828081</v>
      </c>
      <c r="P77" s="21">
        <f>L77/SQRT(COUNT(B$67:B$72))</f>
        <v>0.46233008789435037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0.10592803234614856</v>
      </c>
      <c r="L78">
        <f t="shared" ref="L78:L91" si="8">K78/K$74</f>
        <v>1.4515304438591223</v>
      </c>
      <c r="M78">
        <f t="shared" ref="M78:M91" si="9">K78-N$74</f>
        <v>-0.21210481837187545</v>
      </c>
      <c r="N78">
        <f t="shared" ref="N78:N91" si="10">K78+N$74</f>
        <v>0.42396088306417257</v>
      </c>
      <c r="O78">
        <f>[2]!QDIST(L78,COUNT(J$68:J$73),L$74)</f>
        <v>0.9045819677990049</v>
      </c>
      <c r="P78">
        <f t="shared" ref="P78:P91" si="11">L78/SQRT(COUNT(B$67:B$72))</f>
        <v>0.59258482226173903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0.19062838814998639</v>
      </c>
      <c r="L79">
        <f t="shared" si="8"/>
        <v>2.6121783132844101</v>
      </c>
      <c r="M79">
        <f t="shared" si="9"/>
        <v>-0.12740446256803761</v>
      </c>
      <c r="N79">
        <f t="shared" si="10"/>
        <v>0.5086612388680104</v>
      </c>
      <c r="O79">
        <f>[2]!QDIST(L79,COUNT(J$68:J$73),L$74)</f>
        <v>0.45577503184573431</v>
      </c>
      <c r="P79">
        <f t="shared" si="11"/>
        <v>1.0664173307851377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4.8202608009436543E-2</v>
      </c>
      <c r="L80">
        <f t="shared" si="8"/>
        <v>0.66051970804542803</v>
      </c>
      <c r="M80">
        <f t="shared" si="9"/>
        <v>-0.26983024270858746</v>
      </c>
      <c r="N80">
        <f t="shared" si="10"/>
        <v>0.36623545872746055</v>
      </c>
      <c r="O80">
        <f>[2]!QDIST(L80,COUNT(J$68:J$73),L$74)</f>
        <v>0.99689035895963263</v>
      </c>
      <c r="P80">
        <f t="shared" si="11"/>
        <v>0.26965604162723594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0.10673490627154991</v>
      </c>
      <c r="L81">
        <f t="shared" si="8"/>
        <v>1.4625870267214278</v>
      </c>
      <c r="M81">
        <f t="shared" si="9"/>
        <v>-0.2112979444464741</v>
      </c>
      <c r="N81">
        <f t="shared" si="10"/>
        <v>0.42476775698957392</v>
      </c>
      <c r="O81">
        <f>[2]!QDIST(L81,COUNT(J$68:J$73),L$74)</f>
        <v>0.90181645880516792</v>
      </c>
      <c r="P81">
        <f t="shared" si="11"/>
        <v>0.59709865331364731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2.3283802076883853E-2</v>
      </c>
      <c r="L82">
        <f t="shared" si="8"/>
        <v>0.31905763578186586</v>
      </c>
      <c r="M82">
        <f t="shared" si="9"/>
        <v>-0.29474904864114015</v>
      </c>
      <c r="N82">
        <f t="shared" si="10"/>
        <v>0.34131665279490786</v>
      </c>
      <c r="O82">
        <f>[2]!QDIST(L82,COUNT(J$68:J$73),L$74)</f>
        <v>0.99990875809760227</v>
      </c>
      <c r="P82">
        <f t="shared" si="11"/>
        <v>0.1302547343673886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0.2732726184192511</v>
      </c>
      <c r="L83">
        <f t="shared" si="8"/>
        <v>3.7446511213616667</v>
      </c>
      <c r="M83">
        <f t="shared" si="9"/>
        <v>-4.4760232298772906E-2</v>
      </c>
      <c r="N83">
        <f t="shared" si="10"/>
        <v>0.59130546913727511</v>
      </c>
      <c r="O83">
        <f>[2]!QDIST(L83,COUNT(J$68:J$73),L$74)</f>
        <v>0.1225556812167935</v>
      </c>
      <c r="P83">
        <f t="shared" si="11"/>
        <v>1.5287474186794883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3.4441622259828164E-2</v>
      </c>
      <c r="L84">
        <f t="shared" si="8"/>
        <v>0.47195310003182833</v>
      </c>
      <c r="M84">
        <f t="shared" si="9"/>
        <v>-0.28359122845819584</v>
      </c>
      <c r="N84">
        <f t="shared" si="10"/>
        <v>0.35247447297785217</v>
      </c>
      <c r="O84">
        <f>[2]!QDIST(L84,COUNT(J$68:J$73),L$74)</f>
        <v>0.99937909891111487</v>
      </c>
      <c r="P84">
        <f t="shared" si="11"/>
        <v>0.19267404626711446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2.4090676002285205E-2</v>
      </c>
      <c r="L85">
        <f t="shared" si="8"/>
        <v>0.33011421864417145</v>
      </c>
      <c r="M85">
        <f t="shared" si="9"/>
        <v>-0.2939421747157388</v>
      </c>
      <c r="N85">
        <f t="shared" si="10"/>
        <v>0.34212352672030921</v>
      </c>
      <c r="O85">
        <f>[2]!QDIST(L85,COUNT(J$68:J$73),L$74)</f>
        <v>0.9998920710470427</v>
      </c>
      <c r="P85">
        <f t="shared" si="11"/>
        <v>0.13476856541929691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0.29655642049613495</v>
      </c>
      <c r="L86">
        <f t="shared" si="8"/>
        <v>4.0637087571435329</v>
      </c>
      <c r="M86">
        <f t="shared" si="9"/>
        <v>-2.1476430221889053E-2</v>
      </c>
      <c r="N86">
        <f t="shared" si="10"/>
        <v>0.61458927121415896</v>
      </c>
      <c r="O86">
        <f>[2]!QDIST(L86,COUNT(J$68:J$73),L$74)</f>
        <v>7.7860339531151679E-2</v>
      </c>
      <c r="P86">
        <f t="shared" si="11"/>
        <v>1.6590021530468768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5.7725424336712017E-2</v>
      </c>
      <c r="L87">
        <f t="shared" si="8"/>
        <v>0.79101073581369419</v>
      </c>
      <c r="M87">
        <f t="shared" si="9"/>
        <v>-0.26030742638131199</v>
      </c>
      <c r="N87">
        <f t="shared" si="10"/>
        <v>0.37575827505473602</v>
      </c>
      <c r="O87">
        <f>[2]!QDIST(L87,COUNT(J$68:J$73),L$74)</f>
        <v>0.99279361869133931</v>
      </c>
      <c r="P87">
        <f t="shared" si="11"/>
        <v>0.32292878063450309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8.0687392540135239E-4</v>
      </c>
      <c r="L88">
        <f t="shared" si="8"/>
        <v>1.105658286230558E-2</v>
      </c>
      <c r="M88">
        <f t="shared" si="9"/>
        <v>-0.31722597679262265</v>
      </c>
      <c r="N88">
        <f t="shared" si="10"/>
        <v>0.31883972464342536</v>
      </c>
      <c r="O88">
        <f>[2]!QDIST(L88,COUNT(J$68:J$73),L$74)</f>
        <v>0.99999999999528344</v>
      </c>
      <c r="P88">
        <f t="shared" si="11"/>
        <v>4.5138310519082991E-3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0.23883099615942294</v>
      </c>
      <c r="L89">
        <f t="shared" si="8"/>
        <v>3.2726980213298384</v>
      </c>
      <c r="M89">
        <f t="shared" si="9"/>
        <v>-7.920185455860107E-2</v>
      </c>
      <c r="N89">
        <f t="shared" si="10"/>
        <v>0.55686384687744694</v>
      </c>
      <c r="O89">
        <f>[2]!QDIST(L89,COUNT(J$68:J$73),L$74)</f>
        <v>0.22572489336148205</v>
      </c>
      <c r="P89">
        <f t="shared" si="11"/>
        <v>1.3360733724123737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0.29736329442153631</v>
      </c>
      <c r="L90">
        <f t="shared" si="8"/>
        <v>4.0747653400058379</v>
      </c>
      <c r="M90">
        <f t="shared" si="9"/>
        <v>-2.0669556296487701E-2</v>
      </c>
      <c r="N90">
        <f t="shared" si="10"/>
        <v>0.61539614513956031</v>
      </c>
      <c r="O90">
        <f>[2]!QDIST(L90,COUNT(J$68:J$73),L$74)</f>
        <v>7.6606751294604702E-2</v>
      </c>
      <c r="P90">
        <f t="shared" si="11"/>
        <v>1.663515984098785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5.8532298262113369E-2</v>
      </c>
      <c r="L91" s="16">
        <f t="shared" si="8"/>
        <v>0.80206731867599979</v>
      </c>
      <c r="M91" s="16">
        <f t="shared" si="9"/>
        <v>-0.25950055245591064</v>
      </c>
      <c r="N91" s="16">
        <f t="shared" si="10"/>
        <v>0.37656514898013738</v>
      </c>
      <c r="O91">
        <f>[2]!QDIST(L91,COUNT(J$68:J$73),L$74)</f>
        <v>0.99231906729127095</v>
      </c>
      <c r="P91" s="16">
        <f t="shared" si="11"/>
        <v>0.32744261168641137</v>
      </c>
    </row>
  </sheetData>
  <conditionalFormatting sqref="O21:O35">
    <cfRule type="cellIs" dxfId="33" priority="3" operator="lessThan">
      <formula>0.05</formula>
    </cfRule>
  </conditionalFormatting>
  <conditionalFormatting sqref="O49:O63">
    <cfRule type="cellIs" dxfId="32" priority="2" operator="lessThan">
      <formula>0.05</formula>
    </cfRule>
  </conditionalFormatting>
  <conditionalFormatting sqref="O77:O91">
    <cfRule type="cellIs" dxfId="31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2AC9-EB00-4C29-9A89-8221D8091BFC}">
  <dimension ref="A1:V27"/>
  <sheetViews>
    <sheetView workbookViewId="0">
      <selection activeCell="E40" sqref="E40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1" t="s">
        <v>100</v>
      </c>
      <c r="F1" s="31"/>
      <c r="G1" s="31"/>
      <c r="H1" s="31" t="s">
        <v>99</v>
      </c>
      <c r="I1" s="31"/>
      <c r="J1" s="31"/>
      <c r="M1" s="3"/>
      <c r="N1" s="3"/>
      <c r="O1" s="3"/>
      <c r="P1" s="3"/>
      <c r="Q1" s="31" t="s">
        <v>100</v>
      </c>
      <c r="R1" s="31"/>
      <c r="S1" s="31"/>
      <c r="T1" s="31" t="s">
        <v>99</v>
      </c>
      <c r="U1" s="31"/>
      <c r="V1" s="31"/>
    </row>
    <row r="2" spans="1:22" x14ac:dyDescent="0.25">
      <c r="A2" s="3" t="s">
        <v>101</v>
      </c>
      <c r="B2" s="3" t="s">
        <v>97</v>
      </c>
      <c r="C2" s="3" t="s">
        <v>96</v>
      </c>
      <c r="D2" s="3" t="s">
        <v>57</v>
      </c>
      <c r="E2" s="3" t="s">
        <v>45</v>
      </c>
      <c r="F2" s="3" t="s">
        <v>98</v>
      </c>
      <c r="G2" s="3" t="s">
        <v>102</v>
      </c>
      <c r="H2" s="3" t="s">
        <v>45</v>
      </c>
      <c r="I2" s="3" t="s">
        <v>98</v>
      </c>
      <c r="J2" s="3" t="s">
        <v>102</v>
      </c>
      <c r="K2" s="3"/>
      <c r="L2" s="31" t="s">
        <v>101</v>
      </c>
      <c r="M2" s="31"/>
      <c r="N2" s="3" t="s">
        <v>97</v>
      </c>
      <c r="O2" s="3" t="s">
        <v>96</v>
      </c>
      <c r="P2" s="3" t="s">
        <v>57</v>
      </c>
      <c r="Q2" s="3" t="s">
        <v>45</v>
      </c>
      <c r="R2" s="3" t="s">
        <v>98</v>
      </c>
      <c r="S2" s="3" t="s">
        <v>102</v>
      </c>
      <c r="T2" s="3" t="s">
        <v>45</v>
      </c>
      <c r="U2" s="3" t="s">
        <v>98</v>
      </c>
      <c r="V2" s="3" t="s">
        <v>102</v>
      </c>
    </row>
    <row r="3" spans="1:22" x14ac:dyDescent="0.25">
      <c r="A3" t="str">
        <f>'Precision Analysis'!AE2</f>
        <v>kNN</v>
      </c>
      <c r="B3">
        <f>E3-H3</f>
        <v>6.7569067387178716E-3</v>
      </c>
      <c r="C3" t="str">
        <f>IF(D3&lt;(0.05/COUNT($D$3:$D$8)),ABS(B3/(SQRT(((G3-1)*F3^2+(J3-1)*I3^2)/(G3+J3-2)))),"")</f>
        <v/>
      </c>
      <c r="D3">
        <f>IFERROR(_xlfn.T.TEST('[5]Precision Analysis'!D2:H7,'Precision Analysis'!D2:H7,2,IF(IF(F3^2&gt;I3^2,(F3^2)/(I3^2),(I3^2)/(F3^2))&lt;IF(F3^2&gt;I3^2,_xlfn.F.INV(0.95,G3-1,J3-1),_xlfn.F.INV(0.95,J3-1,G3-1)),2,3)),1)</f>
        <v>0.65549433544010283</v>
      </c>
      <c r="E3">
        <f>'Precision Analysis'!AF2</f>
        <v>0.75950579647196315</v>
      </c>
      <c r="F3">
        <f>'Precision Analysis'!AG2</f>
        <v>5.8106302540468738E-2</v>
      </c>
      <c r="G3">
        <f>'Precision Analysis'!V2</f>
        <v>30</v>
      </c>
      <c r="H3">
        <f>'[5]Precision Analysis'!$AF$2</f>
        <v>0.75274888973324527</v>
      </c>
      <c r="I3">
        <f>'[5]Precision Analysis'!$AG$2</f>
        <v>5.6631150917925213E-2</v>
      </c>
      <c r="J3">
        <f>'[5]Precision Analysis'!$V$2</f>
        <v>30</v>
      </c>
      <c r="L3" t="str">
        <f>'Precision Analysis'!AJ3</f>
        <v>kNN</v>
      </c>
      <c r="M3" t="str">
        <f>'Precision Analysis'!$AK$2</f>
        <v>BoW</v>
      </c>
      <c r="N3">
        <f>Q3-T3</f>
        <v>1.2368001925908811E-2</v>
      </c>
      <c r="O3" t="str">
        <f>IF(P3&lt;(0.05/COUNT($P$3:$P$14)),ABS(N3/(SQRT(((S3-1)*R3^2+(V3-1)*U3^2)/(S3+V3-2)))),"")</f>
        <v/>
      </c>
      <c r="P3">
        <f>IFERROR(_xlfn.T.TEST('[5]Precision Analysis'!D2:H4,'Precision Analysis'!D2:H4,2,IF(IF(R3^2&gt;U3^2,(R3^2)/(U3^2),(U3^2)/(R3^2))&lt;IF(R3^2&gt;U3^2,_xlfn.F.INV(0.95,S3-1,V3-1),_xlfn.F.INV(0.95,V3-1,S3-1)),2,3)),1)</f>
        <v>0.47326449253854119</v>
      </c>
      <c r="Q3">
        <f>'Precision Analysis'!AK3</f>
        <v>0.72538179198474717</v>
      </c>
      <c r="R3">
        <f>'Precision Analysis'!AN3</f>
        <v>4.3431326605545481E-2</v>
      </c>
      <c r="S3">
        <f>'Precision Analysis'!R2</f>
        <v>15</v>
      </c>
      <c r="T3">
        <f>'[5]Precision Analysis'!AK3</f>
        <v>0.71301379005883836</v>
      </c>
      <c r="U3">
        <f>'[5]Precision Analysis'!AN3</f>
        <v>4.6536889404178827E-2</v>
      </c>
      <c r="V3">
        <f>'[5]Precision Analysis'!$R$2</f>
        <v>15</v>
      </c>
    </row>
    <row r="4" spans="1:22" x14ac:dyDescent="0.25">
      <c r="A4" t="str">
        <f>'Precision Analysis'!AE3</f>
        <v>RF</v>
      </c>
      <c r="B4">
        <f t="shared" ref="B4:B8" si="0">E4-H4</f>
        <v>5.4959514748154303E-2</v>
      </c>
      <c r="C4" t="str">
        <f t="shared" ref="C4:C8" si="1">IF(D4&lt;(0.05/COUNT($D$3:$D$8)),ABS(B4/(SQRT(((G4-1)*F4^2+(J4-1)*I4^2)/(G4+J4-2)))),"")</f>
        <v/>
      </c>
      <c r="D4">
        <f>IFERROR(_xlfn.T.TEST('[5]Precision Analysis'!D26:H31,'Precision Analysis'!D26:H31,2,IF(IF(F4^2&gt;I4^2,(F4^2)/(I4^2),(I4^2)/(F4^2))&lt;IF(F4^2&gt;I4^2,_xlfn.F.INV(0.95,G4-1,J4-1),_xlfn.F.INV(0.95,J4-1,G4-1)),2,3)),1)</f>
        <v>0.81751342975129704</v>
      </c>
      <c r="E4">
        <f>'Precision Analysis'!AF3</f>
        <v>0.80770840448139958</v>
      </c>
      <c r="F4">
        <f>'Precision Analysis'!AG3</f>
        <v>3.9090119085368191E-2</v>
      </c>
      <c r="G4">
        <f>'Precision Analysis'!V26</f>
        <v>30</v>
      </c>
      <c r="H4">
        <f>'[5]Precision Analysis'!$AF$2</f>
        <v>0.75274888973324527</v>
      </c>
      <c r="I4">
        <f>'[5]Precision Analysis'!$AG$2</f>
        <v>5.6631150917925213E-2</v>
      </c>
      <c r="J4">
        <f>'[5]Precision Analysis'!$V$26</f>
        <v>30</v>
      </c>
      <c r="M4" t="str">
        <f>'Precision Analysis'!$AL$2</f>
        <v>Tf-Idf</v>
      </c>
      <c r="N4">
        <f t="shared" ref="N4:N14" si="2">Q4-T4</f>
        <v>1.1458115515265987E-3</v>
      </c>
      <c r="O4" t="str">
        <f t="shared" ref="O4:O14" si="3">IF(P4&lt;(0.05/COUNT($P$3:$P$14)),ABS(N4/(SQRT(((S4-1)*R4^2+(V4-1)*U4^2)/(S4+V4-2)))),"")</f>
        <v/>
      </c>
      <c r="P4">
        <f>IFERROR(_xlfn.T.TEST('[5]Precision Analysis'!D5:H7,'Precision Analysis'!D5:H7,2,IF(IF(R4^2&gt;U4^2,(R4^2)/(U4^2),(U4^2)/(R4^2))&lt;IF(R4^2&gt;U4^2,_xlfn.F.INV(0.95,S4-1,V4-1),_xlfn.F.INV(0.95,V4-1,S4-1)),2,3)),1)</f>
        <v>0.94376424695010364</v>
      </c>
      <c r="Q4">
        <f>'Precision Analysis'!AL3</f>
        <v>0.79362980095917923</v>
      </c>
      <c r="R4">
        <f>'Precision Analysis'!AO3</f>
        <v>5.0373696456030813E-2</v>
      </c>
      <c r="S4">
        <f>'Precision Analysis'!R5</f>
        <v>15</v>
      </c>
      <c r="T4">
        <f>'[5]Precision Analysis'!AL3</f>
        <v>0.79248398940765263</v>
      </c>
      <c r="U4">
        <f>'[5]Precision Analysis'!AO3</f>
        <v>3.3026294689091837E-2</v>
      </c>
      <c r="V4">
        <f>'[5]Precision Analysis'!$R$5</f>
        <v>15</v>
      </c>
    </row>
    <row r="5" spans="1:22" x14ac:dyDescent="0.25">
      <c r="A5" t="str">
        <f>'Precision Analysis'!AE4</f>
        <v>SVM</v>
      </c>
      <c r="B5">
        <f t="shared" si="0"/>
        <v>8.9401137007982689E-2</v>
      </c>
      <c r="C5" t="str">
        <f t="shared" si="1"/>
        <v/>
      </c>
      <c r="D5">
        <f>IFERROR(_xlfn.T.TEST('[5]Precision Analysis'!D8:H13,'Precision Analysis'!D8:H13,2,IF(IF(F5^2&gt;I5^2,(F5^2)/(I5^2),(I5^2)/(F5^2))&lt;IF(F5^2&gt;I5^2,_xlfn.F.INV(0.95,G5-1,J5-1),_xlfn.F.INV(0.95,J5-1,G5-1)),2,3)),1)</f>
        <v>0.2744567054700589</v>
      </c>
      <c r="E5">
        <f>'Precision Analysis'!AF4</f>
        <v>0.84215002674122796</v>
      </c>
      <c r="F5">
        <f>'Precision Analysis'!AG4</f>
        <v>4.8420837114920075E-2</v>
      </c>
      <c r="G5">
        <f>'Precision Analysis'!V8</f>
        <v>30</v>
      </c>
      <c r="H5">
        <f>'[5]Precision Analysis'!$AF$2</f>
        <v>0.75274888973324527</v>
      </c>
      <c r="I5">
        <f>'[5]Precision Analysis'!$AG$2</f>
        <v>5.6631150917925213E-2</v>
      </c>
      <c r="J5">
        <f>'[5]Precision Analysis'!$V$8</f>
        <v>30</v>
      </c>
      <c r="L5" t="str">
        <f>'Precision Analysis'!AJ4</f>
        <v>RF</v>
      </c>
      <c r="M5" t="str">
        <f>'Precision Analysis'!$AK$2</f>
        <v>BoW</v>
      </c>
      <c r="N5">
        <f t="shared" si="2"/>
        <v>3.7197676952832603E-3</v>
      </c>
      <c r="O5" t="str">
        <f t="shared" si="3"/>
        <v/>
      </c>
      <c r="P5">
        <f>IFERROR(_xlfn.T.TEST('[5]Precision Analysis'!D26:H28,'Precision Analysis'!D26:H28,2,IF(IF(R5^2&gt;U5^2,(R5^2)/(U5^2),(U5^2)/(R5^2))&lt;IF(R5^2&gt;U5^2,_xlfn.F.INV(0.95,S5-1,V5-1),_xlfn.F.INV(0.95,V5-1,S5-1)),2,3)),1)</f>
        <v>0.84582655262818807</v>
      </c>
      <c r="Q5">
        <f>'Precision Analysis'!AK4</f>
        <v>0.80223097312459657</v>
      </c>
      <c r="R5">
        <f>'Precision Analysis'!AN4</f>
        <v>4.3655786090771739E-2</v>
      </c>
      <c r="S5">
        <f>'Precision Analysis'!R26</f>
        <v>15</v>
      </c>
      <c r="T5">
        <f>'[5]Precision Analysis'!AK4</f>
        <v>0.79851120542931331</v>
      </c>
      <c r="U5">
        <f>'[5]Precision Analysis'!AN4</f>
        <v>5.5888258086088903E-2</v>
      </c>
      <c r="V5">
        <f>'[5]Precision Analysis'!$R$26</f>
        <v>15</v>
      </c>
    </row>
    <row r="6" spans="1:22" x14ac:dyDescent="0.25">
      <c r="A6" t="str">
        <f>'Precision Analysis'!AE5</f>
        <v>MNB</v>
      </c>
      <c r="B6">
        <f t="shared" si="0"/>
        <v>0.10056722274972008</v>
      </c>
      <c r="C6" t="str">
        <f t="shared" si="1"/>
        <v/>
      </c>
      <c r="D6">
        <f>IFERROR(_xlfn.T.TEST('[5]Precision Analysis'!X2:AB5,'Precision Analysis'!X2:AB5,2,IF(IF(F6^2&gt;I6^2,(F6^2)/(I6^2),(I6^2)/(F6^2))&lt;IF(F6^2&gt;I6^2,_xlfn.F.INV(0.95,G6-1,J6-1),_xlfn.F.INV(0.95,J6-1,G6-1)),2,3)),1)</f>
        <v>0.46312235706228455</v>
      </c>
      <c r="E6">
        <f>'Precision Analysis'!AF5</f>
        <v>0.85331611248296535</v>
      </c>
      <c r="F6">
        <f>'Precision Analysis'!AG5</f>
        <v>3.8987693749494901E-2</v>
      </c>
      <c r="G6">
        <f>'Precision Analysis'!V20</f>
        <v>20</v>
      </c>
      <c r="H6">
        <f>'[5]Precision Analysis'!$AF$2</f>
        <v>0.75274888973324527</v>
      </c>
      <c r="I6">
        <f>'[5]Precision Analysis'!$AG$2</f>
        <v>5.6631150917925213E-2</v>
      </c>
      <c r="J6">
        <f>'[5]Precision Analysis'!$V$20</f>
        <v>20</v>
      </c>
      <c r="M6" t="str">
        <f>'Precision Analysis'!$AL$2</f>
        <v>Tf-Idf</v>
      </c>
      <c r="N6">
        <f t="shared" si="2"/>
        <v>1.5312356970530461E-3</v>
      </c>
      <c r="O6" t="str">
        <f t="shared" si="3"/>
        <v/>
      </c>
      <c r="P6">
        <f>IFERROR(_xlfn.T.TEST('[5]Precision Analysis'!D29:H31,'Precision Analysis'!D29:H31,2,IF(IF(R6^2&gt;U6^2,(R6^2)/(U6^2),(U6^2)/(R6^2))&lt;IF(R6^2&gt;U6^2,_xlfn.F.INV(0.95,S6-1,V6-1),_xlfn.F.INV(0.95,V6-1,S6-1)),2,3)),1)</f>
        <v>0.9050045129982941</v>
      </c>
      <c r="Q6">
        <f>'Precision Analysis'!AL4</f>
        <v>0.81318583583820281</v>
      </c>
      <c r="R6">
        <f>'Precision Analysis'!AO4</f>
        <v>3.301882269973197E-2</v>
      </c>
      <c r="S6">
        <f>'Precision Analysis'!R29</f>
        <v>15</v>
      </c>
      <c r="T6">
        <f>'[5]Precision Analysis'!AL4</f>
        <v>0.81165460014114976</v>
      </c>
      <c r="U6">
        <f>'[5]Precision Analysis'!AO4</f>
        <v>3.4251340175344168E-2</v>
      </c>
      <c r="V6">
        <f>'[5]Precision Analysis'!$R$29</f>
        <v>15</v>
      </c>
    </row>
    <row r="7" spans="1:22" x14ac:dyDescent="0.25">
      <c r="A7" t="str">
        <f>'Precision Analysis'!AE6</f>
        <v>LR</v>
      </c>
      <c r="B7">
        <f t="shared" si="0"/>
        <v>0.11268493908486676</v>
      </c>
      <c r="C7" t="str">
        <f t="shared" si="1"/>
        <v/>
      </c>
      <c r="D7">
        <f>IFERROR(_xlfn.T.TEST('[5]Precision Analysis'!D14:H19,'Precision Analysis'!D14:H19,2,IF(IF(F7^2&gt;I7^2,(F7^2)/(I7^2),(I7^2)/(F7^2))&lt;IF(F7^2&gt;I7^2,_xlfn.F.INV(0.95,G7-1,J7-1),_xlfn.F.INV(0.95,J7-1,G7-1)),2,3)),1)</f>
        <v>3.0987200102495064E-2</v>
      </c>
      <c r="E7">
        <f>'Precision Analysis'!AF6</f>
        <v>0.86543382881811204</v>
      </c>
      <c r="F7">
        <f>'Precision Analysis'!AG6</f>
        <v>3.3862093234038049E-2</v>
      </c>
      <c r="G7">
        <f>'Precision Analysis'!V14</f>
        <v>30</v>
      </c>
      <c r="H7">
        <f>'[5]Precision Analysis'!$AF$2</f>
        <v>0.75274888973324527</v>
      </c>
      <c r="I7">
        <f>'[5]Precision Analysis'!$AG$2</f>
        <v>5.6631150917925213E-2</v>
      </c>
      <c r="J7">
        <f>'[5]Precision Analysis'!$V$14</f>
        <v>30</v>
      </c>
      <c r="L7" t="str">
        <f>'Precision Analysis'!AJ5</f>
        <v>SVM</v>
      </c>
      <c r="M7" t="str">
        <f>'Precision Analysis'!$AK$2</f>
        <v>BoW</v>
      </c>
      <c r="N7">
        <f t="shared" si="2"/>
        <v>5.0660138425826506E-3</v>
      </c>
      <c r="O7" t="str">
        <f t="shared" si="3"/>
        <v/>
      </c>
      <c r="P7">
        <f>IFERROR(_xlfn.T.TEST('[5]Precision Analysis'!D8:H10,'Precision Analysis'!D8:H10,2,IF(IF(R7^2&gt;U7^2,(R7^2)/(U7^2),(U7^2)/(R7^2))&lt;IF(R7^2&gt;U7^2,_xlfn.F.INV(0.95,S7-1,V7-1),_xlfn.F.INV(0.95,V7-1,S7-1)),2,3)),1)</f>
        <v>0.75966927574660925</v>
      </c>
      <c r="Q7">
        <f>'Precision Analysis'!AK5</f>
        <v>0.81561034251264164</v>
      </c>
      <c r="R7">
        <f>'Precision Analysis'!AN5</f>
        <v>4.5743353621913799E-2</v>
      </c>
      <c r="S7">
        <f>'Precision Analysis'!R8</f>
        <v>15</v>
      </c>
      <c r="T7">
        <f>'[5]Precision Analysis'!AK5</f>
        <v>0.81054432867005899</v>
      </c>
      <c r="U7">
        <f>'[5]Precision Analysis'!AN5</f>
        <v>4.0897138490041729E-2</v>
      </c>
      <c r="V7">
        <f>'[5]Precision Analysis'!$R$8</f>
        <v>15</v>
      </c>
    </row>
    <row r="8" spans="1:22" x14ac:dyDescent="0.25">
      <c r="A8" t="str">
        <f>'Precision Analysis'!AE7</f>
        <v>Ensemble</v>
      </c>
      <c r="B8">
        <f t="shared" si="0"/>
        <v>0.11349181301026778</v>
      </c>
      <c r="C8" t="str">
        <f t="shared" si="1"/>
        <v/>
      </c>
      <c r="D8">
        <f>IFERROR(_xlfn.T.TEST('[5]Precision Analysis'!D32:H37,'Precision Analysis'!D32:H37,2,IF(IF(F8^2&gt;I8^2,(F8^2)/(I8^2),(I8^2)/(F8^2))&lt;IF(F8^2&gt;I8^2,_xlfn.F.INV(0.95,G8-1,J8-1),_xlfn.F.INV(0.95,J8-1,G8-1)),2,3)),1)</f>
        <v>0.1616525978823658</v>
      </c>
      <c r="E8">
        <f>'Precision Analysis'!AF7</f>
        <v>0.86624070274351306</v>
      </c>
      <c r="F8">
        <f>'Precision Analysis'!AG7</f>
        <v>4.4949202475891348E-2</v>
      </c>
      <c r="G8">
        <f>'Precision Analysis'!V32</f>
        <v>30</v>
      </c>
      <c r="H8">
        <f>'[5]Precision Analysis'!$AF$2</f>
        <v>0.75274888973324527</v>
      </c>
      <c r="I8">
        <f>'[5]Precision Analysis'!$AG$2</f>
        <v>5.6631150917925213E-2</v>
      </c>
      <c r="J8">
        <f>'[5]Precision Analysis'!$V$32</f>
        <v>30</v>
      </c>
      <c r="M8" t="str">
        <f>'Precision Analysis'!$AL$2</f>
        <v>Tf-Idf</v>
      </c>
      <c r="N8">
        <f t="shared" si="2"/>
        <v>2.1221321708816743E-2</v>
      </c>
      <c r="O8" t="str">
        <f t="shared" si="3"/>
        <v/>
      </c>
      <c r="P8">
        <f>IFERROR(_xlfn.T.TEST('[5]Precision Analysis'!D11:H13,'Precision Analysis'!D11:H13,2,IF(IF(R8^2&gt;U8^2,(R8^2)/(U8^2),(U8^2)/(R8^2))&lt;IF(R8^2&gt;U8^2,_xlfn.F.INV(0.95,S8-1,V8-1),_xlfn.F.INV(0.95,V8-1,S8-1)),2,3)),1)</f>
        <v>0.11452588285898632</v>
      </c>
      <c r="Q8">
        <f>'Precision Analysis'!AL5</f>
        <v>0.86868971096981429</v>
      </c>
      <c r="R8">
        <f>'Precision Analysis'!AO5</f>
        <v>3.4467243222132571E-2</v>
      </c>
      <c r="S8">
        <f>'Precision Analysis'!R11</f>
        <v>15</v>
      </c>
      <c r="T8">
        <f>'[5]Precision Analysis'!AL5</f>
        <v>0.84746838926099755</v>
      </c>
      <c r="U8">
        <f>'[5]Precision Analysis'!AO5</f>
        <v>3.4468628405115845E-2</v>
      </c>
      <c r="V8">
        <f>'[5]Precision Analysis'!$R$11</f>
        <v>15</v>
      </c>
    </row>
    <row r="9" spans="1:22" x14ac:dyDescent="0.25">
      <c r="L9" t="str">
        <f>'Precision Analysis'!AJ6</f>
        <v>MNB</v>
      </c>
      <c r="M9" t="str">
        <f>'Precision Analysis'!$AK$2</f>
        <v>BoW</v>
      </c>
      <c r="N9">
        <f t="shared" si="2"/>
        <v>2.4969284237197908E-2</v>
      </c>
      <c r="O9" t="str">
        <f t="shared" si="3"/>
        <v/>
      </c>
      <c r="P9">
        <f>IFERROR(_xlfn.T.TEST('[5]Precision Analysis'!D20:H21,'Precision Analysis'!D20:H21,2,IF(IF(R9^2&gt;U9^2,(R9^2)/(U9^2),(U9^2)/(R9^2))&lt;IF(R9^2&gt;U9^2,_xlfn.F.INV(0.95,S9-1,V9-1),_xlfn.F.INV(0.95,V9-1,S9-1)),2,3)),1)</f>
        <v>0.14204632371030493</v>
      </c>
      <c r="Q9">
        <f>'Precision Analysis'!AK6</f>
        <v>0.86166156002899696</v>
      </c>
      <c r="R9">
        <f>'Precision Analysis'!AN6</f>
        <v>3.2218776833249516E-2</v>
      </c>
      <c r="S9">
        <f>'Precision Analysis'!R20</f>
        <v>10</v>
      </c>
      <c r="T9">
        <f>'[5]Precision Analysis'!AK6</f>
        <v>0.83669227579179906</v>
      </c>
      <c r="U9">
        <f>'[5]Precision Analysis'!AN6</f>
        <v>3.6630043786137115E-2</v>
      </c>
      <c r="V9">
        <f>'[5]Precision Analysis'!$R$20</f>
        <v>10</v>
      </c>
    </row>
    <row r="10" spans="1:22" x14ac:dyDescent="0.25">
      <c r="M10" t="str">
        <f>'Precision Analysis'!$AL$2</f>
        <v>Tf-Idf</v>
      </c>
      <c r="N10">
        <f t="shared" si="2"/>
        <v>-7.0646913009033696E-3</v>
      </c>
      <c r="O10" t="str">
        <f t="shared" si="3"/>
        <v/>
      </c>
      <c r="P10">
        <f>IFERROR(_xlfn.T.TEST('[5]Precision Analysis'!D23:H24,'Precision Analysis'!D23:H24,2,IF(IF(R10^2&gt;U10^2,(R10^2)/(U10^2),(U10^2)/(R10^2))&lt;IF(R10^2&gt;U10^2,_xlfn.F.INV(0.95,S10-1,V10-1),_xlfn.F.INV(0.95,V10-1,S10-1)),2,3)),1)</f>
        <v>0.69884584939797245</v>
      </c>
      <c r="Q10">
        <f>'Precision Analysis'!AL6</f>
        <v>0.84497066493693362</v>
      </c>
      <c r="R10">
        <f>'Precision Analysis'!AO6</f>
        <v>4.3159448069813623E-2</v>
      </c>
      <c r="S10">
        <f>'Precision Analysis'!R23</f>
        <v>10</v>
      </c>
      <c r="T10">
        <f>'[5]Precision Analysis'!AL6</f>
        <v>0.85203535623783699</v>
      </c>
      <c r="U10">
        <f>'[5]Precision Analysis'!AO6</f>
        <v>3.2307507506338311E-2</v>
      </c>
      <c r="V10">
        <f>'[5]Precision Analysis'!$R$23</f>
        <v>10</v>
      </c>
    </row>
    <row r="11" spans="1:22" x14ac:dyDescent="0.25">
      <c r="L11" t="str">
        <f>'Precision Analysis'!AJ7</f>
        <v>LR</v>
      </c>
      <c r="M11" t="str">
        <f>'Precision Analysis'!$AK$2</f>
        <v>BoW</v>
      </c>
      <c r="N11">
        <f t="shared" si="2"/>
        <v>1.7067718529436338E-2</v>
      </c>
      <c r="O11" t="str">
        <f t="shared" si="3"/>
        <v/>
      </c>
      <c r="P11">
        <f>IFERROR(_xlfn.T.TEST('[5]Precision Analysis'!D14:H16,'Precision Analysis'!D14:H16,2,IF(IF(R11^2&gt;U11^2,(R11^2)/(U11^2),(U11^2)/(R11^2))&lt;IF(R11^2&gt;U11^2,_xlfn.F.INV(0.95,S11-1,V11-1),_xlfn.F.INV(0.95,V11-1,S11-1)),2,3)),1)</f>
        <v>0.22099103070768802</v>
      </c>
      <c r="Q11">
        <f>'Precision Analysis'!AK7</f>
        <v>0.86364194764051783</v>
      </c>
      <c r="R11">
        <f>'Precision Analysis'!AN7</f>
        <v>3.6454630391314122E-2</v>
      </c>
      <c r="S11">
        <f>'Precision Analysis'!R14</f>
        <v>15</v>
      </c>
      <c r="T11">
        <f>'[5]Precision Analysis'!AK7</f>
        <v>0.84657422911108149</v>
      </c>
      <c r="U11">
        <f>'[5]Precision Analysis'!AN7</f>
        <v>3.5687126568141644E-2</v>
      </c>
      <c r="V11">
        <f>'[5]Precision Analysis'!$R$14</f>
        <v>15</v>
      </c>
    </row>
    <row r="12" spans="1:22" x14ac:dyDescent="0.25">
      <c r="M12" t="str">
        <f>'Precision Analysis'!$AL$2</f>
        <v>Tf-Idf</v>
      </c>
      <c r="N12">
        <f t="shared" si="2"/>
        <v>2.5790593952820129E-2</v>
      </c>
      <c r="O12" t="str">
        <f t="shared" si="3"/>
        <v/>
      </c>
      <c r="P12">
        <f>IFERROR(_xlfn.T.TEST('[5]Precision Analysis'!D17:H19,'Precision Analysis'!D17:H19,2,IF(IF(R12^2&gt;U12^2,(R12^2)/(U12^2),(U12^2)/(R12^2))&lt;IF(R12^2&gt;U12^2,_xlfn.F.INV(0.95,S12-1,V12-1),_xlfn.F.INV(0.95,V12-1,S12-1)),2,3)),1)</f>
        <v>7.9860643214940755E-2</v>
      </c>
      <c r="Q12">
        <f>'Precision Analysis'!AL7</f>
        <v>0.86722570999570581</v>
      </c>
      <c r="R12">
        <f>'Precision Analysis'!AO7</f>
        <v>3.0950298271661566E-2</v>
      </c>
      <c r="S12">
        <f>'Precision Analysis'!R17</f>
        <v>15</v>
      </c>
      <c r="T12">
        <f>'[5]Precision Analysis'!AL7</f>
        <v>0.84143511604288568</v>
      </c>
      <c r="U12">
        <f>'[5]Precision Analysis'!AO7</f>
        <v>4.3141492322125705E-2</v>
      </c>
      <c r="V12">
        <f>'[5]Precision Analysis'!$R$17</f>
        <v>15</v>
      </c>
    </row>
    <row r="13" spans="1:22" x14ac:dyDescent="0.25">
      <c r="L13" t="str">
        <f>'Precision Analysis'!AJ8</f>
        <v>Ensemble</v>
      </c>
      <c r="M13" t="str">
        <f>'Precision Analysis'!$AK$2</f>
        <v>BoW</v>
      </c>
      <c r="N13">
        <f t="shared" si="2"/>
        <v>9.0712209864175497E-3</v>
      </c>
      <c r="O13" t="str">
        <f t="shared" si="3"/>
        <v/>
      </c>
      <c r="P13">
        <f>IFERROR(_xlfn.T.TEST('[5]Precision Analysis'!D32:H34,'Precision Analysis'!D32:H34,2,IF(IF(R13^2&gt;U13^2,(R13^2)/(U13^2),(U13^2)/(R13^2))&lt;IF(R13^2&gt;U13^2,_xlfn.F.INV(0.95,S13-1,V13-1),_xlfn.F.INV(0.95,V13-1,S13-1)),2,3)),1)</f>
        <v>0.57274914505479435</v>
      </c>
      <c r="Q13">
        <f>'Precision Analysis'!AK8</f>
        <v>0.85872638085639263</v>
      </c>
      <c r="R13">
        <f>'Precision Analysis'!AN8</f>
        <v>4.3156304557293995E-2</v>
      </c>
      <c r="S13">
        <f>'Precision Analysis'!R32</f>
        <v>15</v>
      </c>
      <c r="T13">
        <f>'[5]Precision Analysis'!AK8</f>
        <v>0.84965515986997509</v>
      </c>
      <c r="U13">
        <f>'[5]Precision Analysis'!AN8</f>
        <v>4.0920582295948013E-2</v>
      </c>
      <c r="V13">
        <f>'[5]Precision Analysis'!$R$32</f>
        <v>15</v>
      </c>
    </row>
    <row r="14" spans="1:22" x14ac:dyDescent="0.25">
      <c r="M14" t="str">
        <f>'Precision Analysis'!$AL$2</f>
        <v>Tf-Idf</v>
      </c>
      <c r="N14">
        <f t="shared" si="2"/>
        <v>2.156436501606096E-2</v>
      </c>
      <c r="O14" t="str">
        <f t="shared" si="3"/>
        <v/>
      </c>
      <c r="P14">
        <f>IFERROR(_xlfn.T.TEST('[5]Precision Analysis'!D35:H37,'Precision Analysis'!D35:H37,2,IF(IF(R14^2&gt;U14^2,(R14^2)/(U14^2),(U14^2)/(R14^2))&lt;IF(R14^2&gt;U14^2,_xlfn.F.INV(0.95,S14-1,V14-1),_xlfn.F.INV(0.95,V14-1,S14-1)),2,3)),1)</f>
        <v>0.15960510608899731</v>
      </c>
      <c r="Q14">
        <f>'Precision Analysis'!AL8</f>
        <v>0.87375502463063381</v>
      </c>
      <c r="R14">
        <f>'Precision Analysis'!AO8</f>
        <v>4.5447386245513831E-2</v>
      </c>
      <c r="S14">
        <f>'Precision Analysis'!R35</f>
        <v>15</v>
      </c>
      <c r="T14">
        <f>'[5]Precision Analysis'!AL8</f>
        <v>0.85219065961457285</v>
      </c>
      <c r="U14">
        <f>'[5]Precision Analysis'!AO8</f>
        <v>3.2453069399926315E-2</v>
      </c>
      <c r="V14">
        <f>'[5]Precision Analysis'!$R$35</f>
        <v>15</v>
      </c>
    </row>
    <row r="27" spans="1:1" x14ac:dyDescent="0.25">
      <c r="A27" s="3"/>
    </row>
  </sheetData>
  <mergeCells count="5">
    <mergeCell ref="E1:G1"/>
    <mergeCell ref="H1:J1"/>
    <mergeCell ref="Q1:S1"/>
    <mergeCell ref="T1:V1"/>
    <mergeCell ref="L2:M2"/>
  </mergeCells>
  <conditionalFormatting sqref="D3:D8">
    <cfRule type="cellIs" dxfId="1" priority="2" operator="lessThan">
      <formula>0.05/COUNT($D$3:$D$8)</formula>
    </cfRule>
  </conditionalFormatting>
  <conditionalFormatting sqref="P3:P14">
    <cfRule type="cellIs" dxfId="0" priority="1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F1</vt:lpstr>
      <vt:lpstr>F1 Analysis</vt:lpstr>
      <vt:lpstr>F1 ANOVA</vt:lpstr>
      <vt:lpstr>F1 Tuckey</vt:lpstr>
      <vt:lpstr>F1 Comparison2Plain</vt:lpstr>
      <vt:lpstr>Recall</vt:lpstr>
      <vt:lpstr>Recall Analysis</vt:lpstr>
      <vt:lpstr>Recall ANOVA</vt:lpstr>
      <vt:lpstr>Recall Comparison2Plain</vt:lpstr>
      <vt:lpstr>Recall Tuckey</vt:lpstr>
      <vt:lpstr>Precision</vt:lpstr>
      <vt:lpstr>Precision Analysis</vt:lpstr>
      <vt:lpstr>Precision ANOVA</vt:lpstr>
      <vt:lpstr>Precision Tuckey</vt:lpstr>
      <vt:lpstr>Precision Comparison2Plain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2024-10-17T15:00:12Z</dcterms:modified>
</cp:coreProperties>
</file>