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46825268-6CF2-4CF2-ACE3-0F9C1177A419}" xr6:coauthVersionLast="43" xr6:coauthVersionMax="43" xr10:uidLastSave="{00000000-0000-0000-0000-000000000000}"/>
  <bookViews>
    <workbookView xWindow="-110" yWindow="-110" windowWidth="19420" windowHeight="10420" tabRatio="407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  <c r="AE11" i="2"/>
  <c r="AE7" i="2"/>
  <c r="AE5" i="2"/>
  <c r="AE10" i="2"/>
  <c r="AE9" i="2"/>
  <c r="AE8" i="2"/>
  <c r="AE4" i="2"/>
  <c r="AE2" i="2"/>
  <c r="BS11" i="2"/>
  <c r="AQ10" i="2"/>
  <c r="AA9" i="2"/>
  <c r="BO7" i="2"/>
  <c r="BF4" i="2"/>
  <c r="AS3" i="2"/>
  <c r="BG9" i="2"/>
  <c r="AY11" i="2"/>
  <c r="AL10" i="2"/>
  <c r="BX8" i="2"/>
  <c r="BK7" i="2"/>
  <c r="BA4" i="2"/>
  <c r="AN3" i="2"/>
  <c r="AM9" i="2"/>
  <c r="BF11" i="2"/>
  <c r="AS10" i="2"/>
  <c r="AF9" i="2"/>
  <c r="BQ7" i="2"/>
  <c r="BH4" i="2"/>
  <c r="BT11" i="2"/>
  <c r="BB8" i="2"/>
  <c r="AX3" i="2"/>
  <c r="BB3" i="2"/>
  <c r="AU10" i="2"/>
  <c r="AN7" i="2"/>
  <c r="BR10" i="2"/>
  <c r="BF9" i="2"/>
  <c r="AS8" i="2"/>
  <c r="AF7" i="2"/>
  <c r="BT3" i="2"/>
  <c r="AG11" i="2"/>
  <c r="BA7" i="2"/>
  <c r="AB11" i="2"/>
  <c r="BP9" i="2"/>
  <c r="BD8" i="2"/>
  <c r="BL4" i="2"/>
  <c r="AZ3" i="2"/>
  <c r="BU8" i="2"/>
  <c r="AL11" i="2"/>
  <c r="BX9" i="2"/>
  <c r="BK8" i="2"/>
  <c r="AX7" i="2"/>
  <c r="AN4" i="2"/>
  <c r="AF10" i="2"/>
  <c r="AQ4" i="2"/>
  <c r="AY4" i="2"/>
  <c r="AB10" i="2"/>
  <c r="AD11" i="2"/>
  <c r="AY10" i="2"/>
  <c r="AL9" i="2"/>
  <c r="BX7" i="2"/>
  <c r="AX4" i="2"/>
  <c r="AK3" i="2"/>
  <c r="AB9" i="2"/>
  <c r="AQ11" i="2"/>
  <c r="AA10" i="2"/>
  <c r="BO8" i="2"/>
  <c r="BC7" i="2"/>
  <c r="AS4" i="2"/>
  <c r="AF3" i="2"/>
  <c r="BJ8" i="2"/>
  <c r="AH11" i="2"/>
  <c r="BS9" i="2"/>
  <c r="AQ8" i="2"/>
  <c r="AA7" i="2"/>
  <c r="BR3" i="2"/>
  <c r="BN9" i="2"/>
  <c r="BZ3" i="2"/>
  <c r="BH11" i="2"/>
  <c r="BD7" i="2"/>
  <c r="AM11" i="2"/>
  <c r="BX3" i="2"/>
  <c r="BO9" i="2"/>
  <c r="BK3" i="2"/>
  <c r="BU10" i="2"/>
  <c r="BT4" i="2"/>
  <c r="BL10" i="2"/>
  <c r="AI3" i="2"/>
  <c r="BC11" i="2"/>
  <c r="AG10" i="2"/>
  <c r="BJ4" i="2"/>
  <c r="BF10" i="2"/>
  <c r="AR3" i="2"/>
  <c r="AJ9" i="2"/>
  <c r="BP7" i="2"/>
  <c r="BQ8" i="2"/>
  <c r="AX8" i="2"/>
  <c r="BC9" i="2"/>
  <c r="P11" i="2"/>
  <c r="R10" i="2"/>
  <c r="T9" i="2"/>
  <c r="V8" i="2"/>
  <c r="X7" i="2"/>
  <c r="H7" i="2"/>
  <c r="L4" i="2"/>
  <c r="N3" i="2"/>
  <c r="O4" i="2"/>
  <c r="Q3" i="2"/>
  <c r="R11" i="2"/>
  <c r="T10" i="2"/>
  <c r="R9" i="2"/>
  <c r="L8" i="2"/>
  <c r="V4" i="2"/>
  <c r="Q11" i="2"/>
  <c r="S8" i="2"/>
  <c r="G3" i="2"/>
  <c r="K11" i="2"/>
  <c r="M10" i="2"/>
  <c r="O9" i="2"/>
  <c r="Q8" i="2"/>
  <c r="S7" i="2"/>
  <c r="L10" i="2"/>
  <c r="R7" i="2"/>
  <c r="L3" i="2"/>
  <c r="K10" i="2"/>
  <c r="G8" i="2"/>
  <c r="O3" i="2"/>
  <c r="Q9" i="2"/>
  <c r="I7" i="2"/>
  <c r="BD11" i="2"/>
  <c r="BZ9" i="2"/>
  <c r="BL8" i="2"/>
  <c r="AZ7" i="2"/>
  <c r="AP4" i="2"/>
  <c r="AB3" i="2"/>
  <c r="BF8" i="2"/>
  <c r="AI11" i="2"/>
  <c r="BT9" i="2"/>
  <c r="BH8" i="2"/>
  <c r="AU7" i="2"/>
  <c r="AK4" i="2"/>
  <c r="BC3" i="2"/>
  <c r="AH8" i="2"/>
  <c r="AP11" i="2"/>
  <c r="CA9" i="2"/>
  <c r="BN8" i="2"/>
  <c r="BB7" i="2"/>
  <c r="AR4" i="2"/>
  <c r="AK11" i="2"/>
  <c r="BI7" i="2"/>
  <c r="BC4" i="2"/>
  <c r="AB4" i="2"/>
  <c r="AX9" i="2"/>
  <c r="BO11" i="2"/>
  <c r="BC10" i="2"/>
  <c r="AP9" i="2"/>
  <c r="CA7" i="2"/>
  <c r="BQ4" i="2"/>
  <c r="BE3" i="2"/>
  <c r="AN10" i="2"/>
  <c r="AC11" i="2"/>
  <c r="BM10" i="2"/>
  <c r="BA9" i="2"/>
  <c r="AN8" i="2"/>
  <c r="AW4" i="2"/>
  <c r="AJ3" i="2"/>
  <c r="BT7" i="2"/>
  <c r="BT10" i="2"/>
  <c r="BH9" i="2"/>
  <c r="AU8" i="2"/>
  <c r="AH7" i="2"/>
  <c r="AY3" i="2"/>
  <c r="AI9" i="2"/>
  <c r="AA3" i="2"/>
  <c r="AL3" i="2"/>
  <c r="AH9" i="2"/>
  <c r="AV11" i="2"/>
  <c r="AI10" i="2"/>
  <c r="BT8" i="2"/>
  <c r="BH7" i="2"/>
  <c r="AH4" i="2"/>
  <c r="BL11" i="2"/>
  <c r="AL8" i="2"/>
  <c r="BZ10" i="2"/>
  <c r="BL9" i="2"/>
  <c r="AZ8" i="2"/>
  <c r="AM7" i="2"/>
  <c r="CA3" i="2"/>
  <c r="AM3" i="2"/>
  <c r="BE7" i="2"/>
  <c r="BP10" i="2"/>
  <c r="BD9" i="2"/>
  <c r="BZ7" i="2"/>
  <c r="BO4" i="2"/>
  <c r="AQ3" i="2"/>
  <c r="BZ8" i="2"/>
  <c r="AP3" i="2"/>
  <c r="BK10" i="2"/>
  <c r="AA4" i="2"/>
  <c r="BY9" i="2"/>
  <c r="BY11" i="2"/>
  <c r="BC8" i="2"/>
  <c r="BZ4" i="2"/>
  <c r="BI9" i="2"/>
  <c r="BH3" i="2"/>
  <c r="AZ9" i="2"/>
  <c r="BM8" i="2"/>
  <c r="CA8" i="2"/>
  <c r="AZ10" i="2"/>
  <c r="AW3" i="2"/>
  <c r="AS9" i="2"/>
  <c r="AY9" i="2"/>
  <c r="BU7" i="2"/>
  <c r="AU4" i="2"/>
  <c r="AP10" i="2"/>
  <c r="BR8" i="2"/>
  <c r="BF3" i="2"/>
  <c r="L11" i="2"/>
  <c r="N10" i="2"/>
  <c r="P9" i="2"/>
  <c r="R8" i="2"/>
  <c r="T7" i="2"/>
  <c r="X4" i="2"/>
  <c r="H4" i="2"/>
  <c r="J3" i="2"/>
  <c r="K4" i="2"/>
  <c r="M3" i="2"/>
  <c r="N11" i="2"/>
  <c r="P10" i="2"/>
  <c r="N9" i="2"/>
  <c r="V7" i="2"/>
  <c r="J4" i="2"/>
  <c r="S10" i="2"/>
  <c r="Q7" i="2"/>
  <c r="W11" i="2"/>
  <c r="G11" i="2"/>
  <c r="I10" i="2"/>
  <c r="K9" i="2"/>
  <c r="M8" i="2"/>
  <c r="AN11" i="2"/>
  <c r="BJ9" i="2"/>
  <c r="AW8" i="2"/>
  <c r="AJ7" i="2"/>
  <c r="BY3" i="2"/>
  <c r="AW11" i="2"/>
  <c r="BL7" i="2"/>
  <c r="BQ10" i="2"/>
  <c r="BE9" i="2"/>
  <c r="AR8" i="2"/>
  <c r="AB7" i="2"/>
  <c r="BS3" i="2"/>
  <c r="AO11" i="2"/>
  <c r="AG7" i="2"/>
  <c r="BY10" i="2"/>
  <c r="AD9" i="2"/>
  <c r="AY8" i="2"/>
  <c r="AL7" i="2"/>
  <c r="AC3" i="2"/>
  <c r="AR10" i="2"/>
  <c r="BG4" i="2"/>
  <c r="AC4" i="2"/>
  <c r="BX11" i="2"/>
  <c r="BA8" i="2"/>
  <c r="AZ11" i="2"/>
  <c r="AM10" i="2"/>
  <c r="BY8" i="2"/>
  <c r="AD7" i="2"/>
  <c r="BB4" i="2"/>
  <c r="AO3" i="2"/>
  <c r="AU9" i="2"/>
  <c r="BK11" i="2"/>
  <c r="AX10" i="2"/>
  <c r="AK9" i="2"/>
  <c r="BG7" i="2"/>
  <c r="AG4" i="2"/>
  <c r="AU3" i="2"/>
  <c r="BQ11" i="2"/>
  <c r="BE10" i="2"/>
  <c r="AR9" i="2"/>
  <c r="AB8" i="2"/>
  <c r="BS4" i="2"/>
  <c r="BI11" i="2"/>
  <c r="AP8" i="2"/>
  <c r="AM4" i="2"/>
  <c r="AH3" i="2"/>
  <c r="AK8" i="2"/>
  <c r="AF11" i="2"/>
  <c r="BQ9" i="2"/>
  <c r="BE8" i="2"/>
  <c r="AR7" i="2"/>
  <c r="BP3" i="2"/>
  <c r="BX10" i="2"/>
  <c r="AO7" i="2"/>
  <c r="BJ10" i="2"/>
  <c r="AW9" i="2"/>
  <c r="AJ8" i="2"/>
  <c r="BY4" i="2"/>
  <c r="AD3" i="2"/>
  <c r="BH10" i="2"/>
  <c r="BM11" i="2"/>
  <c r="BA10" i="2"/>
  <c r="AN9" i="2"/>
  <c r="BJ7" i="2"/>
  <c r="AZ4" i="2"/>
  <c r="BA11" i="2"/>
  <c r="AA8" i="2"/>
  <c r="BU3" i="2"/>
  <c r="BM9" i="2"/>
  <c r="BE11" i="2"/>
  <c r="AD8" i="2"/>
  <c r="AS7" i="2"/>
  <c r="AP7" i="2"/>
  <c r="BL3" i="2"/>
  <c r="AV8" i="2"/>
  <c r="AV10" i="2"/>
  <c r="AM8" i="2"/>
  <c r="BJ3" i="2"/>
  <c r="BN3" i="2"/>
  <c r="BR4" i="2"/>
  <c r="BR9" i="2"/>
  <c r="AF8" i="2"/>
  <c r="BJ11" i="2"/>
  <c r="AV4" i="2"/>
  <c r="BQ3" i="2"/>
  <c r="BN7" i="2"/>
  <c r="BF7" i="2"/>
  <c r="X11" i="2"/>
  <c r="H11" i="2"/>
  <c r="J10" i="2"/>
  <c r="L9" i="2"/>
  <c r="N8" i="2"/>
  <c r="P7" i="2"/>
  <c r="T4" i="2"/>
  <c r="V3" i="2"/>
  <c r="W4" i="2"/>
  <c r="G4" i="2"/>
  <c r="I3" i="2"/>
  <c r="J11" i="2"/>
  <c r="H10" i="2"/>
  <c r="J9" i="2"/>
  <c r="N7" i="2"/>
  <c r="P3" i="2"/>
  <c r="G10" i="2"/>
  <c r="M4" i="2"/>
  <c r="S11" i="2"/>
  <c r="U10" i="2"/>
  <c r="W9" i="2"/>
  <c r="G9" i="2"/>
  <c r="I8" i="2"/>
  <c r="D7" i="2" s="1"/>
  <c r="K7" i="2"/>
  <c r="P8" i="2"/>
  <c r="N4" i="2"/>
  <c r="M11" i="2"/>
  <c r="I9" i="2"/>
  <c r="D9" i="2" s="1"/>
  <c r="Q4" i="2"/>
  <c r="I11" i="2"/>
  <c r="K8" i="2"/>
  <c r="I4" i="2"/>
  <c r="D10" i="2"/>
  <c r="BG10" i="2"/>
  <c r="BI3" i="2"/>
  <c r="AO9" i="2"/>
  <c r="AJ10" i="2"/>
  <c r="AI8" i="2"/>
  <c r="AT3" i="2"/>
  <c r="AJ11" i="2"/>
  <c r="AL4" i="2"/>
  <c r="AH10" i="2"/>
  <c r="BS10" i="2"/>
  <c r="BM7" i="2"/>
  <c r="BM3" i="2"/>
  <c r="AC9" i="2"/>
  <c r="BR7" i="2"/>
  <c r="AX11" i="2"/>
  <c r="AJ4" i="2"/>
  <c r="BP8" i="2"/>
  <c r="CA4" i="2"/>
  <c r="AD4" i="2"/>
  <c r="BR11" i="2"/>
  <c r="AT4" i="2"/>
  <c r="V10" i="2"/>
  <c r="L7" i="2"/>
  <c r="U3" i="2"/>
  <c r="T8" i="2"/>
  <c r="S3" i="2"/>
  <c r="U8" i="2"/>
  <c r="X8" i="2"/>
  <c r="U11" i="2"/>
  <c r="M7" i="2"/>
  <c r="W8" i="2"/>
  <c r="D3" i="2"/>
  <c r="C8" i="2"/>
  <c r="C9" i="2"/>
  <c r="E11" i="2"/>
  <c r="E10" i="2"/>
  <c r="BR5" i="2"/>
  <c r="BP5" i="2"/>
  <c r="AQ5" i="2"/>
  <c r="P5" i="2"/>
  <c r="AX5" i="2"/>
  <c r="BJ5" i="2"/>
  <c r="BF5" i="2"/>
  <c r="CA5" i="2"/>
  <c r="Q5" i="2"/>
  <c r="AH5" i="2"/>
  <c r="BD5" i="2"/>
  <c r="AN5" i="2"/>
  <c r="BQ5" i="2"/>
  <c r="T5" i="2"/>
  <c r="AI5" i="2"/>
  <c r="BH5" i="2"/>
  <c r="I5" i="2"/>
  <c r="S5" i="2"/>
  <c r="AN2" i="2"/>
  <c r="BS2" i="2"/>
  <c r="AS2" i="2"/>
  <c r="T2" i="2"/>
  <c r="BQ2" i="2"/>
  <c r="AZ2" i="2"/>
  <c r="L2" i="2"/>
  <c r="BE2" i="2"/>
  <c r="BM2" i="2"/>
  <c r="BT2" i="2"/>
  <c r="R2" i="2"/>
  <c r="C2" i="2"/>
  <c r="BB2" i="2"/>
  <c r="AV2" i="2"/>
  <c r="BU2" i="2"/>
  <c r="N2" i="2"/>
  <c r="V2" i="2"/>
  <c r="Z3" i="2"/>
  <c r="Y11" i="2"/>
  <c r="Y8" i="2"/>
  <c r="Y4" i="2"/>
  <c r="AG8" i="2"/>
  <c r="BP4" i="2"/>
  <c r="BI10" i="2"/>
  <c r="BG3" i="2"/>
  <c r="BI8" i="2"/>
  <c r="AQ7" i="2"/>
  <c r="CA10" i="2"/>
  <c r="BM4" i="2"/>
  <c r="AV3" i="2"/>
  <c r="AK7" i="2"/>
  <c r="AI7" i="2"/>
  <c r="AW10" i="2"/>
  <c r="H9" i="2"/>
  <c r="X10" i="2"/>
  <c r="Q10" i="2"/>
  <c r="R4" i="2"/>
  <c r="X3" i="2"/>
  <c r="D8" i="2"/>
  <c r="C10" i="2"/>
  <c r="E3" i="2"/>
  <c r="BE5" i="2"/>
  <c r="R5" i="2"/>
  <c r="BO5" i="2"/>
  <c r="AJ5" i="2"/>
  <c r="E5" i="2"/>
  <c r="AP5" i="2"/>
  <c r="J5" i="2"/>
  <c r="AT9" i="2"/>
  <c r="BD10" i="2"/>
  <c r="AC7" i="2"/>
  <c r="BU11" i="2"/>
  <c r="BX4" i="2"/>
  <c r="BN4" i="2"/>
  <c r="BU9" i="2"/>
  <c r="BP11" i="2"/>
  <c r="BS8" i="2"/>
  <c r="BB11" i="2"/>
  <c r="BD4" i="2"/>
  <c r="AC10" i="2"/>
  <c r="AO8" i="2"/>
  <c r="BG11" i="2"/>
  <c r="BI4" i="2"/>
  <c r="AK10" i="2"/>
  <c r="AD10" i="2"/>
  <c r="BY7" i="2"/>
  <c r="BO10" i="2"/>
  <c r="AG3" i="2"/>
  <c r="BE4" i="2"/>
  <c r="AO4" i="2"/>
  <c r="X9" i="2"/>
  <c r="P4" i="2"/>
  <c r="V11" i="2"/>
  <c r="J7" i="2"/>
  <c r="O11" i="2"/>
  <c r="W7" i="2"/>
  <c r="H8" i="2"/>
  <c r="W10" i="2"/>
  <c r="W3" i="2"/>
  <c r="U7" i="2"/>
  <c r="C11" i="2"/>
  <c r="E7" i="2"/>
  <c r="BM5" i="2"/>
  <c r="AC5" i="2"/>
  <c r="AL5" i="2"/>
  <c r="G5" i="2"/>
  <c r="AO5" i="2"/>
  <c r="BA5" i="2"/>
  <c r="AW5" i="2"/>
  <c r="BY5" i="2"/>
  <c r="H5" i="2"/>
  <c r="AY5" i="2"/>
  <c r="AU5" i="2"/>
  <c r="AF5" i="2"/>
  <c r="BI5" i="2"/>
  <c r="W5" i="2"/>
  <c r="AA5" i="2"/>
  <c r="AV5" i="2"/>
  <c r="L5" i="2"/>
  <c r="C5" i="2"/>
  <c r="BN2" i="2"/>
  <c r="AO2" i="2"/>
  <c r="AK2" i="2"/>
  <c r="S2" i="2"/>
  <c r="BZ2" i="2"/>
  <c r="BG2" i="2"/>
  <c r="BX2" i="2"/>
  <c r="BC2" i="2"/>
  <c r="BK2" i="2"/>
  <c r="AD2" i="2"/>
  <c r="P2" i="2"/>
  <c r="O2" i="2"/>
  <c r="AI2" i="2"/>
  <c r="AY2" i="2"/>
  <c r="AH2" i="2"/>
  <c r="J2" i="2"/>
  <c r="I2" i="2"/>
  <c r="D4" i="2"/>
  <c r="Z5" i="2"/>
  <c r="Z9" i="2"/>
  <c r="Y7" i="2"/>
  <c r="Y2" i="2"/>
  <c r="BN11" i="2"/>
  <c r="AR11" i="2"/>
  <c r="AT8" i="2"/>
  <c r="AO10" i="2"/>
  <c r="CA11" i="2"/>
  <c r="AT10" i="2"/>
  <c r="BG8" i="2"/>
  <c r="AY7" i="2"/>
  <c r="AT11" i="2"/>
  <c r="AF4" i="2"/>
  <c r="R3" i="2"/>
  <c r="H3" i="2"/>
  <c r="O7" i="2"/>
  <c r="U9" i="2"/>
  <c r="U4" i="2"/>
  <c r="C4" i="2"/>
  <c r="E9" i="2"/>
  <c r="BU5" i="2"/>
  <c r="O5" i="2"/>
  <c r="AZ5" i="2"/>
  <c r="BX5" i="2"/>
  <c r="AT5" i="2"/>
  <c r="BB5" i="2"/>
  <c r="AD5" i="2"/>
  <c r="BU4" i="2"/>
  <c r="AQ9" i="2"/>
  <c r="BO3" i="2"/>
  <c r="BA3" i="2"/>
  <c r="AI4" i="2"/>
  <c r="AS11" i="2"/>
  <c r="V9" i="2"/>
  <c r="T3" i="2"/>
  <c r="C3" i="2"/>
  <c r="BL5" i="2"/>
  <c r="BK5" i="2"/>
  <c r="AK5" i="2"/>
  <c r="BT5" i="2"/>
  <c r="V5" i="2"/>
  <c r="AA2" i="2"/>
  <c r="AL2" i="2"/>
  <c r="AB2" i="2"/>
  <c r="BH2" i="2"/>
  <c r="AX2" i="2"/>
  <c r="G2" i="2"/>
  <c r="AT2" i="2"/>
  <c r="BJ2" i="2"/>
  <c r="Q2" i="2"/>
  <c r="Z7" i="2"/>
  <c r="Z2" i="2"/>
  <c r="Y5" i="2"/>
  <c r="AR2" i="2"/>
  <c r="Z8" i="2"/>
  <c r="Y3" i="2"/>
  <c r="AV7" i="2"/>
  <c r="BZ11" i="2"/>
  <c r="S9" i="2"/>
  <c r="E8" i="2"/>
  <c r="N5" i="2"/>
  <c r="AB5" i="2"/>
  <c r="BA2" i="2"/>
  <c r="BF2" i="2"/>
  <c r="BR2" i="2"/>
  <c r="BD2" i="2"/>
  <c r="H2" i="2"/>
  <c r="Y10" i="2"/>
  <c r="AU11" i="2"/>
  <c r="AT7" i="2"/>
  <c r="S4" i="2"/>
  <c r="K3" i="2"/>
  <c r="BZ5" i="2"/>
  <c r="AM5" i="2"/>
  <c r="BG5" i="2"/>
  <c r="BI2" i="2"/>
  <c r="AF2" i="2"/>
  <c r="K2" i="2"/>
  <c r="BP2" i="2"/>
  <c r="Z4" i="2"/>
  <c r="BB10" i="2"/>
  <c r="BS7" i="2"/>
  <c r="AC8" i="2"/>
  <c r="AG9" i="2"/>
  <c r="AA11" i="2"/>
  <c r="T11" i="2"/>
  <c r="M9" i="2"/>
  <c r="O8" i="2"/>
  <c r="E4" i="2"/>
  <c r="U5" i="2"/>
  <c r="AR5" i="2"/>
  <c r="AG5" i="2"/>
  <c r="BS5" i="2"/>
  <c r="K5" i="2"/>
  <c r="AQ2" i="2"/>
  <c r="CA2" i="2"/>
  <c r="AC2" i="2"/>
  <c r="BY2" i="2"/>
  <c r="AP2" i="2"/>
  <c r="E2" i="2"/>
  <c r="AU2" i="2"/>
  <c r="W2" i="2"/>
  <c r="BD3" i="2"/>
  <c r="AW7" i="2"/>
  <c r="BK9" i="2"/>
  <c r="J8" i="2"/>
  <c r="O10" i="2"/>
  <c r="BC5" i="2"/>
  <c r="AS5" i="2"/>
  <c r="X5" i="2"/>
  <c r="M2" i="2"/>
  <c r="AM2" i="2"/>
  <c r="X2" i="2"/>
  <c r="AJ2" i="2"/>
  <c r="Z10" i="2"/>
  <c r="AV9" i="2"/>
  <c r="BN10" i="2"/>
  <c r="BK4" i="2"/>
  <c r="G7" i="2"/>
  <c r="C7" i="2"/>
  <c r="BN5" i="2"/>
  <c r="M5" i="2"/>
  <c r="AG2" i="2"/>
  <c r="AW2" i="2"/>
  <c r="BO2" i="2"/>
  <c r="BL2" i="2"/>
  <c r="U2" i="2"/>
  <c r="Z11" i="2"/>
  <c r="Y9" i="2"/>
  <c r="BW11" i="2"/>
  <c r="BW7" i="2"/>
  <c r="BW3" i="2"/>
  <c r="BW5" i="2"/>
  <c r="BW4" i="2"/>
  <c r="BW10" i="2"/>
  <c r="BW9" i="2"/>
  <c r="BW8" i="2"/>
  <c r="BW2" i="2"/>
  <c r="BV11" i="2"/>
  <c r="BV7" i="2"/>
  <c r="BV3" i="2"/>
  <c r="BV9" i="2"/>
  <c r="BV5" i="2"/>
  <c r="BV4" i="2"/>
  <c r="BV10" i="2"/>
  <c r="BV8" i="2"/>
  <c r="BV2" i="2"/>
  <c r="D2" i="2"/>
  <c r="BB9" i="2"/>
  <c r="AE3" i="2"/>
  <c r="F2" i="2"/>
  <c r="AE6" i="2"/>
  <c r="BS6" i="2"/>
  <c r="AV6" i="2"/>
  <c r="AI6" i="2"/>
  <c r="AM6" i="2"/>
  <c r="AT6" i="2"/>
  <c r="W6" i="2"/>
  <c r="BQ6" i="2"/>
  <c r="U6" i="2"/>
  <c r="BC6" i="2"/>
  <c r="BF6" i="2"/>
  <c r="L6" i="2"/>
  <c r="C6" i="2"/>
  <c r="AU6" i="2"/>
  <c r="H6" i="2"/>
  <c r="BP6" i="2"/>
  <c r="T6" i="2"/>
  <c r="AG6" i="2"/>
  <c r="AQ6" i="2"/>
  <c r="BD6" i="2"/>
  <c r="AF6" i="2"/>
  <c r="BO6" i="2"/>
  <c r="BE6" i="2"/>
  <c r="AA6" i="2"/>
  <c r="G6" i="2"/>
  <c r="Y6" i="2"/>
  <c r="AL6" i="2"/>
  <c r="AB6" i="2"/>
  <c r="AP6" i="2"/>
  <c r="S6" i="2"/>
  <c r="AO6" i="2"/>
  <c r="V6" i="2"/>
  <c r="AH6" i="2"/>
  <c r="BA6" i="2"/>
  <c r="M6" i="2"/>
  <c r="BV6" i="2"/>
  <c r="AN6" i="2"/>
  <c r="CA6" i="2"/>
  <c r="BN6" i="2"/>
  <c r="AJ6" i="2"/>
  <c r="BZ6" i="2"/>
  <c r="AS6" i="2"/>
  <c r="N6" i="2"/>
  <c r="BR6" i="2"/>
  <c r="X6" i="2"/>
  <c r="BH6" i="2"/>
  <c r="AW6" i="2"/>
  <c r="BT6" i="2"/>
  <c r="Q6" i="2"/>
  <c r="BB6" i="2"/>
  <c r="K6" i="2"/>
  <c r="AX6" i="2"/>
  <c r="R6" i="2"/>
  <c r="BM6" i="2"/>
  <c r="BW6" i="2"/>
  <c r="AC6" i="2"/>
  <c r="AD6" i="2"/>
  <c r="AY6" i="2"/>
  <c r="BG6" i="2"/>
  <c r="BJ6" i="2"/>
  <c r="P6" i="2"/>
  <c r="Z6" i="2"/>
  <c r="BY6" i="2"/>
  <c r="O6" i="2"/>
  <c r="BI6" i="2"/>
  <c r="BU6" i="2"/>
  <c r="AK6" i="2"/>
  <c r="J6" i="2"/>
  <c r="E6" i="2"/>
  <c r="AZ6" i="2"/>
  <c r="BL6" i="2"/>
  <c r="BX6" i="2"/>
  <c r="BK6" i="2"/>
  <c r="AR6" i="2"/>
  <c r="I6" i="2"/>
  <c r="F11" i="2"/>
  <c r="F7" i="2"/>
  <c r="F3" i="2"/>
  <c r="F8" i="2"/>
  <c r="F10" i="2"/>
  <c r="F6" i="2"/>
  <c r="F5" i="2"/>
  <c r="F4" i="2"/>
  <c r="F9" i="2"/>
  <c r="D5" i="2"/>
  <c r="D6" i="2"/>
</calcChain>
</file>

<file path=xl/sharedStrings.xml><?xml version="1.0" encoding="utf-8"?>
<sst xmlns="http://schemas.openxmlformats.org/spreadsheetml/2006/main" count="217" uniqueCount="173">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</sst>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3" name="NCDK-Picture 1">
          <a:extLst>
            <a:ext uri="{FF2B5EF4-FFF2-40B4-BE49-F238E27FC236}">
              <a16:creationId xmlns:a16="http://schemas.microsoft.com/office/drawing/2014/main" id="{903F7397-2E63-449D-A8C8-11D76A4BF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5" name="NCDK-Picture 2">
          <a:extLst>
            <a:ext uri="{FF2B5EF4-FFF2-40B4-BE49-F238E27FC236}">
              <a16:creationId xmlns:a16="http://schemas.microsoft.com/office/drawing/2014/main" id="{03E5BB9A-4ED6-448A-850E-5FEAD9B2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7" name="NCDK-Picture 3">
          <a:extLst>
            <a:ext uri="{FF2B5EF4-FFF2-40B4-BE49-F238E27FC236}">
              <a16:creationId xmlns:a16="http://schemas.microsoft.com/office/drawing/2014/main" id="{C59F8C1F-B6F5-4F6F-9EA5-5C6932766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9" name="NCDK-Picture 4">
          <a:extLst>
            <a:ext uri="{FF2B5EF4-FFF2-40B4-BE49-F238E27FC236}">
              <a16:creationId xmlns:a16="http://schemas.microsoft.com/office/drawing/2014/main" id="{C792E8EB-24E6-428F-9CC6-A1D18956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1" name="NCDK-Picture 5">
          <a:extLst>
            <a:ext uri="{FF2B5EF4-FFF2-40B4-BE49-F238E27FC236}">
              <a16:creationId xmlns:a16="http://schemas.microsoft.com/office/drawing/2014/main" id="{3FD9CB53-4835-4BC4-BBF9-F3F5608F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785927</xdr:colOff>
      <xdr:row>7</xdr:row>
      <xdr:rowOff>0</xdr:rowOff>
    </xdr:to>
    <xdr:pic>
      <xdr:nvPicPr>
        <xdr:cNvPr id="13" name="NCDK-Picture 6">
          <a:extLst>
            <a:ext uri="{FF2B5EF4-FFF2-40B4-BE49-F238E27FC236}">
              <a16:creationId xmlns:a16="http://schemas.microsoft.com/office/drawing/2014/main" id="{D91684F0-B66A-49F3-B2A6-7E727CB5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5927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1721782</xdr:rowOff>
    </xdr:to>
    <xdr:pic>
      <xdr:nvPicPr>
        <xdr:cNvPr id="15" name="NCDK-Picture 7">
          <a:extLst>
            <a:ext uri="{FF2B5EF4-FFF2-40B4-BE49-F238E27FC236}">
              <a16:creationId xmlns:a16="http://schemas.microsoft.com/office/drawing/2014/main" id="{2DCA50D2-A590-4486-976A-47DFA5B53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149600" cy="17217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7" name="NCDK-Picture 8">
          <a:extLst>
            <a:ext uri="{FF2B5EF4-FFF2-40B4-BE49-F238E27FC236}">
              <a16:creationId xmlns:a16="http://schemas.microsoft.com/office/drawing/2014/main" id="{088220FA-8133-4C24-A49F-CBAD8960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A11"/>
  <sheetViews>
    <sheetView tabSelected="1" zoomScale="55" zoomScaleNormal="55" workbookViewId="0">
      <selection activeCell="D3" sqref="D3"/>
    </sheetView>
  </sheetViews>
  <sheetFormatPr defaultRowHeight="18" x14ac:dyDescent="0.55000000000000004"/>
  <cols>
    <col min="1" max="3" width="11.25" customWidth="1"/>
    <col min="4" max="4" width="11.08203125" customWidth="1"/>
    <col min="5" max="6" width="29.25" customWidth="1"/>
    <col min="7" max="24" width="6.5" customWidth="1"/>
    <col min="25" max="26" width="8.1640625" style="2" customWidth="1"/>
    <col min="28" max="28" width="8.6640625" style="4" customWidth="1"/>
    <col min="29" max="31" width="8.6640625" style="4"/>
    <col min="32" max="32" width="8.6640625" customWidth="1"/>
    <col min="54" max="54" width="14.83203125" customWidth="1"/>
    <col min="74" max="74" width="8.6640625" style="2"/>
    <col min="75" max="75" width="10.08203125" style="3" bestFit="1" customWidth="1"/>
  </cols>
  <sheetData>
    <row r="1" spans="1:79" x14ac:dyDescent="0.55000000000000004">
      <c r="A1" t="s">
        <v>52</v>
      </c>
      <c r="B1" t="s">
        <v>48</v>
      </c>
      <c r="C1" t="s">
        <v>162</v>
      </c>
      <c r="D1" t="s">
        <v>83</v>
      </c>
      <c r="E1" t="s">
        <v>163</v>
      </c>
      <c r="F1" t="s">
        <v>80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65</v>
      </c>
      <c r="Y1" s="2" t="s">
        <v>166</v>
      </c>
      <c r="Z1" s="2" t="s">
        <v>167</v>
      </c>
      <c r="AA1" t="s">
        <v>1</v>
      </c>
      <c r="AB1" s="4" t="s">
        <v>49</v>
      </c>
      <c r="AC1" s="4" t="s">
        <v>45</v>
      </c>
      <c r="AD1" s="4" t="s">
        <v>32</v>
      </c>
      <c r="AE1" s="4" t="s">
        <v>170</v>
      </c>
      <c r="AF1" t="s">
        <v>50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60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64</v>
      </c>
      <c r="BU1" t="s">
        <v>41</v>
      </c>
      <c r="BV1" s="2" t="s">
        <v>168</v>
      </c>
      <c r="BW1" s="3" t="s">
        <v>169</v>
      </c>
      <c r="BX1" t="s">
        <v>42</v>
      </c>
      <c r="BY1" t="s">
        <v>43</v>
      </c>
      <c r="BZ1" t="s">
        <v>44</v>
      </c>
      <c r="CA1" t="s">
        <v>46</v>
      </c>
    </row>
    <row r="2" spans="1:79" x14ac:dyDescent="0.55000000000000004">
      <c r="A2" t="s">
        <v>59</v>
      </c>
      <c r="B2" t="s">
        <v>58</v>
      </c>
      <c r="C2" t="str">
        <f>_xll.NCDK_MolText(B2)</f>
        <v xml:space="preserve">
       CDK0714190307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>
        <f>_xll.NCDK_Tanimoto($I2,$I3)</f>
        <v>0</v>
      </c>
      <c r="E2" t="str">
        <f>_xll.NCDK(E$1,$B2)</f>
        <v>0000000000000000001000000000000000001000001000000100100000000100010000000001100100000000111100001110000001010101010011011000001110100001100001100110011001110111101110</v>
      </c>
      <c r="F2" t="str">
        <f>_xll.RDKit_MACCSFingerprint(B2)</f>
        <v>00000000000000000001000000000000000001000001000000100100000000100010000000001100100000000111100001110000001010101010011011000001110100001100001100110011001110111101110</v>
      </c>
      <c r="G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I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J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K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M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N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P2" t="str">
        <f>_xll.NCDK_EStateFingerprinter($B2)</f>
        <v>0000001010100001001000010000000000100000000000000000000000000000000000000000000</v>
      </c>
      <c r="Q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R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S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U2" t="str">
        <f>_xll.NCDK_MACCSFingerprinter($B2)</f>
        <v>0000000000000000001000000000000000001000001000000100100000000100010000000001100100000000111100001110000001010101010011011000001110100001100001100110011001110111101110</v>
      </c>
      <c r="V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W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X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Y2" s="2">
        <f>_xll.NCDK_MolecularWeight(B2)</f>
        <v>250.29412142388836</v>
      </c>
      <c r="Z2" s="2">
        <f>_xll.NCDK_ExactMass(B2)</f>
        <v>250.13174243599997</v>
      </c>
      <c r="AA2">
        <f>_xll.NCDK_AcidicGroupCount(B2)</f>
        <v>0</v>
      </c>
      <c r="AB2" s="4">
        <f>_xll.NCDK_ALogP(B2)</f>
        <v>2.1996999999999991</v>
      </c>
      <c r="AC2" s="4">
        <f>_xll.NCDK_XLogP(B2)</f>
        <v>2.1759999999999997</v>
      </c>
      <c r="AD2" s="4">
        <f>_xll.NCDK_MannholdLogP(B2)</f>
        <v>2.34</v>
      </c>
      <c r="AE2" s="4">
        <f>_xll.NCDK_JPlogP(B2)</f>
        <v>1.7050260777332682</v>
      </c>
      <c r="AF2">
        <f>_xll.NCDK_AMolarRefractivity(B2)</f>
        <v>66.252700000000004</v>
      </c>
      <c r="AG2">
        <f>_xll.NCDK_APol(B2)</f>
        <v>39.488274000000011</v>
      </c>
      <c r="AH2">
        <f>_xll.NCDK_AromaticAtomsCount(B2)</f>
        <v>0</v>
      </c>
      <c r="AI2">
        <f>_xll.NCDK_AromaticBondsCount(B2)</f>
        <v>0</v>
      </c>
      <c r="AJ2">
        <f>_xll.NCDK_AtomCount(B2)</f>
        <v>36</v>
      </c>
      <c r="AK2" t="str">
        <f>_xll.NCDK_AutocorrelationCharge(B2)</f>
        <v>0.482364049323966, -0.239230483102807, 0.193743260003086, -0.422975414094056, 0.245070516996786</v>
      </c>
      <c r="AL2" t="str">
        <f>_xll.NCDK_AutocorrelationMass(B2)</f>
        <v>21.0433677091758, 20.6610036641195, 30.570374510169, 39.3180113704083, 36.7520657397667</v>
      </c>
      <c r="AM2" t="str">
        <f>_xll.NCDK_AutocorrelationPolarizability(B2)</f>
        <v>1236.72445709937, 1455.26096710327, 2067.09825744824, 2452.45202784668, 1776.45546782422</v>
      </c>
      <c r="AN2">
        <f>_xll.NCDK_BasicGroupCount(B2)</f>
        <v>0</v>
      </c>
      <c r="AO2" t="str">
        <f>_xll.NCDK_BCUT(B2)</f>
        <v>11.89, 15.9969274797474, -0.279527566151374, 0.285306450703295, 4.45516607690972, 12.225254833975</v>
      </c>
      <c r="AP2">
        <f>_xll.NCDK_BondCount(B2)</f>
        <v>0</v>
      </c>
      <c r="AQ2">
        <f>_xll.NCDK_BPol(B2)</f>
        <v>23.871725999999995</v>
      </c>
      <c r="AR2" t="str">
        <f>_xll.NCDK_CarbonTypes(B2)</f>
        <v>0, 0, 2, 1, 1, 1, 6, 0, 1</v>
      </c>
      <c r="AS2" t="str">
        <f>_xll.NCDK_ChiChain(B2)</f>
        <v>0, 0, 0, 0.0481125224324688, 0.206136035947173, 0, 0, 0, 0.015625, 0.0379976820715334</v>
      </c>
      <c r="AT2" t="str">
        <f>_xll.NCDK_ChiCluster(B2)</f>
        <v>1.29103942781429, 0.0680413817439772, 0.635379749451514, 0.130245735736926, 0.58282022448487, 0.0441941738241592, 0.195368603605389, 0.0360843918243516</v>
      </c>
      <c r="AU2" t="str">
        <f>_xll.NCDK_ChiPathCluster(B2)</f>
        <v>3.75820832838601, 7.24003474940441, 9.47142848690227, 1.60201233255417, 2.48389505922722, 2.76623804293011</v>
      </c>
      <c r="AV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W2" t="str">
        <f>_xll.NCDK_CPSA(B2)</f>
        <v>#N/A</v>
      </c>
      <c r="AX2">
        <f>_xll.NCDK_EccentricConnectivityIndex(B2)</f>
        <v>226</v>
      </c>
      <c r="AY2">
        <f>_xll.NCDK_FMF(B2)</f>
        <v>0.72222222222222221</v>
      </c>
      <c r="AZ2">
        <f>_xll.NCDK_FractionalPSA(B2)</f>
        <v>0.30092142334124705</v>
      </c>
      <c r="BA2">
        <f>_xll.NCDK_FragmentComplexity(B2)</f>
        <v>1063.05</v>
      </c>
      <c r="BB2" t="str">
        <f>_xll.NCDK_GravitationalIndex(B2)</f>
        <v>#N/A</v>
      </c>
      <c r="BC2">
        <f>_xll.NCDK_HBondAcceptorCount(B2)</f>
        <v>5</v>
      </c>
      <c r="BD2">
        <f>_xll.NCDK_HBondDonorCount(B2)</f>
        <v>2</v>
      </c>
      <c r="BE2">
        <f>_xll.NCDK_HybridizationRatio(B2)</f>
        <v>0.61538461538461542</v>
      </c>
      <c r="BF2" t="str">
        <f>_xll.NCDK_KappaShapeIndices(B2)</f>
        <v>14.409972299169, 5.96982167352538, 2.65927977839335</v>
      </c>
      <c r="BG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H2">
        <f>_xll.NCDK_LargestChain(B2)</f>
        <v>2</v>
      </c>
      <c r="BI2">
        <f>_xll.NCDK_LargestPiSystem(B2)</f>
        <v>8</v>
      </c>
      <c r="BJ2" t="str">
        <f>_xll.NCDK_LengthOverBreadth(B2)</f>
        <v>#N/A</v>
      </c>
      <c r="BK2">
        <f>_xll.NCDK_LongestAliphaticChain(B2)</f>
        <v>2</v>
      </c>
      <c r="BL2" t="str">
        <f>_xll.NCDK_MDE(B2)</f>
        <v>0, 1.78256861348341, 1.17348231572452, 0.5, 9.28105720195319, 8.27801156561087, 2.82326712400687, 2.67269615442102, 3.03934274260637, 0, 0.75, 0, 0, 0, 0, 0, 0.5, 0, 0</v>
      </c>
      <c r="BM2" t="str">
        <f>_xll.NCDK_MomentOfInertia(B2)</f>
        <v>#N/A</v>
      </c>
      <c r="BN2">
        <f>_xll.NCDK_PetitjeanNumber(B2)</f>
        <v>0.5</v>
      </c>
      <c r="BO2" t="str">
        <f>_xll.NCDK_PetitjeanShapeIndex(B2)</f>
        <v>#N/A</v>
      </c>
      <c r="BP2">
        <f>_xll.NCDK_RotatableBondsCount(B2)</f>
        <v>2</v>
      </c>
      <c r="BQ2">
        <f>_xll.NCDK_RuleOfFive(B2)</f>
        <v>0</v>
      </c>
      <c r="BR2" t="str">
        <f>_xll.NCDK_SmallRing(B2)</f>
        <v>2, 0, 2, 0, 0, 0, 0, 1, 1, 0, 0</v>
      </c>
      <c r="BS2">
        <f>_xll.NCDK_TPSA(B2)</f>
        <v>75.27000000000001</v>
      </c>
      <c r="BT2">
        <f>_xll.NCDK_VABC(B2)</f>
        <v>246.50970715028382</v>
      </c>
      <c r="BU2">
        <f>_xll.NCDK_VAdjMa(B2)</f>
        <v>5.2479275134435852</v>
      </c>
      <c r="BV2" s="2">
        <f>_xll.NCDK_MolecularWeight(B2)</f>
        <v>250.29412142388836</v>
      </c>
      <c r="BW2" s="3">
        <f>_xll.NCDK_ExactMass(B2)</f>
        <v>250.13174243599997</v>
      </c>
      <c r="BX2" t="str">
        <f>_xll.NCDK_WeightedPath(B2)</f>
        <v>35.9822147160759, 1.99901192867088, 13.5466431850826, 7.60403910050065, 5.94260408458194</v>
      </c>
      <c r="BY2" t="str">
        <f>_xll.NCDK_WHIM(B2)</f>
        <v>#N/A</v>
      </c>
      <c r="BZ2" t="str">
        <f>_xll.NCDK_WienerNumbers(B2)</f>
        <v>537, 35</v>
      </c>
      <c r="CA2">
        <f>_xll.NCDK_ZagrebIndex(B2)</f>
        <v>92</v>
      </c>
    </row>
    <row r="3" spans="1:79" x14ac:dyDescent="0.55000000000000004">
      <c r="A3" t="s">
        <v>53</v>
      </c>
      <c r="B3" t="s">
        <v>47</v>
      </c>
      <c r="C3" t="str">
        <f>_xll.NCDK_MolText(B3)</f>
        <v xml:space="preserve">
       CDK0714190307
  1  0  0  0  0  0  0  0  0  0999 V2000
    0.0000    0.0000    0.0000 C   0  0  0  0  0  0  0  0  0  0  0  0
M  END
</v>
      </c>
      <c r="D3">
        <f>_xll.NCDK_Tanimoto($I3,$I4)</f>
        <v>0</v>
      </c>
      <c r="E3" t="str">
        <f>_xll.NCDK(E$1,$B3)</f>
        <v>0000000000000000000000000000000000000000000000000000000000000000000000000000000000000000000000000000000000000000000000000000000000000000000000000000000000000001000000</v>
      </c>
      <c r="F3" t="str">
        <f>_xll.RDKit_MACCSFingerprint(B3)</f>
        <v>00000000000000000000000000000000000000000000000000000000000000000000000000000000000000000000000000000000000000000000000000000000000000000000000000000000000000001000000</v>
      </c>
      <c r="G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J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3" t="str">
        <f>_xll.NCDK_EStateFingerprinter($B3)</f>
        <v>0000000000000000000000000000000000000000000000000000000000000000000000000000000</v>
      </c>
      <c r="Q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R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_xll.NCDK_MACCSFingerprinter($B3)</f>
        <v>0000000000000000000000000000000000000000000000000000000000000000000000000000000000000000000000000000000000000000000000000000000000000000000000000000000000000001000000</v>
      </c>
      <c r="V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s="2">
        <f>_xll.NCDK_MolecularWeight(B3)</f>
        <v>16.042498912091162</v>
      </c>
      <c r="Z3" s="2">
        <f>_xll.NCDK_ExactMass(B3)</f>
        <v>16.031300127999998</v>
      </c>
      <c r="AA3">
        <f>_xll.NCDK_AcidicGroupCount(B3)</f>
        <v>0</v>
      </c>
      <c r="AB3" s="4">
        <f>_xll.NCDK_ALogP(B3)</f>
        <v>0</v>
      </c>
      <c r="AC3" s="4">
        <f>_xll.NCDK_XLogP(B3)</f>
        <v>0.73899999999999999</v>
      </c>
      <c r="AD3" s="4">
        <f>_xll.NCDK_MannholdLogP(B3)</f>
        <v>1.57</v>
      </c>
      <c r="AE3" s="4" t="e">
        <f>_xll.NCDK_JPlogP(B3)</f>
        <v>#NUM!</v>
      </c>
      <c r="AF3">
        <f>_xll.NCDK_AMolarRefractivity(B3)</f>
        <v>0</v>
      </c>
      <c r="AG3">
        <f>_xll.NCDK_APol(B3)</f>
        <v>4.4271719999999997</v>
      </c>
      <c r="AH3">
        <f>_xll.NCDK_AromaticAtomsCount(B3)</f>
        <v>0</v>
      </c>
      <c r="AI3">
        <f>_xll.NCDK_AromaticBondsCount(B3)</f>
        <v>0</v>
      </c>
      <c r="AJ3">
        <f>_xll.NCDK_AtomCount(B3)</f>
        <v>5</v>
      </c>
      <c r="AK3" t="str">
        <f>_xll.NCDK_AutocorrelationCharge(B3)</f>
        <v>0, 0, 0, 0, 0</v>
      </c>
      <c r="AL3" t="str">
        <f>_xll.NCDK_AutocorrelationMass(B3)</f>
        <v>1, 0, 0, 0, 0</v>
      </c>
      <c r="AM3" t="str">
        <f>_xll.NCDK_AutocorrelationPolarizability(B3)</f>
        <v>6.822544, 0, 0, 0, 0</v>
      </c>
      <c r="AN3">
        <f>_xll.NCDK_BasicGroupCount(B3)</f>
        <v>0</v>
      </c>
      <c r="AO3" t="str">
        <f>_xll.NCDK_BCUT(B3)</f>
        <v>12, 12, -0.0779229231460157, -0.0779229231460157, 2.612, 2.612</v>
      </c>
      <c r="AP3">
        <f>_xll.NCDK_BondCount(B3)</f>
        <v>0</v>
      </c>
      <c r="AQ3">
        <f>_xll.NCDK_BPol(B3)</f>
        <v>4.3728280000000002</v>
      </c>
      <c r="AR3" t="str">
        <f>_xll.NCDK_CarbonTypes(B3)</f>
        <v>0, 0, 0, 0, 0, 0, 0, 0, 0</v>
      </c>
      <c r="AS3" t="str">
        <f>_xll.NCDK_ChiChain(B3)</f>
        <v>0, 0, 0, 0, 0, 0, 0, 0, 0, 0</v>
      </c>
      <c r="AT3" t="str">
        <f>_xll.NCDK_ChiCluster(B3)</f>
        <v>0, 0, 0, 0, 0, 0, 0, 0</v>
      </c>
      <c r="AU3" t="str">
        <f>_xll.NCDK_ChiPathCluster(B3)</f>
        <v>0, 0, 0, 0, 0, 0</v>
      </c>
      <c r="AV3" t="str">
        <f>_xll.NCDK_ChiPath(B3)</f>
        <v>0, 0, 0, 0, 0, 0, 0, 0, 0, 0, 0, 0, 0, 0, 0, 0</v>
      </c>
      <c r="AW3" t="str">
        <f>_xll.NCDK_CPSA(B3)</f>
        <v>#N/A</v>
      </c>
      <c r="AX3">
        <f>_xll.NCDK_EccentricConnectivityIndex(B3)</f>
        <v>0</v>
      </c>
      <c r="AY3">
        <f>_xll.NCDK_FMF(B3)</f>
        <v>0</v>
      </c>
      <c r="AZ3">
        <f>_xll.NCDK_FractionalPSA(B3)</f>
        <v>0</v>
      </c>
      <c r="BA3">
        <f>_xll.NCDK_FragmentComplexity(B3)</f>
        <v>16</v>
      </c>
      <c r="BB3" t="str">
        <f>_xll.NCDK_GravitationalIndex(B3)</f>
        <v>#N/A</v>
      </c>
      <c r="BC3">
        <f>_xll.NCDK_HBondAcceptorCount(B3)</f>
        <v>0</v>
      </c>
      <c r="BD3">
        <f>_xll.NCDK_HBondDonorCount(B3)</f>
        <v>0</v>
      </c>
      <c r="BE3">
        <f>_xll.NCDK_HybridizationRatio(B3)</f>
        <v>1</v>
      </c>
      <c r="BF3" t="str">
        <f>_xll.NCDK_KappaShapeIndices(B3)</f>
        <v>0, 0, 0</v>
      </c>
      <c r="BG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H3">
        <f>_xll.NCDK_LargestChain(B3)</f>
        <v>0</v>
      </c>
      <c r="BI3">
        <f>_xll.NCDK_LargestPiSystem(B3)</f>
        <v>0</v>
      </c>
      <c r="BJ3" t="str">
        <f>_xll.NCDK_LengthOverBreadth(B3)</f>
        <v>#N/A</v>
      </c>
      <c r="BK3">
        <f>_xll.NCDK_LongestAliphaticChain(B3)</f>
        <v>0</v>
      </c>
      <c r="BL3" t="str">
        <f>_xll.NCDK_MDE(B3)</f>
        <v>0, 0, 0, 0, 0, 0, 0, 0, 0, 0, 0, 0, 0, 0, 0, 0, 0, 0, 0</v>
      </c>
      <c r="BM3" t="str">
        <f>_xll.NCDK_MomentOfInertia(B3)</f>
        <v>#N/A</v>
      </c>
      <c r="BN3">
        <f>_xll.NCDK_PetitjeanNumber(B3)</f>
        <v>0</v>
      </c>
      <c r="BO3" t="str">
        <f>_xll.NCDK_PetitjeanShapeIndex(B3)</f>
        <v>#N/A</v>
      </c>
      <c r="BP3">
        <f>_xll.NCDK_RotatableBondsCount(B3)</f>
        <v>0</v>
      </c>
      <c r="BQ3">
        <f>_xll.NCDK_RuleOfFive(B3)</f>
        <v>0</v>
      </c>
      <c r="BR3" t="str">
        <f>_xll.NCDK_SmallRing(B3)</f>
        <v>0, 0, 0, 0, 0, 0, 0, 0, 0, 0, 0</v>
      </c>
      <c r="BS3">
        <f>_xll.NCDK_TPSA(B3)</f>
        <v>0</v>
      </c>
      <c r="BT3">
        <f>_xll.NCDK_VABC(B3)</f>
        <v>25.852443326666702</v>
      </c>
      <c r="BU3">
        <f>_xll.NCDK_VAdjMa(B3)</f>
        <v>0</v>
      </c>
      <c r="BV3" s="2">
        <f>_xll.NCDK_MolecularWeight(B3)</f>
        <v>16.042498912091162</v>
      </c>
      <c r="BW3" s="3">
        <f>_xll.NCDK_ExactMass(B3)</f>
        <v>16.031300127999998</v>
      </c>
      <c r="BX3" t="str">
        <f>_xll.NCDK_WeightedPath(B3)</f>
        <v>1, 1, 0, 0, 0</v>
      </c>
      <c r="BY3" t="str">
        <f>_xll.NCDK_WHIM(B3)</f>
        <v>#N/A</v>
      </c>
      <c r="BZ3" t="str">
        <f>_xll.NCDK_WienerNumbers(B3)</f>
        <v>0, 0</v>
      </c>
      <c r="CA3">
        <f>_xll.NCDK_ZagrebIndex(B3)</f>
        <v>0</v>
      </c>
    </row>
    <row r="4" spans="1:79" x14ac:dyDescent="0.55000000000000004">
      <c r="A4" t="s">
        <v>54</v>
      </c>
      <c r="B4" t="s">
        <v>0</v>
      </c>
      <c r="C4" t="str">
        <f>_xll.NCDK_InChI(B4)</f>
        <v>InChI=1S/C2H4O2/c1-2(3)4/h1H3,(H,3,4)</v>
      </c>
      <c r="D4">
        <f>_xll.NCDK_Tanimoto($I4,$I5)</f>
        <v>0</v>
      </c>
      <c r="E4" t="str">
        <f>_xll.NCDK(E$1,$B4)</f>
        <v>0000000000000000000000000000000000000000000000000000000000000000000000000000000000000000000000000000000000000000000000000010000000000000001000000000000001001011000100</v>
      </c>
      <c r="F4" t="str">
        <f>_xll.RDKit_MACCSFingerprint(B4)</f>
        <v>00000000000000000000000000000000000000000000000000000000000000000000000000000000000000000000000000000000000000000000000000010000000000000001000000000000001001011000100</v>
      </c>
      <c r="G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H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I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J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K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M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N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4" t="str">
        <f>_xll.NCDK_EStateFingerprinter($B4)</f>
        <v>0000001000000001000000000000000001100000000000000000000000000000000000000000000</v>
      </c>
      <c r="Q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R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S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T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4" t="str">
        <f>_xll.NCDK_MACCSFingerprinter($B4)</f>
        <v>0000000000000000000000000000000000000000000000000000000000000000000000000000000000000000000000000000000000000000000000000010000000000000001000000000000001001011000100</v>
      </c>
      <c r="V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W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X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4" s="2">
        <f>_xll.NCDK_MolecularWeight(B4)</f>
        <v>60.052044664017956</v>
      </c>
      <c r="Z4" s="2">
        <f>_xll.NCDK_ExactMass(B4)</f>
        <v>60.021129367999997</v>
      </c>
      <c r="AA4">
        <f>_xll.NCDK_AcidicGroupCount(B4)</f>
        <v>1</v>
      </c>
      <c r="AB4" s="4">
        <f>_xll.NCDK_ALogP(B4)</f>
        <v>-0.22990000000000016</v>
      </c>
      <c r="AC4" s="4">
        <f>_xll.NCDK_XLogP(B4)</f>
        <v>-0.08</v>
      </c>
      <c r="AD4" s="4">
        <f>_xll.NCDK_MannholdLogP(B4)</f>
        <v>1.46</v>
      </c>
      <c r="AE4" s="4">
        <f>_xll.NCDK_JPlogP(B4)</f>
        <v>-0.27735415884610526</v>
      </c>
      <c r="AF4">
        <f>_xll.NCDK_AMolarRefractivity(B4)</f>
        <v>12.643699999999999</v>
      </c>
      <c r="AG4">
        <f>_xll.NCDK_APol(B4)</f>
        <v>7.7911719999999995</v>
      </c>
      <c r="AH4">
        <f>_xll.NCDK_AromaticAtomsCount(B4)</f>
        <v>0</v>
      </c>
      <c r="AI4">
        <f>_xll.NCDK_AromaticBondsCount(B4)</f>
        <v>0</v>
      </c>
      <c r="AJ4">
        <f>_xll.NCDK_AtomCount(B4)</f>
        <v>8</v>
      </c>
      <c r="AK4" t="str">
        <f>_xll.NCDK_AutocorrelationCharge(B4)</f>
        <v>0.194598407923705, -0.0910121789036757, -0.00628702505817703, 0, 0</v>
      </c>
      <c r="AL4" t="str">
        <f>_xll.NCDK_AutocorrelationMass(B4)</f>
        <v>5.54893807108189, 3.66418395426513, 4.43865298980608, 0, 0</v>
      </c>
      <c r="AM4" t="str">
        <f>_xll.NCDK_AutocorrelationPolarizability(B4)</f>
        <v>58.780575625, 47.106336, 38.8410481875, 0, 0</v>
      </c>
      <c r="AN4">
        <f>_xll.NCDK_BasicGroupCount(B4)</f>
        <v>0</v>
      </c>
      <c r="AO4" t="str">
        <f>_xll.NCDK_BCUT(B4)</f>
        <v>11.9966879762366, 15.9982572603197, -0.351666803410558, 0.275648439067482, 3.09299617864267, 4.35788090208676</v>
      </c>
      <c r="AP4">
        <f>_xll.NCDK_BondCount(B4)</f>
        <v>0</v>
      </c>
      <c r="AQ4">
        <f>_xll.NCDK_BPol(B4)</f>
        <v>5.3308280000000003</v>
      </c>
      <c r="AR4" t="str">
        <f>_xll.NCDK_CarbonTypes(B4)</f>
        <v>0, 0, 1, 0, 0, 1, 0, 0, 0</v>
      </c>
      <c r="AS4" t="str">
        <f>_xll.NCDK_ChiChain(B4)</f>
        <v>0, 0, 0, 0, 0, 0, 0, 0, 0, 0</v>
      </c>
      <c r="AT4" t="str">
        <f>_xll.NCDK_ChiCluster(B4)</f>
        <v>0.577350269189626, 0, 0, 0, 0.0912870929175277, 0, 0, 0</v>
      </c>
      <c r="AU4" t="str">
        <f>_xll.NCDK_ChiPathCluster(B4)</f>
        <v>0, 0, 0, 0, 0, 0</v>
      </c>
      <c r="AV4" t="str">
        <f>_xll.NCDK_ChiPath(B4)</f>
        <v>3.57735026918963, 1.73205080756888, 1.73205080756888, 0, 0, 0, 0, 0, 2.35546188596382, 0.927730942981911, 0.519018035899438, 0, 0, 0, 0, 0</v>
      </c>
      <c r="AW4" t="str">
        <f>_xll.NCDK_CPSA(B4)</f>
        <v>#N/A</v>
      </c>
      <c r="AX4">
        <f>_xll.NCDK_EccentricConnectivityIndex(B4)</f>
        <v>9</v>
      </c>
      <c r="AY4">
        <f>_xll.NCDK_FMF(B4)</f>
        <v>0</v>
      </c>
      <c r="AZ4">
        <f>_xll.NCDK_FractionalPSA(B4)</f>
        <v>0.62144781967398288</v>
      </c>
      <c r="BA4">
        <f>_xll.NCDK_FragmentComplexity(B4)</f>
        <v>37.020000000000003</v>
      </c>
      <c r="BB4" t="str">
        <f>_xll.NCDK_GravitationalIndex(B4)</f>
        <v>#N/A</v>
      </c>
      <c r="BC4">
        <f>_xll.NCDK_HBondAcceptorCount(B4)</f>
        <v>2</v>
      </c>
      <c r="BD4">
        <f>_xll.NCDK_HBondDonorCount(B4)</f>
        <v>1</v>
      </c>
      <c r="BE4">
        <f>_xll.NCDK_HybridizationRatio(B4)</f>
        <v>0.5</v>
      </c>
      <c r="BF4" t="str">
        <f>_xll.NCDK_KappaShapeIndices(B4)</f>
        <v>4, 1.33333333333333, #N/A</v>
      </c>
      <c r="BG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H4">
        <f>_xll.NCDK_LargestChain(B4)</f>
        <v>3</v>
      </c>
      <c r="BI4">
        <f>_xll.NCDK_LargestPiSystem(B4)</f>
        <v>2</v>
      </c>
      <c r="BJ4" t="str">
        <f>_xll.NCDK_LengthOverBreadth(B4)</f>
        <v>#N/A</v>
      </c>
      <c r="BK4">
        <f>_xll.NCDK_LongestAliphaticChain(B4)</f>
        <v>2</v>
      </c>
      <c r="BL4" t="str">
        <f>_xll.NCDK_MDE(B4)</f>
        <v>0, 0, 1, 0, 0, 0, 0, 0, 0, 0, 0.5, 0, 0, 0, 0, 0, 0, 0, 0</v>
      </c>
      <c r="BM4" t="str">
        <f>_xll.NCDK_MomentOfInertia(B4)</f>
        <v>#N/A</v>
      </c>
      <c r="BN4">
        <f>_xll.NCDK_PetitjeanNumber(B4)</f>
        <v>0.5</v>
      </c>
      <c r="BO4" t="str">
        <f>_xll.NCDK_PetitjeanShapeIndex(B4)</f>
        <v>#N/A</v>
      </c>
      <c r="BP4">
        <f>_xll.NCDK_RotatableBondsCount(B4)</f>
        <v>0</v>
      </c>
      <c r="BQ4">
        <f>_xll.NCDK_RuleOfFive(B4)</f>
        <v>0</v>
      </c>
      <c r="BR4" t="str">
        <f>_xll.NCDK_SmallRing(B4)</f>
        <v>0, 0, 0, 0, 0, 0, 0, 0, 0, 0, 0</v>
      </c>
      <c r="BS4">
        <f>_xll.NCDK_TPSA(B4)</f>
        <v>37.299999999999997</v>
      </c>
      <c r="BT4">
        <f>_xll.NCDK_VABC(B4)</f>
        <v>58.092422652855603</v>
      </c>
      <c r="BU4">
        <f>_xll.NCDK_VAdjMa(B4)</f>
        <v>2.5849625007211561</v>
      </c>
      <c r="BV4" s="2">
        <f>_xll.NCDK_MolecularWeight(B4)</f>
        <v>60.052044664017956</v>
      </c>
      <c r="BW4" s="3">
        <f>_xll.NCDK_ExactMass(B4)</f>
        <v>60.021129367999997</v>
      </c>
      <c r="BX4" t="str">
        <f>_xll.NCDK_WeightedPath(B4)</f>
        <v>6.73205080756888, 1.68301270189222, 4.48803387171259, 4.48803387171259, 0</v>
      </c>
      <c r="BY4" t="str">
        <f>_xll.NCDK_WHIM(B4)</f>
        <v>#N/A</v>
      </c>
      <c r="BZ4" t="str">
        <f>_xll.NCDK_WienerNumbers(B4)</f>
        <v>9, 0</v>
      </c>
      <c r="CA4">
        <f>_xll.NCDK_ZagrebIndex(B4)</f>
        <v>12</v>
      </c>
    </row>
    <row r="5" spans="1:79" x14ac:dyDescent="0.55000000000000004">
      <c r="A5" t="s">
        <v>55</v>
      </c>
      <c r="B5" t="s">
        <v>51</v>
      </c>
      <c r="C5" t="str">
        <f>_xll.NCDK_InChI(B5)</f>
        <v>InChI=1S/C6H6/c1-2-4-6-5-3-1/h1-6H</v>
      </c>
      <c r="D5">
        <f>_xll.NCDK_Tanimoto($I5,$I6)</f>
        <v>0.27272727272727271</v>
      </c>
      <c r="E5" t="str">
        <f>_xll.NCDK(E$1,$B5)</f>
        <v>0000000000000000000000000000000000000000000000000000000000000000000000000000000000000000000000000000000000000000000000000000000000000000000000000000000000000000011010</v>
      </c>
      <c r="F5" t="str">
        <f>_xll.RDKit_MACCSFingerprint(B5)</f>
        <v>00000000000000000000000000000000000000000000000000000000000000000000000000000000000000000000000000000000000000000000000000000000000000000000000000000000000000000011010</v>
      </c>
      <c r="G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H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I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J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K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5" t="str">
        <f>_xll.NCDK_EStateFingerprinter($B5)</f>
        <v>0000000000010000000000000000000000000000000000000000000000000000000000000000000</v>
      </c>
      <c r="Q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R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U5" t="str">
        <f>_xll.NCDK_MACCSFingerprinter($B5)</f>
        <v>0000000000000000000000000000000000000000000000000000000000000000000000000000000000000000000000000000000000000000000000000000000000000000000000000000000000000000011010</v>
      </c>
      <c r="V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W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X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Y5" s="2">
        <f>_xll.NCDK_MolecularWeight(B5)</f>
        <v>78.112059903682749</v>
      </c>
      <c r="Z5" s="2">
        <f>_xll.NCDK_ExactMass(B5)</f>
        <v>78.046950191999997</v>
      </c>
      <c r="AA5">
        <f>_xll.NCDK_AcidicGroupCount(B5)</f>
        <v>0</v>
      </c>
      <c r="AB5" s="4">
        <f>_xll.NCDK_ALogP(B5)</f>
        <v>1.8299999999999996</v>
      </c>
      <c r="AC5" s="4">
        <f>_xll.NCDK_XLogP(B5)</f>
        <v>2.0220000000000002</v>
      </c>
      <c r="AD5" s="4">
        <f>_xll.NCDK_MannholdLogP(B5)</f>
        <v>2.12</v>
      </c>
      <c r="AE5" s="4">
        <f>_xll.NCDK_JPlogP(B5)</f>
        <v>1.8466303941078017</v>
      </c>
      <c r="AF5">
        <f>_xll.NCDK_AMolarRefractivity(B5)</f>
        <v>26.058</v>
      </c>
      <c r="AG5">
        <f>_xll.NCDK_APol(B5)</f>
        <v>14.560758</v>
      </c>
      <c r="AH5">
        <f>_xll.NCDK_AromaticAtomsCount(B5)</f>
        <v>6</v>
      </c>
      <c r="AI5">
        <f>_xll.NCDK_AromaticBondsCount(B5)</f>
        <v>6</v>
      </c>
      <c r="AJ5">
        <f>_xll.NCDK_AtomCount(B5)</f>
        <v>12</v>
      </c>
      <c r="AK5" t="str">
        <f>_xll.NCDK_AutocorrelationCharge(B5)</f>
        <v>0, 0, 0, 0, 0</v>
      </c>
      <c r="AL5" t="str">
        <f>_xll.NCDK_AutocorrelationMass(B5)</f>
        <v>6, 6, 6, 3, 0</v>
      </c>
      <c r="AM5" t="str">
        <f>_xll.NCDK_AutocorrelationPolarizability(B5)</f>
        <v>233.87838834375, 233.87838834375, 233.87838834375, 116.939194171875, 0</v>
      </c>
      <c r="AN5">
        <f>_xll.NCDK_BasicGroupCount(B5)</f>
        <v>0</v>
      </c>
      <c r="AO5" t="str">
        <f>_xll.NCDK_BCUT(B5)</f>
        <v>11.85, 12.1500544016358, -0.211758152069243, 0.0882962495665529, 6.093375, 6.3934294016358</v>
      </c>
      <c r="AP5">
        <f>_xll.NCDK_BondCount(B5)</f>
        <v>0</v>
      </c>
      <c r="AQ5">
        <f>_xll.NCDK_BPol(B5)</f>
        <v>6.5592419999999994</v>
      </c>
      <c r="AR5" t="str">
        <f>_xll.NCDK_CarbonTypes(B5)</f>
        <v>0, 0, 0, 6, 0, 0, 0, 0, 0</v>
      </c>
      <c r="AS5" t="str">
        <f>_xll.NCDK_ChiChain(B5)</f>
        <v>0, 0, 0, 0.125, 0, 0, 0, 0, 0.037037037037037, 0</v>
      </c>
      <c r="AT5" t="str">
        <f>_xll.NCDK_ChiCluster(B5)</f>
        <v>0, 0, 0, 0, 0, 0, 0, 0</v>
      </c>
      <c r="AU5" t="str">
        <f>_xll.NCDK_ChiPathCluster(B5)</f>
        <v>0, 0, 0, 0, 0, 0</v>
      </c>
      <c r="AV5" t="str">
        <f>_xll.NCDK_ChiPath(B5)</f>
        <v>4.24264068711928, 3, 2.12132034355964, 1.5, 1.06066017177982, 0.75, 0, 0, 3.46410161513775, 2, 1.15470053837925, 0.666666666666667, 0.384900179459751, 0.222222222222222, 0, 0</v>
      </c>
      <c r="AW5" t="str">
        <f>_xll.NCDK_CPSA(B5)</f>
        <v>#N/A</v>
      </c>
      <c r="AX5">
        <f>_xll.NCDK_EccentricConnectivityIndex(B5)</f>
        <v>36</v>
      </c>
      <c r="AY5">
        <f>_xll.NCDK_FMF(B5)</f>
        <v>1</v>
      </c>
      <c r="AZ5">
        <f>_xll.NCDK_FractionalPSA(B5)</f>
        <v>0</v>
      </c>
      <c r="BA5">
        <f>_xll.NCDK_FragmentComplexity(B5)</f>
        <v>114</v>
      </c>
      <c r="BB5" t="str">
        <f>_xll.NCDK_GravitationalIndex(B5)</f>
        <v>#N/A</v>
      </c>
      <c r="BC5">
        <f>_xll.NCDK_HBondAcceptorCount(B5)</f>
        <v>0</v>
      </c>
      <c r="BD5">
        <f>_xll.NCDK_HBondDonorCount(B5)</f>
        <v>0</v>
      </c>
      <c r="BE5">
        <f>_xll.NCDK_HybridizationRatio(B5)</f>
        <v>0</v>
      </c>
      <c r="BF5" t="str">
        <f>_xll.NCDK_KappaShapeIndices(B5)</f>
        <v>4.16666666666667, 2.22222222222222, 1.33333333333333</v>
      </c>
      <c r="BG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H5">
        <f>_xll.NCDK_LargestChain(B5)</f>
        <v>0</v>
      </c>
      <c r="BI5">
        <f>_xll.NCDK_LargestPiSystem(B5)</f>
        <v>6</v>
      </c>
      <c r="BJ5" t="str">
        <f>_xll.NCDK_LengthOverBreadth(B5)</f>
        <v>#N/A</v>
      </c>
      <c r="BK5">
        <f>_xll.NCDK_LongestAliphaticChain(B5)</f>
        <v>0</v>
      </c>
      <c r="BL5" t="str">
        <f>_xll.NCDK_MDE(B5)</f>
        <v>0, 0, 0, 0, 9.12546512839809, 0, 0, 0, 0, 0, 0, 0, 0, 0, 0, 0, 0, 0, 0</v>
      </c>
      <c r="BM5" t="str">
        <f>_xll.NCDK_MomentOfInertia(B5)</f>
        <v>#N/A</v>
      </c>
      <c r="BN5">
        <f>_xll.NCDK_PetitjeanNumber(B5)</f>
        <v>0</v>
      </c>
      <c r="BO5" t="str">
        <f>_xll.NCDK_PetitjeanShapeIndex(B5)</f>
        <v>#N/A</v>
      </c>
      <c r="BP5">
        <f>_xll.NCDK_RotatableBondsCount(B5)</f>
        <v>0</v>
      </c>
      <c r="BQ5">
        <f>_xll.NCDK_RuleOfFive(B5)</f>
        <v>0</v>
      </c>
      <c r="BR5" t="str">
        <f>_xll.NCDK_SmallRing(B5)</f>
        <v>1, 1, 1, 1, 0, 0, 0, 1, 0, 0, 0</v>
      </c>
      <c r="BS5">
        <f>_xll.NCDK_TPSA(B5)</f>
        <v>0</v>
      </c>
      <c r="BT5">
        <f>_xll.NCDK_VABC(B5)</f>
        <v>81.166531652800174</v>
      </c>
      <c r="BU5">
        <f>_xll.NCDK_VAdjMa(B5)</f>
        <v>3.5849625007211561</v>
      </c>
      <c r="BV5" s="2">
        <f>_xll.NCDK_MolecularWeight(B5)</f>
        <v>78.112059903682749</v>
      </c>
      <c r="BW5" s="3">
        <f>_xll.NCDK_ExactMass(B5)</f>
        <v>78.046950191999997</v>
      </c>
      <c r="BX5" t="str">
        <f>_xll.NCDK_WeightedPath(B5)</f>
        <v>11.8125, 1.96875, 0, 0, 0</v>
      </c>
      <c r="BY5" t="str">
        <f>_xll.NCDK_WHIM(B5)</f>
        <v>#N/A</v>
      </c>
      <c r="BZ5" t="str">
        <f>_xll.NCDK_WienerNumbers(B5)</f>
        <v>27, 3</v>
      </c>
      <c r="CA5">
        <f>_xll.NCDK_ZagrebIndex(B5)</f>
        <v>24</v>
      </c>
    </row>
    <row r="6" spans="1:79" x14ac:dyDescent="0.55000000000000004">
      <c r="A6" t="s">
        <v>84</v>
      </c>
      <c r="B6" t="s">
        <v>85</v>
      </c>
      <c r="C6" t="str">
        <f>_xll.NCDK_InChI(B6)</f>
        <v>InChI=1S/C7H8/c1-7-5-3-2-4-6-7/h2-6H,1H3</v>
      </c>
      <c r="D6">
        <f>_xll.NCDK_Tanimoto($I6,$I7)</f>
        <v>0</v>
      </c>
      <c r="E6" t="str">
        <f>_xll.NCDK(E$1,$B6)</f>
        <v>0000000000000000000000000000000000000000000000000000000000000000000000000000000000000000000000000000000000000000000000000000000000000000000000000000000000000001011010</v>
      </c>
      <c r="F6" t="str">
        <f>_xll.RDKit_MACCSFingerprint(B6)</f>
        <v>00000000000000000000000000000000000000000000000000000000000000000000000000000000000000000000000000000000000000000000000000000000000000000000000000000000000000001011010</v>
      </c>
      <c r="G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I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J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K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M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N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6" t="str">
        <f>_xll.NCDK_EStateFingerprinter($B6)</f>
        <v>0000001000010000100000000000000000000000000000000000000000000000000000000000000</v>
      </c>
      <c r="Q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R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U6" t="str">
        <f>_xll.NCDK_MACCSFingerprinter($B6)</f>
        <v>0000000000000000000000000000000000000000000000000000000000000000000000000000000000000000000000000000000000000000000000000000000000000000000000000000000000000001011010</v>
      </c>
      <c r="V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W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X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Y6" s="2">
        <f>_xll.NCDK_MolecularWeight(B6)</f>
        <v>92.13867730812234</v>
      </c>
      <c r="Z6" s="2">
        <f>_xll.NCDK_ExactMass(B6)</f>
        <v>92.062600255999996</v>
      </c>
      <c r="AA6">
        <f>_xll.NCDK_AcidicGroupCount(B6)</f>
        <v>0</v>
      </c>
      <c r="AB6" s="4">
        <f>_xll.NCDK_ALogP(B6)</f>
        <v>2.3162000000000003</v>
      </c>
      <c r="AC6" s="4">
        <f>_xll.NCDK_XLogP(B6)</f>
        <v>2.4590000000000001</v>
      </c>
      <c r="AD6" s="4">
        <f>_xll.NCDK_MannholdLogP(B6)</f>
        <v>2.23</v>
      </c>
      <c r="AE6" s="4">
        <f>_xll.NCDK_JPlogP(B6)</f>
        <v>2.3300074064489729</v>
      </c>
      <c r="AF6">
        <f>_xll.NCDK_AMolarRefractivity(B6)</f>
        <v>31.0992</v>
      </c>
      <c r="AG6">
        <f>_xll.NCDK_APol(B6)</f>
        <v>17.654343999999998</v>
      </c>
      <c r="AH6">
        <f>_xll.NCDK_AromaticAtomsCount(B6)</f>
        <v>6</v>
      </c>
      <c r="AI6">
        <f>_xll.NCDK_AromaticBondsCount(B6)</f>
        <v>6</v>
      </c>
      <c r="AJ6">
        <f>_xll.NCDK_AtomCount(B6)</f>
        <v>15</v>
      </c>
      <c r="AK6" t="str">
        <f>_xll.NCDK_AutocorrelationCharge(B6)</f>
        <v>0.00145821501522747, -0.000488055819316601, -0.000225165712015084, -1.53979004755717E-05, -4.88075806479512E-07</v>
      </c>
      <c r="AL6" t="str">
        <f>_xll.NCDK_AutocorrelationMass(B6)</f>
        <v>7, 7, 8, 5, 1</v>
      </c>
      <c r="AM6" t="str">
        <f>_xll.NCDK_AutocorrelationPolarizability(B6)</f>
        <v>310.962687273438, 320.438287539063, 355.858255328125, 213.793837835938, 36.9196446054688</v>
      </c>
      <c r="AN6">
        <f>_xll.NCDK_BasicGroupCount(B6)</f>
        <v>0</v>
      </c>
      <c r="AO6" t="str">
        <f>_xll.NCDK_BCUT(B6)</f>
        <v>11.89, 12.1100942558098, -0.155208136358149, 0.0651359477608963, 5.76122693815409, 7.50783741355056</v>
      </c>
      <c r="AP6">
        <f>_xll.NCDK_BondCount(B6)</f>
        <v>0</v>
      </c>
      <c r="AQ6">
        <f>_xll.NCDK_BPol(B6)</f>
        <v>8.7456560000000003</v>
      </c>
      <c r="AR6" t="str">
        <f>_xll.NCDK_CarbonTypes(B6)</f>
        <v>0, 0, 0, 5, 1, 1, 0, 0, 0</v>
      </c>
      <c r="AS6" t="str">
        <f>_xll.NCDK_ChiChain(B6)</f>
        <v>0, 0, 0, 0.102062072615966, 0.102062072615966, 0, 0, 0, 0.0320750149549792, 0.0320750149549792</v>
      </c>
      <c r="AT6" t="str">
        <f>_xll.NCDK_ChiCluster(B6)</f>
        <v>0.288675134594813, 0, 0, 0, 0.166666666666667, 0, 0, 0</v>
      </c>
      <c r="AU6" t="str">
        <f>_xll.NCDK_ChiPathCluster(B6)</f>
        <v>0.408248290463863, 0.433012701892219, 0.408248290463863, 0.192450089729875, 0.166666666666667, 0.128300059819917</v>
      </c>
      <c r="AV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AW6" t="str">
        <f>_xll.NCDK_CPSA(B6)</f>
        <v>#N/A</v>
      </c>
      <c r="AX6">
        <f>_xll.NCDK_EccentricConnectivityIndex(B6)</f>
        <v>45</v>
      </c>
      <c r="AY6">
        <f>_xll.NCDK_FMF(B6)</f>
        <v>0.8571428571428571</v>
      </c>
      <c r="AZ6">
        <f>_xll.NCDK_FractionalPSA(B6)</f>
        <v>0</v>
      </c>
      <c r="BA6">
        <f>_xll.NCDK_FragmentComplexity(B6)</f>
        <v>183</v>
      </c>
      <c r="BB6" t="str">
        <f>_xll.NCDK_GravitationalIndex(B6)</f>
        <v>#N/A</v>
      </c>
      <c r="BC6">
        <f>_xll.NCDK_HBondAcceptorCount(B6)</f>
        <v>0</v>
      </c>
      <c r="BD6">
        <f>_xll.NCDK_HBondDonorCount(B6)</f>
        <v>0</v>
      </c>
      <c r="BE6">
        <f>_xll.NCDK_HybridizationRatio(B6)</f>
        <v>0.14285714285714285</v>
      </c>
      <c r="BF6" t="str">
        <f>_xll.NCDK_KappaShapeIndices(B6)</f>
        <v>5.14285714285714, 2.34375, 1.5</v>
      </c>
      <c r="BG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H6">
        <f>_xll.NCDK_LargestChain(B6)</f>
        <v>0</v>
      </c>
      <c r="BI6">
        <f>_xll.NCDK_LargestPiSystem(B6)</f>
        <v>6</v>
      </c>
      <c r="BJ6" t="str">
        <f>_xll.NCDK_LengthOverBreadth(B6)</f>
        <v>#N/A</v>
      </c>
      <c r="BK6">
        <f>_xll.NCDK_LongestAliphaticChain(B6)</f>
        <v>0</v>
      </c>
      <c r="BL6" t="str">
        <f>_xll.NCDK_MDE(B6)</f>
        <v>0, 1.85053586243577, 1, 0, 6.08364341893206, 3.04182170946603, 0, 0, 0, 0, 0, 0, 0, 0, 0, 0, 0, 0, 0</v>
      </c>
      <c r="BM6" t="str">
        <f>_xll.NCDK_MomentOfInertia(B6)</f>
        <v>#N/A</v>
      </c>
      <c r="BN6">
        <f>_xll.NCDK_PetitjeanNumber(B6)</f>
        <v>0.25</v>
      </c>
      <c r="BO6" t="str">
        <f>_xll.NCDK_PetitjeanShapeIndex(B6)</f>
        <v>#N/A</v>
      </c>
      <c r="BP6">
        <f>_xll.NCDK_RotatableBondsCount(B6)</f>
        <v>0</v>
      </c>
      <c r="BQ6">
        <f>_xll.NCDK_RuleOfFive(B6)</f>
        <v>0</v>
      </c>
      <c r="BR6" t="str">
        <f>_xll.NCDK_SmallRing(B6)</f>
        <v>1, 1, 1, 1, 0, 0, 0, 1, 0, 0, 0</v>
      </c>
      <c r="BS6">
        <f>_xll.NCDK_TPSA(B6)</f>
        <v>0</v>
      </c>
      <c r="BT6">
        <f>_xll.NCDK_VABC(B6)</f>
        <v>98.462516278666868</v>
      </c>
      <c r="BU6">
        <f>_xll.NCDK_VAdjMa(B6)</f>
        <v>3.8073549220576042</v>
      </c>
      <c r="BV6" s="2">
        <f>_xll.NCDK_MolecularWeight(B6)</f>
        <v>92.13867730812234</v>
      </c>
      <c r="BW6" s="3">
        <f>_xll.NCDK_ExactMass(B6)</f>
        <v>92.062600255999996</v>
      </c>
      <c r="BX6" t="str">
        <f>_xll.NCDK_WeightedPath(B6)</f>
        <v>13.6768253204364, 1.95383218863377, 0, 0, 0</v>
      </c>
      <c r="BY6" t="str">
        <f>_xll.NCDK_WHIM(B6)</f>
        <v>#N/A</v>
      </c>
      <c r="BZ6" t="str">
        <f>_xll.NCDK_WienerNumbers(B6)</f>
        <v>42, 5</v>
      </c>
      <c r="CA6">
        <f>_xll.NCDK_ZagrebIndex(B6)</f>
        <v>30</v>
      </c>
    </row>
    <row r="7" spans="1:79" x14ac:dyDescent="0.55000000000000004">
      <c r="A7" t="s">
        <v>55</v>
      </c>
      <c r="B7" t="s">
        <v>56</v>
      </c>
      <c r="C7" t="str">
        <f>_xll.NCDK_SMILES(B7)</f>
        <v>C1CCCCC1</v>
      </c>
      <c r="D7">
        <f>_xll.NCDK_Tanimoto($I7,$I8)</f>
        <v>1</v>
      </c>
      <c r="E7" t="str">
        <f>_xll.NCDK(E$1,$B7)</f>
        <v>0000000000000000000000000000000000000000000000000000000000000000000000000000000000000000000000000000000000000000000001000000000010000000000000000010000000000000001010</v>
      </c>
      <c r="F7" t="str">
        <f>_xll.RDKit_MACCSFingerprint(B7)</f>
        <v>00000000000000000000000000000000000000000000000000000000000000000000000000000000000000000000000000000000000000000000000000000000000000000000000000000000000000000000000</v>
      </c>
      <c r="G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K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N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7" t="str">
        <f>_xll.NCDK_EStateFingerprinter($B7)</f>
        <v>0000000010000000000000000000000000000000000000000000000000000000000000000000000</v>
      </c>
      <c r="Q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R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S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7" t="str">
        <f>_xll.NCDK_MACCSFingerprinter($B7)</f>
        <v>0000000000000000000000000000000000000000000000000000000000000000000000000000000000000000000000000000000000000000000001000000000010000000000000000010000000000000001010</v>
      </c>
      <c r="V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W7" t="str">
        <f>_xll.NCDK_SubstructureFingerprinter($B7)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Y7" s="2">
        <f>_xll.NCDK_MolecularWeight(B7)</f>
        <v>72.064415380728008</v>
      </c>
      <c r="Z7" s="2">
        <f>_xll.NCDK_ExactMass(B7)</f>
        <v>72</v>
      </c>
      <c r="AA7">
        <f>_xll.NCDK_AcidicGroupCount(B7)</f>
        <v>0</v>
      </c>
      <c r="AB7" s="4">
        <f>_xll.NCDK_ALogP(B7)</f>
        <v>2.7372000000000005</v>
      </c>
      <c r="AC7" s="4">
        <f>_xll.NCDK_XLogP(B7)</f>
        <v>3.4139999999999997</v>
      </c>
      <c r="AD7" s="4">
        <f>_xll.NCDK_MannholdLogP(B7)</f>
        <v>2.12</v>
      </c>
      <c r="AE7" s="4">
        <f>_xll.NCDK_JPlogP(B7)</f>
        <v>2.6952762459207973</v>
      </c>
      <c r="AF7">
        <f>_xll.NCDK_AMolarRefractivity(B7)</f>
        <v>27.606000000000002</v>
      </c>
      <c r="AG7">
        <f>_xll.NCDK_APol(B7)</f>
        <v>18.561516000000001</v>
      </c>
      <c r="AH7">
        <f>_xll.NCDK_AromaticAtomsCount(B7)</f>
        <v>0</v>
      </c>
      <c r="AI7">
        <f>_xll.NCDK_AromaticBondsCount(B7)</f>
        <v>0</v>
      </c>
      <c r="AJ7">
        <f>_xll.NCDK_AtomCount(B7)</f>
        <v>18</v>
      </c>
      <c r="AK7" t="str">
        <f>_xll.NCDK_AutocorrelationCharge(B7)</f>
        <v>0, 0, 0, 0, 0</v>
      </c>
      <c r="AL7" t="str">
        <f>_xll.NCDK_AutocorrelationMass(B7)</f>
        <v>6, 6, 6, 3, 0</v>
      </c>
      <c r="AM7" t="str">
        <f>_xll.NCDK_AutocorrelationPolarizability(B7)</f>
        <v>257.709834375, 257.709834375, 257.709834375, 128.8549171875, 0</v>
      </c>
      <c r="AN7">
        <f>_xll.NCDK_BasicGroupCount(B7)</f>
        <v>0</v>
      </c>
      <c r="AO7" t="str">
        <f>_xll.NCDK_BCUT(B7)</f>
        <v>11.9, 12.1000824042221, -0.15279744210896, 0.0472849621131451, 6.45375, 6.65383240422211</v>
      </c>
      <c r="AP7">
        <f>_xll.NCDK_BondCount(B7)</f>
        <v>0</v>
      </c>
      <c r="AQ7">
        <f>_xll.NCDK_BPol(B7)</f>
        <v>13.118483999999999</v>
      </c>
      <c r="AR7" t="str">
        <f>_xll.NCDK_CarbonTypes(B7)</f>
        <v>0, 0, 0, 0, 0, 0, 6, 0, 0</v>
      </c>
      <c r="AS7" t="str">
        <f>_xll.NCDK_ChiChain(B7)</f>
        <v>0, 0, 0, 0.125, 0, 0, 0, 0, 0.125, 0</v>
      </c>
      <c r="AT7" t="str">
        <f>_xll.NCDK_ChiCluster(B7)</f>
        <v>0, 0, 0, 0, 0, 0, 0, 0</v>
      </c>
      <c r="AU7" t="str">
        <f>_xll.NCDK_ChiPathCluster(B7)</f>
        <v>0, 0, 0, 0, 0, 0</v>
      </c>
      <c r="AV7" t="str">
        <f>_xll.NCDK_ChiPath(B7)</f>
        <v>4.24264068711928, 3, 2.12132034355964, 1.5, 1.06066017177982, 0.75, 0, 0, 4.24264068711928, 3, 2.12132034355964, 1.5, 1.06066017177982, 0.75, 0, 0</v>
      </c>
      <c r="AW7" t="str">
        <f>_xll.NCDK_CPSA(B7)</f>
        <v>#N/A</v>
      </c>
      <c r="AX7">
        <f>_xll.NCDK_EccentricConnectivityIndex(B7)</f>
        <v>36</v>
      </c>
      <c r="AY7">
        <f>_xll.NCDK_FMF(B7)</f>
        <v>1</v>
      </c>
      <c r="AZ7">
        <f>_xll.NCDK_FractionalPSA(B7)</f>
        <v>0</v>
      </c>
      <c r="BA7">
        <f>_xll.NCDK_FragmentComplexity(B7)</f>
        <v>6</v>
      </c>
      <c r="BB7" t="str">
        <f>_xll.NCDK_GravitationalIndex(B7)</f>
        <v>#N/A</v>
      </c>
      <c r="BC7">
        <f>_xll.NCDK_HBondAcceptorCount(B7)</f>
        <v>0</v>
      </c>
      <c r="BD7">
        <f>_xll.NCDK_HBondDonorCount(B7)</f>
        <v>0</v>
      </c>
      <c r="BE7">
        <f>_xll.NCDK_HybridizationRatio(B7)</f>
        <v>1</v>
      </c>
      <c r="BF7" t="str">
        <f>_xll.NCDK_KappaShapeIndices(B7)</f>
        <v>4.16666666666667, 2.22222222222222, 1.33333333333333</v>
      </c>
      <c r="BG7" t="str">
        <f>_xll.NCDK_KierHallSmarts(B7)</f>
        <v>0, 0, 0, 0, 0, 0, 0, 0, 6, 0, 0, 0, 0, 0, 0, 0, 0, 0, 0, 0, 0, 0, 0, 0, 0, 0, 0, 0, 0, 0, 0, 0, 0, 0, 0, 0, 0, 0, 0, 0, 0, 0, 0, 0, 0, 0, 0, 0, 0, 0, 0, 0, 0, 0, 0, 0, 0, 0, 0, 0, 0, 0, 0, 0, 0, 0, 0, 0, 0, 0, 0, 0, 0, 0, 0, 0, 0, 0, 0</v>
      </c>
      <c r="BH7">
        <f>_xll.NCDK_LargestChain(B7)</f>
        <v>0</v>
      </c>
      <c r="BI7">
        <f>_xll.NCDK_LargestPiSystem(B7)</f>
        <v>0</v>
      </c>
      <c r="BJ7" t="str">
        <f>_xll.NCDK_LengthOverBreadth(B7)</f>
        <v>#N/A</v>
      </c>
      <c r="BK7">
        <f>_xll.NCDK_LongestAliphaticChain(B7)</f>
        <v>0</v>
      </c>
      <c r="BL7" t="str">
        <f>_xll.NCDK_MDE(B7)</f>
        <v>0, 0, 0, 0, 9.12546512839809, 0, 0, 0, 0, 0, 0, 0, 0, 0, 0, 0, 0, 0, 0</v>
      </c>
      <c r="BM7" t="str">
        <f>_xll.NCDK_MomentOfInertia(B7)</f>
        <v>#N/A</v>
      </c>
      <c r="BN7">
        <f>_xll.NCDK_PetitjeanNumber(B7)</f>
        <v>0</v>
      </c>
      <c r="BO7" t="str">
        <f>_xll.NCDK_PetitjeanShapeIndex(B7)</f>
        <v>#N/A</v>
      </c>
      <c r="BP7">
        <f>_xll.NCDK_RotatableBondsCount(B7)</f>
        <v>0</v>
      </c>
      <c r="BQ7">
        <f>_xll.NCDK_RuleOfFive(B7)</f>
        <v>0</v>
      </c>
      <c r="BR7" t="str">
        <f>_xll.NCDK_SmallRing(B7)</f>
        <v>1, 0, 1, 0, 0, 0, 0, 1, 0, 0, 0</v>
      </c>
      <c r="BS7">
        <f>_xll.NCDK_TPSA(B7)</f>
        <v>0</v>
      </c>
      <c r="BT7">
        <f>_xll.NCDK_VABC(B7)</f>
        <v>99.975907755200197</v>
      </c>
      <c r="BU7">
        <f>_xll.NCDK_VAdjMa(B7)</f>
        <v>3.5849625007211561</v>
      </c>
      <c r="BV7" s="2">
        <f>_xll.NCDK_MolecularWeight(B7)</f>
        <v>72.064415380728008</v>
      </c>
      <c r="BW7" s="3">
        <f>_xll.NCDK_ExactMass(B7)</f>
        <v>72</v>
      </c>
      <c r="BX7" t="str">
        <f>_xll.NCDK_WeightedPath(B7)</f>
        <v>11.8125, 1.96875, 0, 0, 0</v>
      </c>
      <c r="BY7" t="str">
        <f>_xll.NCDK_WHIM(B7)</f>
        <v>#N/A</v>
      </c>
      <c r="BZ7" t="str">
        <f>_xll.NCDK_WienerNumbers(B7)</f>
        <v>27, 3</v>
      </c>
      <c r="CA7">
        <f>_xll.NCDK_ZagrebIndex(B7)</f>
        <v>24</v>
      </c>
    </row>
    <row r="8" spans="1:79" x14ac:dyDescent="0.55000000000000004">
      <c r="A8" t="s">
        <v>55</v>
      </c>
      <c r="B8" t="s">
        <v>57</v>
      </c>
      <c r="C8" t="str">
        <f>_xll.NCDK_InChIKey(B8)</f>
        <v>XDTMQSROBMDMFD-UHFFFAOYSA-N</v>
      </c>
      <c r="D8">
        <f>_xll.NCDK_Tanimoto($I8,$I9)</f>
        <v>1</v>
      </c>
      <c r="E8" t="str">
        <f>_xll.NCDK(E$1,$B8)</f>
        <v>0000000000000000000000000000000000000000000000000000000000000000000000000000000000000000000000000000000000000000000001000000000010000000000000000010000000000000001010</v>
      </c>
      <c r="F8" t="str">
        <f>_xll.RDKit_MACCSFingerprint(B8)</f>
        <v>00000000000000000000000000000000000000000000000000000000000000000000000000000000000000000000000000000000000000000000000000000000000000000000000000000000000000000000000</v>
      </c>
      <c r="G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K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N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8" t="str">
        <f>_xll.NCDK_EStateFingerprinter($B8)</f>
        <v>0000000010000000000000000000000000000000000000000000000000000000000000000000000</v>
      </c>
      <c r="Q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R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S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U8" t="str">
        <f>_xll.NCDK_MACCSFingerprinter($B8)</f>
        <v>0000000000000000000000000000000000000000000000000000000000000000000000000000000000000000000000000000000000000000000001000000000010000000000000000010000000000000001010</v>
      </c>
      <c r="V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W8" t="str">
        <f>_xll.NCDK_SubstructureFingerprinter($B8)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Y8" s="2">
        <f>_xll.NCDK_MolecularWeight(B8)</f>
        <v>72.064415380728008</v>
      </c>
      <c r="Z8" s="2">
        <f>_xll.NCDK_ExactMass(B8)</f>
        <v>72</v>
      </c>
      <c r="AA8">
        <f>_xll.NCDK_AcidicGroupCount(B8)</f>
        <v>0</v>
      </c>
      <c r="AB8" s="4">
        <f>_xll.NCDK_ALogP(B8)</f>
        <v>2.7372000000000005</v>
      </c>
      <c r="AC8" s="4">
        <f>_xll.NCDK_XLogP(B8)</f>
        <v>3.4139999999999997</v>
      </c>
      <c r="AD8" s="4">
        <f>_xll.NCDK_MannholdLogP(B8)</f>
        <v>2.12</v>
      </c>
      <c r="AE8" s="4">
        <f>_xll.NCDK_JPlogP(B8)</f>
        <v>2.6952762459207973</v>
      </c>
      <c r="AF8">
        <f>_xll.NCDK_AMolarRefractivity(B8)</f>
        <v>27.606000000000002</v>
      </c>
      <c r="AG8">
        <f>_xll.NCDK_APol(B8)</f>
        <v>18.561516000000001</v>
      </c>
      <c r="AH8">
        <f>_xll.NCDK_AromaticAtomsCount(B8)</f>
        <v>0</v>
      </c>
      <c r="AI8">
        <f>_xll.NCDK_AromaticBondsCount(B8)</f>
        <v>0</v>
      </c>
      <c r="AJ8">
        <f>_xll.NCDK_AtomCount(B8)</f>
        <v>6</v>
      </c>
      <c r="AK8" t="str">
        <f>_xll.NCDK_AutocorrelationCharge(B8)</f>
        <v>0, 0, 0, 0, 0</v>
      </c>
      <c r="AL8" t="str">
        <f>_xll.NCDK_AutocorrelationMass(B8)</f>
        <v>6, 6, 6, 3, 0</v>
      </c>
      <c r="AM8" t="str">
        <f>_xll.NCDK_AutocorrelationPolarizability(B8)</f>
        <v>257.709834375, 257.709834375, 257.709834375, 128.8549171875, 0</v>
      </c>
      <c r="AN8">
        <f>_xll.NCDK_BasicGroupCount(B8)</f>
        <v>0</v>
      </c>
      <c r="AO8" t="str">
        <f>_xll.NCDK_BCUT(B8)</f>
        <v>11.9, 12.1000824042221, -0.15279744210896, 0.0472849621131451, 6.45375, 6.65383240422211</v>
      </c>
      <c r="AP8">
        <f>_xll.NCDK_BondCount(B8)</f>
        <v>0</v>
      </c>
      <c r="AQ8">
        <f>_xll.NCDK_BPol(B8)</f>
        <v>0</v>
      </c>
      <c r="AR8" t="str">
        <f>_xll.NCDK_CarbonTypes(B8)</f>
        <v>0, 0, 0, 0, 0, 0, 6, 0, 0</v>
      </c>
      <c r="AS8" t="str">
        <f>_xll.NCDK_ChiChain(B8)</f>
        <v>0, 0, 0, 0.125, 0, 0, 0, 0, 0.125, 0</v>
      </c>
      <c r="AT8" t="str">
        <f>_xll.NCDK_ChiCluster(B8)</f>
        <v>0, 0, 0, 0, 0, 0, 0, 0</v>
      </c>
      <c r="AU8" t="str">
        <f>_xll.NCDK_ChiPathCluster(B8)</f>
        <v>0, 0, 0, 0, 0, 0</v>
      </c>
      <c r="AV8" t="str">
        <f>_xll.NCDK_ChiPath(B8)</f>
        <v>4.24264068711928, 3, 2.12132034355964, 1.5, 1.06066017177982, 0.75, 0, 0, 4.24264068711928, 3, 2.12132034355964, 1.5, 1.06066017177982, 0.75, 0, 0</v>
      </c>
      <c r="AW8" t="str">
        <f>_xll.NCDK_CPSA(B8)</f>
        <v>#N/A</v>
      </c>
      <c r="AX8">
        <f>_xll.NCDK_EccentricConnectivityIndex(B8)</f>
        <v>36</v>
      </c>
      <c r="AY8">
        <f>_xll.NCDK_FMF(B8)</f>
        <v>1</v>
      </c>
      <c r="AZ8">
        <f>_xll.NCDK_FractionalPSA(B8)</f>
        <v>0</v>
      </c>
      <c r="BA8">
        <f>_xll.NCDK_FragmentComplexity(B8)</f>
        <v>294</v>
      </c>
      <c r="BB8" t="str">
        <f>_xll.NCDK_GravitationalIndex(B8)</f>
        <v>#N/A</v>
      </c>
      <c r="BC8">
        <f>_xll.NCDK_HBondAcceptorCount(B8)</f>
        <v>0</v>
      </c>
      <c r="BD8">
        <f>_xll.NCDK_HBondDonorCount(B8)</f>
        <v>0</v>
      </c>
      <c r="BE8">
        <f>_xll.NCDK_HybridizationRatio(B8)</f>
        <v>1</v>
      </c>
      <c r="BF8" t="str">
        <f>_xll.NCDK_KappaShapeIndices(B8)</f>
        <v>4.16666666666667, 2.22222222222222, 1.33333333333333</v>
      </c>
      <c r="BG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H8">
        <f>_xll.NCDK_LargestChain(B8)</f>
        <v>0</v>
      </c>
      <c r="BI8">
        <f>_xll.NCDK_LargestPiSystem(B8)</f>
        <v>0</v>
      </c>
      <c r="BJ8" t="str">
        <f>_xll.NCDK_LengthOverBreadth(B8)</f>
        <v>#N/A</v>
      </c>
      <c r="BK8">
        <f>_xll.NCDK_LongestAliphaticChain(B8)</f>
        <v>0</v>
      </c>
      <c r="BL8" t="str">
        <f>_xll.NCDK_MDE(B8)</f>
        <v>0, 0, 0, 0, 9.12546512839809, 0, 0, 0, 0, 0, 0, 0, 0, 0, 0, 0, 0, 0, 0</v>
      </c>
      <c r="BM8" t="str">
        <f>_xll.NCDK_MomentOfInertia(B8)</f>
        <v>#N/A</v>
      </c>
      <c r="BN8">
        <f>_xll.NCDK_PetitjeanNumber(B8)</f>
        <v>0</v>
      </c>
      <c r="BO8" t="str">
        <f>_xll.NCDK_PetitjeanShapeIndex(B8)</f>
        <v>#N/A</v>
      </c>
      <c r="BP8">
        <f>_xll.NCDK_RotatableBondsCount(B8)</f>
        <v>0</v>
      </c>
      <c r="BQ8">
        <f>_xll.NCDK_RuleOfFive(B8)</f>
        <v>0</v>
      </c>
      <c r="BR8" t="str">
        <f>_xll.NCDK_SmallRing(B8)</f>
        <v>1, 0, 1, 0, 0, 0, 0, 1, 0, 0, 0</v>
      </c>
      <c r="BS8">
        <f>_xll.NCDK_TPSA(B8)</f>
        <v>0</v>
      </c>
      <c r="BT8">
        <f>_xll.NCDK_VABC(B8)</f>
        <v>99.975907755200197</v>
      </c>
      <c r="BU8">
        <f>_xll.NCDK_VAdjMa(B8)</f>
        <v>3.5849625007211561</v>
      </c>
      <c r="BV8" s="2">
        <f>_xll.NCDK_MolecularWeight(B8)</f>
        <v>72.064415380728008</v>
      </c>
      <c r="BW8" s="3">
        <f>_xll.NCDK_ExactMass(B8)</f>
        <v>72</v>
      </c>
      <c r="BX8" t="str">
        <f>_xll.NCDK_WeightedPath(B8)</f>
        <v>11.8125, 1.96875, 0, 0, 0</v>
      </c>
      <c r="BY8" t="str">
        <f>_xll.NCDK_WHIM(B8)</f>
        <v>#N/A</v>
      </c>
      <c r="BZ8" t="str">
        <f>_xll.NCDK_WienerNumbers(B8)</f>
        <v>27, 3</v>
      </c>
      <c r="CA8">
        <f>_xll.NCDK_ZagrebIndex(B8)</f>
        <v>24</v>
      </c>
    </row>
    <row r="9" spans="1:79" x14ac:dyDescent="0.55000000000000004">
      <c r="A9" t="s">
        <v>55</v>
      </c>
      <c r="B9" t="s">
        <v>57</v>
      </c>
      <c r="C9" t="str">
        <f>_xll.NCDK_InChIKey(B9)</f>
        <v>XDTMQSROBMDMFD-UHFFFAOYSA-N</v>
      </c>
      <c r="D9">
        <f>_xll.NCDK_Tanimoto($I9,$I10)</f>
        <v>1.9607843137254902E-2</v>
      </c>
      <c r="E9" t="str">
        <f>_xll.NCDK(E$1,$B9)</f>
        <v>0000000000000000000000000000000000000000000000000000000000000000000000000000000000000000000000000000000000000000000001000000000010000000000000000010000000000000001010</v>
      </c>
      <c r="F9" t="str">
        <f>_xll.RDKit_MACCSFingerprint(B9)</f>
        <v>00000000000000000000000000000000000000000000000000000000000000000000000000000000000000000000000000000000000000000000000000000000000000000000000000000000000000000000000</v>
      </c>
      <c r="G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K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N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9" t="str">
        <f>_xll.NCDK_EStateFingerprinter($B9)</f>
        <v>0000000010000000000000000000000000000000000000000000000000000000000000000000000</v>
      </c>
      <c r="Q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R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S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U9" t="str">
        <f>_xll.NCDK_MACCSFingerprinter($B9)</f>
        <v>0000000000000000000000000000000000000000000000000000000000000000000000000000000000000000000000000000000000000000000001000000000010000000000000000010000000000000001010</v>
      </c>
      <c r="V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W9" t="str">
        <f>_xll.NCDK_SubstructureFingerprinter($B9)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Y9" s="2">
        <f>_xll.NCDK_MolecularWeight(B9)</f>
        <v>72.064415380728008</v>
      </c>
      <c r="Z9" s="2">
        <f>_xll.NCDK_ExactMass(B9)</f>
        <v>72</v>
      </c>
      <c r="AA9">
        <f>_xll.NCDK_AcidicGroupCount(B9)</f>
        <v>0</v>
      </c>
      <c r="AB9" s="4">
        <f>_xll.NCDK_ALogP(B9)</f>
        <v>2.7372000000000005</v>
      </c>
      <c r="AC9" s="4">
        <f>_xll.NCDK_XLogP(B9)</f>
        <v>3.4139999999999997</v>
      </c>
      <c r="AD9" s="4">
        <f>_xll.NCDK_MannholdLogP(B9)</f>
        <v>2.12</v>
      </c>
      <c r="AE9" s="4">
        <f>_xll.NCDK_JPlogP(B9)</f>
        <v>2.6952762459207973</v>
      </c>
      <c r="AF9">
        <f>_xll.NCDK_AMolarRefractivity(B9)</f>
        <v>27.606000000000002</v>
      </c>
      <c r="AG9">
        <f>_xll.NCDK_APol(B9)</f>
        <v>18.561516000000001</v>
      </c>
      <c r="AH9">
        <f>_xll.NCDK_AromaticAtomsCount(B9)</f>
        <v>0</v>
      </c>
      <c r="AI9">
        <f>_xll.NCDK_AromaticBondsCount(B9)</f>
        <v>0</v>
      </c>
      <c r="AJ9">
        <f>_xll.NCDK_AtomCount(B9)</f>
        <v>6</v>
      </c>
      <c r="AK9" t="str">
        <f>_xll.NCDK_AutocorrelationCharge(B9)</f>
        <v>0, 0, 0, 0, 0</v>
      </c>
      <c r="AL9" t="str">
        <f>_xll.NCDK_AutocorrelationMass(B9)</f>
        <v>6, 6, 6, 3, 0</v>
      </c>
      <c r="AM9" t="str">
        <f>_xll.NCDK_AutocorrelationPolarizability(B9)</f>
        <v>257.709834375, 257.709834375, 257.709834375, 128.8549171875, 0</v>
      </c>
      <c r="AN9">
        <f>_xll.NCDK_BasicGroupCount(B9)</f>
        <v>0</v>
      </c>
      <c r="AO9" t="str">
        <f>_xll.NCDK_BCUT(B9)</f>
        <v>11.9, 12.1000824042221, -0.15279744210896, 0.0472849621131451, 6.45375, 6.65383240422211</v>
      </c>
      <c r="AP9">
        <f>_xll.NCDK_BondCount(B9)</f>
        <v>0</v>
      </c>
      <c r="AQ9">
        <f>_xll.NCDK_BPol(B9)</f>
        <v>0</v>
      </c>
      <c r="AR9" t="str">
        <f>_xll.NCDK_CarbonTypes(B9)</f>
        <v>0, 0, 0, 0, 0, 0, 6, 0, 0</v>
      </c>
      <c r="AS9" t="str">
        <f>_xll.NCDK_ChiChain(B9)</f>
        <v>0, 0, 0, 0.125, 0, 0, 0, 0, 0.125, 0</v>
      </c>
      <c r="AT9" t="str">
        <f>_xll.NCDK_ChiCluster(B9)</f>
        <v>0, 0, 0, 0, 0, 0, 0, 0</v>
      </c>
      <c r="AU9" t="str">
        <f>_xll.NCDK_ChiPathCluster(B9)</f>
        <v>0, 0, 0, 0, 0, 0</v>
      </c>
      <c r="AV9" t="str">
        <f>_xll.NCDK_ChiPath(B9)</f>
        <v>4.24264068711928, 3, 2.12132034355964, 1.5, 1.06066017177982, 0.75, 0, 0, 4.24264068711928, 3, 2.12132034355964, 1.5, 1.06066017177982, 0.75, 0, 0</v>
      </c>
      <c r="AW9" t="str">
        <f>_xll.NCDK_CPSA(B9)</f>
        <v>#N/A</v>
      </c>
      <c r="AX9">
        <f>_xll.NCDK_EccentricConnectivityIndex(B9)</f>
        <v>36</v>
      </c>
      <c r="AY9">
        <f>_xll.NCDK_FMF(B9)</f>
        <v>1</v>
      </c>
      <c r="AZ9">
        <f>_xll.NCDK_FractionalPSA(B9)</f>
        <v>0</v>
      </c>
      <c r="BA9">
        <f>_xll.NCDK_FragmentComplexity(B9)</f>
        <v>294</v>
      </c>
      <c r="BB9" t="str">
        <f>_xll.NCDK_GravitationalIndex(B9)</f>
        <v>#N/A</v>
      </c>
      <c r="BC9">
        <f>_xll.NCDK_HBondAcceptorCount(B9)</f>
        <v>0</v>
      </c>
      <c r="BD9">
        <f>_xll.NCDK_HBondDonorCount(B9)</f>
        <v>0</v>
      </c>
      <c r="BE9">
        <f>_xll.NCDK_HybridizationRatio(B9)</f>
        <v>1</v>
      </c>
      <c r="BF9" t="str">
        <f>_xll.NCDK_KappaShapeIndices(B9)</f>
        <v>4.16666666666667, 2.22222222222222, 1.33333333333333</v>
      </c>
      <c r="BG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H9">
        <f>_xll.NCDK_LargestChain(B9)</f>
        <v>0</v>
      </c>
      <c r="BI9">
        <f>_xll.NCDK_LargestPiSystem(B9)</f>
        <v>0</v>
      </c>
      <c r="BJ9" t="str">
        <f>_xll.NCDK_LengthOverBreadth(B9)</f>
        <v>#N/A</v>
      </c>
      <c r="BK9">
        <f>_xll.NCDK_LongestAliphaticChain(B9)</f>
        <v>0</v>
      </c>
      <c r="BL9" t="str">
        <f>_xll.NCDK_MDE(B9)</f>
        <v>0, 0, 0, 0, 9.12546512839809, 0, 0, 0, 0, 0, 0, 0, 0, 0, 0, 0, 0, 0, 0</v>
      </c>
      <c r="BM9" t="str">
        <f>_xll.NCDK_MomentOfInertia(B9)</f>
        <v>#N/A</v>
      </c>
      <c r="BN9">
        <f>_xll.NCDK_PetitjeanNumber(B9)</f>
        <v>0</v>
      </c>
      <c r="BO9" t="str">
        <f>_xll.NCDK_PetitjeanShapeIndex(B9)</f>
        <v>#N/A</v>
      </c>
      <c r="BP9">
        <f>_xll.NCDK_RotatableBondsCount(B9)</f>
        <v>0</v>
      </c>
      <c r="BQ9">
        <f>_xll.NCDK_RuleOfFive(B9)</f>
        <v>0</v>
      </c>
      <c r="BR9" t="str">
        <f>_xll.NCDK_SmallRing(B9)</f>
        <v>1, 0, 1, 0, 0, 0, 0, 1, 0, 0, 0</v>
      </c>
      <c r="BS9">
        <f>_xll.NCDK_TPSA(B9)</f>
        <v>0</v>
      </c>
      <c r="BT9">
        <f>_xll.NCDK_VABC(B9)</f>
        <v>99.975907755200197</v>
      </c>
      <c r="BU9">
        <f>_xll.NCDK_VAdjMa(B9)</f>
        <v>3.5849625007211561</v>
      </c>
      <c r="BV9" s="2">
        <f>_xll.NCDK_MolecularWeight(B9)</f>
        <v>72.064415380728008</v>
      </c>
      <c r="BW9" s="3">
        <f>_xll.NCDK_ExactMass(B9)</f>
        <v>72</v>
      </c>
      <c r="BX9" t="str">
        <f>_xll.NCDK_WeightedPath(B9)</f>
        <v>11.8125, 1.96875, 0, 0, 0</v>
      </c>
      <c r="BY9" t="str">
        <f>_xll.NCDK_WHIM(B9)</f>
        <v>#N/A</v>
      </c>
      <c r="BZ9" t="str">
        <f>_xll.NCDK_WienerNumbers(B9)</f>
        <v>27, 3</v>
      </c>
      <c r="CA9">
        <f>_xll.NCDK_ZagrebIndex(B9)</f>
        <v>24</v>
      </c>
    </row>
    <row r="10" spans="1:79" ht="19" customHeight="1" x14ac:dyDescent="0.55000000000000004">
      <c r="A10" t="s">
        <v>62</v>
      </c>
      <c r="B10" s="1" t="s">
        <v>61</v>
      </c>
      <c r="C10" t="str">
        <f>_xll.NCDK_SMILES(B10)</f>
        <v>[C@@]12(C(C([C@](O[H])(C(C1=C(C([C@@]3([C@]2([H])C(C([C@]4([C@@]3([H])C(C([C@]4([H])[C@](C([H])([H])[H])(C(C(C(C(C([H])([H])[H])(C([H])([H])[H])[H])([H])[H])([H])[H])([H])[H])[H])([H])[H])([H])[H])C([H])([H])[H])([H])[H])([H])[H])[H])([H])[H])[H])([H])[H])[H])([H])[H])([H])[H])C([H])([H])[H]</v>
      </c>
      <c r="D10">
        <f>_xll.NCDK_Tanimoto($I10,$I11)</f>
        <v>0.47761194029850745</v>
      </c>
      <c r="E10" t="str">
        <f>_xll.NCDK(E$1,$B10)</f>
        <v>0000000000000000000000000100000000000000000000000100000000000000010000000101000000000000010000010010000110010001001101000000011110010000001010101010110100101001001110</v>
      </c>
      <c r="F10" t="str">
        <f>_xll.RDKit_MACCSFingerprint(B10)</f>
        <v>00000000000000000000000000100000000000000000000000100000000000000010000000101000000000000010000010010100110010001001101000000001110010000001010101010110100101001001110</v>
      </c>
      <c r="G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I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J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K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M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N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P10" t="str">
        <f>_xll.NCDK_EStateFingerprinter($B10)</f>
        <v>0000000000000001001000000000000000000000000000000000000000000000000000000000000</v>
      </c>
      <c r="Q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R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S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T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U10" t="str">
        <f>_xll.NCDK_MACCSFingerprinter($B10)</f>
        <v>0000000000000000000000000100000000000000000000000100000000000000010000000101000000000000010000010010000110010001001101000000011110010000001010101010110100101001001110</v>
      </c>
      <c r="V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W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X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Y10" s="2">
        <f>_xll.NCDK_MolecularWeight(B10)</f>
        <v>386.65454881683121</v>
      </c>
      <c r="Z10" s="2">
        <f>_xll.NCDK_ExactMass(B10)</f>
        <v>386.35486609199995</v>
      </c>
      <c r="AA10">
        <f>_xll.NCDK_AcidicGroupCount(B10)</f>
        <v>0</v>
      </c>
      <c r="AB10" s="4">
        <f>_xll.NCDK_ALogP(B10)</f>
        <v>7.376100000000001</v>
      </c>
      <c r="AC10" s="4">
        <f>_xll.NCDK_XLogP(B10)</f>
        <v>10.518000000000004</v>
      </c>
      <c r="AD10" s="4">
        <f>_xll.NCDK_MannholdLogP(B10)</f>
        <v>4.3199999999999994</v>
      </c>
      <c r="AE10" s="4">
        <f>_xll.NCDK_JPlogP(B10)</f>
        <v>7.8290832169857083</v>
      </c>
      <c r="AF10">
        <f>_xll.NCDK_AMolarRefractivity(B10)</f>
        <v>120.6157</v>
      </c>
      <c r="AG10">
        <f>_xll.NCDK_APol(B10)</f>
        <v>78.99447799999993</v>
      </c>
      <c r="AH10">
        <f>_xll.NCDK_AromaticAtomsCount(B10)</f>
        <v>0</v>
      </c>
      <c r="AI10">
        <f>_xll.NCDK_AromaticBondsCount(B10)</f>
        <v>0</v>
      </c>
      <c r="AJ10">
        <f>_xll.NCDK_AtomCount(B10)</f>
        <v>74</v>
      </c>
      <c r="AK10" t="str">
        <f>_xll.NCDK_AutocorrelationCharge(B10)</f>
        <v>0.0827991713427503, -0.0229631507285856, -0.0270969061556759, 0.00647128770548948, 0.00909713625645344</v>
      </c>
      <c r="AL10" t="str">
        <f>_xll.NCDK_AutocorrelationMass(B10)</f>
        <v>28.7744690355409, 31.3320919771326, 48.6641839542651, 54.6641839542651, 49.6641839542651</v>
      </c>
      <c r="AM10" t="str">
        <f>_xll.NCDK_AutocorrelationPolarizability(B10)</f>
        <v>2589.35165284459, 3179.06049775734, 4922.9791073968, 5328.87269506555, 4616.91714731414</v>
      </c>
      <c r="AN10">
        <f>_xll.NCDK_BasicGroupCount(B10)</f>
        <v>0</v>
      </c>
      <c r="AO10" t="str">
        <f>_xll.NCDK_BCUT(B10)</f>
        <v>11.89, 15.9949214370833, -0.392219399090072, 0.0596280868632924, 5.23875003301361, 12.6475909449557</v>
      </c>
      <c r="AP10">
        <f>_xll.NCDK_BondCount(B10)</f>
        <v>46</v>
      </c>
      <c r="AQ10">
        <f>_xll.NCDK_BPol(B10)</f>
        <v>50.287521999999989</v>
      </c>
      <c r="AR10" t="str">
        <f>_xll.NCDK_CarbonTypes(B10)</f>
        <v>0, 0, 0, 1, 1, 5, 12, 6, 2</v>
      </c>
      <c r="AS10" t="str">
        <f>_xll.NCDK_ChiChain(B10)</f>
        <v>0, 0, 0.0833333333333333, 0.393634553260967, 0.976046921839545, 0, 0, 0.0833333333333333, 0.37164819290959, 0.863165765466815</v>
      </c>
      <c r="AT10" t="str">
        <f>_xll.NCDK_ChiCluster(B10)</f>
        <v>2.9521315814894, 0.235702260395516, 1.02234106177579, 0.203263132396285, 2.68481479020038, 0.219913202813724, 0.935219433730957, 0.179558378198271</v>
      </c>
      <c r="AU10" t="str">
        <f>_xll.NCDK_ChiPathCluster(B10)</f>
        <v>6.93012787723299, 11.9183161832455, 18.084244169983, 6.31056734345633, 10.8246614459309, 15.7948474414898</v>
      </c>
      <c r="AV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W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X10">
        <f>_xll.NCDK_EccentricConnectivityIndex(B10)</f>
        <v>669</v>
      </c>
      <c r="AY10">
        <f>_xll.NCDK_FMF(B10)</f>
        <v>0.22972972972972974</v>
      </c>
      <c r="AZ10">
        <f>_xll.NCDK_FractionalPSA(B10)</f>
        <v>5.2361188574192148E-2</v>
      </c>
      <c r="BA10">
        <f>_xll.NCDK_FragmentComplexity(B10)</f>
        <v>5173.01</v>
      </c>
      <c r="BB10" t="str">
        <f>_xll.NCDK_GravitationalIndex(B10)</f>
        <v>1941.85812139388, 44.0665192793109, 12.4759176252409, 2394.88950905792, 48.9376083299737, 13.37914910667, 4535.65140656394, 67.3472449812458, 16.5531209985441</v>
      </c>
      <c r="BC10">
        <f>_xll.NCDK_HBondAcceptorCount(B10)</f>
        <v>1</v>
      </c>
      <c r="BD10">
        <f>_xll.NCDK_HBondDonorCount(B10)</f>
        <v>1</v>
      </c>
      <c r="BE10">
        <f>_xll.NCDK_HybridizationRatio(B10)</f>
        <v>0.92592592592592593</v>
      </c>
      <c r="BF10" t="str">
        <f>_xll.NCDK_KappaShapeIndices(B10)</f>
        <v>21.2403746097815, 7.921875, 3.65484429065744</v>
      </c>
      <c r="BG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H10">
        <f>_xll.NCDK_LargestChain(B10)</f>
        <v>7</v>
      </c>
      <c r="BI10">
        <f>_xll.NCDK_LargestPiSystem(B10)</f>
        <v>2</v>
      </c>
      <c r="BJ10" t="str">
        <f>_xll.NCDK_LengthOverBreadth(B10)</f>
        <v>3.502934717034, 3.502934717034</v>
      </c>
      <c r="BK10">
        <f>_xll.NCDK_LongestAliphaticChain(B10)</f>
        <v>7</v>
      </c>
      <c r="BL10" t="str">
        <f>_xll.NCDK_MDE(B10)</f>
        <v>2.79346109096649, 16.5925259846737, 11.5560895487586, 3.39888423642021, 17.7527182855433, 29.2401176288661, 7.64127863367805, 8.77423090217006, 6.5802347918611, 0.5, 0, 0, 0, 0, 0, 0, 0, 0, 0</v>
      </c>
      <c r="BM10" t="str">
        <f>_xll.NCDK_MomentOfInertia(B10)</f>
        <v>10068.4095883237, 9731.07167302841, 773.613761142664, 1.03466606008362, 13.0147757111406, 12.5787210127379, 8.29661608019916</v>
      </c>
      <c r="BN10">
        <f>_xll.NCDK_PetitjeanNumber(B10)</f>
        <v>0.46666666666666667</v>
      </c>
      <c r="BO10" t="str">
        <f>_xll.NCDK_PetitjeanShapeIndex(B10)</f>
        <v>0.875, 0.940550174456362</v>
      </c>
      <c r="BP10">
        <f>_xll.NCDK_RotatableBondsCount(B10)</f>
        <v>5</v>
      </c>
      <c r="BQ10">
        <f>_xll.NCDK_RuleOfFive(B10)</f>
        <v>1</v>
      </c>
      <c r="BR10" t="str">
        <f>_xll.NCDK_SmallRing(B10)</f>
        <v>4, 0, 1, 0, 0, 0, 1, 3, 0, 0, 0</v>
      </c>
      <c r="BS10">
        <f>_xll.NCDK_TPSA(B10)</f>
        <v>20.23</v>
      </c>
      <c r="BT10">
        <f>_xll.NCDK_VABC(B10)</f>
        <v>432.2759767957632</v>
      </c>
      <c r="BU10">
        <f>_xll.NCDK_VAdjMa(B10)</f>
        <v>5.9541963103868758</v>
      </c>
      <c r="BV10" s="2">
        <f>_xll.NCDK_MolecularWeight(B10)</f>
        <v>386.65454881683121</v>
      </c>
      <c r="BW10" s="3">
        <f>_xll.NCDK_ExactMass(B10)</f>
        <v>386.35486609199995</v>
      </c>
      <c r="BX10" t="str">
        <f>_xll.NCDK_WeightedPath(B10)</f>
        <v>57.2167299866347, 2.04345464237981, 2.54245315921217, 2.54245315921217, 0</v>
      </c>
      <c r="BY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Z10" t="str">
        <f>_xll.NCDK_WienerNumbers(B10)</f>
        <v>2022, 54</v>
      </c>
      <c r="CA10">
        <f>_xll.NCDK_ZagrebIndex(B10)</f>
        <v>158</v>
      </c>
    </row>
    <row r="11" spans="1:79" ht="19" customHeight="1" x14ac:dyDescent="0.55000000000000004">
      <c r="A11" t="s">
        <v>62</v>
      </c>
      <c r="B11" t="s">
        <v>63</v>
      </c>
      <c r="C11" t="str">
        <f>_xll.NCDK_InChI(B11)</f>
        <v>InChI=1S/C27H46O/c1-18(2)7-6-8-19(3)23-11-12-24-22-10-9-20-17-21(28)13-15-26(20,4)25(22)14-16-27(23,24)5/h9,18-19,21-25,28H,6-8,10-17H2,1-5H3</v>
      </c>
      <c r="E11" t="str">
        <f>_xll.NCDK(E$1,$B11)</f>
        <v>0000000000000000000000000100000000000000000000000100000000000000010000000101000000000000010000010010000110010001001101000000001110010000001010101010110100101001001110</v>
      </c>
      <c r="F11" t="str">
        <f>_xll.RDKit_MACCSFingerprint(B11)</f>
        <v>00000000000000000000000000100000000000000000000000100000000000000010000000101000000000000010000010010100110010001001101000000001110010000001010101010110100101001001110</v>
      </c>
      <c r="G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I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J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K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M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N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P11" t="str">
        <f>_xll.NCDK_EStateFingerprinter($B11)</f>
        <v>0000001010101001001000000000000001000000000000000000000000000000000000000000000</v>
      </c>
      <c r="Q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R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S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T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U11" t="str">
        <f>_xll.NCDK_MACCSFingerprinter($B11)</f>
        <v>0000000000000000000000000100000000000000000000000100000000000000010000000101000000000000010000010010000110010001001101000000001110010000001010101010110100101001001110</v>
      </c>
      <c r="V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W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X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Y11" s="2">
        <f>_xll.NCDK_MolecularWeight(B11)</f>
        <v>386.65454881683161</v>
      </c>
      <c r="Z11" s="2">
        <f>_xll.NCDK_ExactMass(B11)</f>
        <v>386.35486609199995</v>
      </c>
      <c r="AA11">
        <f>_xll.NCDK_AcidicGroupCount(B11)</f>
        <v>0</v>
      </c>
      <c r="AB11" s="4">
        <f>_xll.NCDK_ALogP(B11)</f>
        <v>7.376100000000001</v>
      </c>
      <c r="AC11" s="4">
        <f>_xll.NCDK_XLogP(B11)</f>
        <v>10.518000000000004</v>
      </c>
      <c r="AD11" s="4">
        <f>_xll.NCDK_MannholdLogP(B11)</f>
        <v>4.3199999999999994</v>
      </c>
      <c r="AE11" s="4">
        <f>_xll.NCDK_JPlogP(B11)</f>
        <v>7.8290832169857199</v>
      </c>
      <c r="AF11">
        <f>_xll.NCDK_AMolarRefractivity(B11)</f>
        <v>120.6157</v>
      </c>
      <c r="AG11">
        <f>_xll.NCDK_APol(B11)</f>
        <v>78.994478000000029</v>
      </c>
      <c r="AH11">
        <f>_xll.NCDK_AromaticAtomsCount(B11)</f>
        <v>0</v>
      </c>
      <c r="AI11">
        <f>_xll.NCDK_AromaticBondsCount(B11)</f>
        <v>0</v>
      </c>
      <c r="AJ11">
        <f>_xll.NCDK_AtomCount(B11)</f>
        <v>74</v>
      </c>
      <c r="AK11" t="str">
        <f>_xll.NCDK_AutocorrelationCharge(B11)</f>
        <v>0.0827991713427503, -0.0229631507285856, -0.0270969061556759, 0.00647128770548948, 0.00909713625645344</v>
      </c>
      <c r="AL11" t="str">
        <f>_xll.NCDK_AutocorrelationMass(B11)</f>
        <v>28.7744690355409, 31.3320919771326, 48.6641839542651, 54.6641839542651, 49.6641839542651</v>
      </c>
      <c r="AM11" t="str">
        <f>_xll.NCDK_AutocorrelationPolarizability(B11)</f>
        <v>2589.35165284459, 3179.06049775734, 4922.9791073968, 5328.87269506555, 4616.91714731414</v>
      </c>
      <c r="AN11">
        <f>_xll.NCDK_BasicGroupCount(B11)</f>
        <v>0</v>
      </c>
      <c r="AO11" t="str">
        <f>_xll.NCDK_BCUT(B11)</f>
        <v>11.89, 15.9949214370832, -0.392219474278523, 0.0694748577202458, 5.23874992098634, 12.6503467270457</v>
      </c>
      <c r="AP11">
        <f>_xll.NCDK_BondCount(B11)</f>
        <v>0</v>
      </c>
      <c r="AQ11">
        <f>_xll.NCDK_BPol(B11)</f>
        <v>50.287521999999989</v>
      </c>
      <c r="AR11" t="str">
        <f>_xll.NCDK_CarbonTypes(B11)</f>
        <v>0, 0, 0, 1, 1, 5, 12, 6, 2</v>
      </c>
      <c r="AS11" t="str">
        <f>_xll.NCDK_ChiChain(B11)</f>
        <v>0, 0, 0.0833333333333333, 0.393634553260967, 0.976046921839545, 0, 0, 0.0833333333333333, 0.37164819290959, 0.863165765466815</v>
      </c>
      <c r="AT11" t="str">
        <f>_xll.NCDK_ChiCluster(B11)</f>
        <v>2.9521315814894, 0.235702260395516, 1.02234106177579, 0.203263132396285, 2.68481479020038, 0.219913202813724, 0.935219433730957, 0.179558378198271</v>
      </c>
      <c r="AU11" t="str">
        <f>_xll.NCDK_ChiPathCluster(B11)</f>
        <v>6.93012787723299, 11.9183161832455, 18.084244169983, 6.31056734345633, 10.8246614459309, 15.7948474414898</v>
      </c>
      <c r="AV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W11" t="str">
        <f>_xll.NCDK_CPSA(B11)</f>
        <v>#N/A</v>
      </c>
      <c r="AX11">
        <f>_xll.NCDK_EccentricConnectivityIndex(B11)</f>
        <v>669</v>
      </c>
      <c r="AY11">
        <f>_xll.NCDK_FMF(B11)</f>
        <v>0.6071428571428571</v>
      </c>
      <c r="AZ11">
        <f>_xll.NCDK_FractionalPSA(B11)</f>
        <v>5.2361188524318612E-2</v>
      </c>
      <c r="BA11">
        <f>_xll.NCDK_FragmentComplexity(B11)</f>
        <v>5173.01</v>
      </c>
      <c r="BB11" t="str">
        <f>_xll.NCDK_GravitationalIndex(B11)</f>
        <v>#N/A</v>
      </c>
      <c r="BC11">
        <f>_xll.NCDK_HBondAcceptorCount(B11)</f>
        <v>1</v>
      </c>
      <c r="BD11">
        <f>_xll.NCDK_HBondDonorCount(B11)</f>
        <v>1</v>
      </c>
      <c r="BE11">
        <f>_xll.NCDK_HybridizationRatio(B11)</f>
        <v>0.92592592592592593</v>
      </c>
      <c r="BF11" t="str">
        <f>_xll.NCDK_KappaShapeIndices(B11)</f>
        <v>21.2403746097815, 7.921875, 3.65484429065744</v>
      </c>
      <c r="BG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H11">
        <f>_xll.NCDK_LargestChain(B11)</f>
        <v>16</v>
      </c>
      <c r="BI11">
        <f>_xll.NCDK_LargestPiSystem(B11)</f>
        <v>2</v>
      </c>
      <c r="BJ11" t="str">
        <f>_xll.NCDK_LengthOverBreadth(B11)</f>
        <v>#N/A</v>
      </c>
      <c r="BK11">
        <f>_xll.NCDK_LongestAliphaticChain(B11)</f>
        <v>7</v>
      </c>
      <c r="BL11" t="str">
        <f>_xll.NCDK_MDE(B11)</f>
        <v>1.54697174276407, 11.0054221495714, 8.10399071027919, 2.24225976804296, 15.301585299106, 26.1301405209996, 7.46130267367364, 6.99912877305946, 5.73136198628621, 0.25, 0, 0, 0, 0, 0, 0, 0, 0, 0</v>
      </c>
      <c r="BM11" t="str">
        <f>_xll.NCDK_MomentOfInertia(B11)</f>
        <v>#N/A</v>
      </c>
      <c r="BN11">
        <f>_xll.NCDK_PetitjeanNumber(B11)</f>
        <v>0.46666666666666667</v>
      </c>
      <c r="BO11" t="str">
        <f>_xll.NCDK_PetitjeanShapeIndex(B11)</f>
        <v>#N/A</v>
      </c>
      <c r="BP11">
        <f>_xll.NCDK_RotatableBondsCount(B11)</f>
        <v>5</v>
      </c>
      <c r="BQ11">
        <f>_xll.NCDK_RuleOfFive(B11)</f>
        <v>1</v>
      </c>
      <c r="BR11" t="str">
        <f>_xll.NCDK_SmallRing(B11)</f>
        <v>4, 0, 1, 0, 0, 0, 1, 3, 0, 0, 0</v>
      </c>
      <c r="BS11">
        <f>_xll.NCDK_TPSA(B11)</f>
        <v>20.23</v>
      </c>
      <c r="BT11">
        <f>_xll.NCDK_VABC(B11)</f>
        <v>432.27597679576252</v>
      </c>
      <c r="BU11">
        <f>_xll.NCDK_VAdjMa(B11)</f>
        <v>5.9541963103868758</v>
      </c>
      <c r="BV11" s="2">
        <f>_xll.NCDK_MolecularWeight(B11)</f>
        <v>386.65454881683161</v>
      </c>
      <c r="BW11" s="3">
        <f>_xll.NCDK_ExactMass(B11)</f>
        <v>386.35486609199995</v>
      </c>
      <c r="BX11" t="str">
        <f>_xll.NCDK_WeightedPath(B11)</f>
        <v>57.2167299866347, 2.04345464237981, 2.54245315921218, 2.54245315921218, 0</v>
      </c>
      <c r="BY11" t="str">
        <f>_xll.NCDK_WHIM(B11)</f>
        <v>#N/A</v>
      </c>
      <c r="BZ11" t="str">
        <f>_xll.NCDK_WienerNumbers(B11)</f>
        <v>2022, 54</v>
      </c>
      <c r="CA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S9" sqref="S9"/>
    </sheetView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zoomScale="55" zoomScaleNormal="55" workbookViewId="0">
      <selection activeCell="H5" sqref="H5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56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2019-08-15T15:18:49Z</dcterms:modified>
</cp:coreProperties>
</file>