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/>
  <xr:revisionPtr revIDLastSave="0" documentId="13_ncr:1_{21906F6E-D0BB-4B28-824B-FE56C6D77165}" xr6:coauthVersionLast="43" xr6:coauthVersionMax="43" xr10:uidLastSave="{00000000-0000-0000-0000-000000000000}"/>
  <bookViews>
    <workbookView xWindow="-110" yWindow="-110" windowWidth="19420" windowHeight="10420" tabRatio="407" xr2:uid="{00000000-000D-0000-FFFF-FFFF00000000}"/>
  </bookViews>
  <sheets>
    <sheet name="Descriptors" sheetId="2" r:id="rId1"/>
    <sheet name="SDF" sheetId="4" r:id="rId2"/>
    <sheet name="Pictur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D2" i="2"/>
  <c r="Z11" i="2"/>
  <c r="V11" i="2"/>
  <c r="R11" i="2"/>
  <c r="N11" i="2"/>
  <c r="J11" i="2"/>
  <c r="Y10" i="2"/>
  <c r="U10" i="2"/>
  <c r="Q10" i="2"/>
  <c r="M10" i="2"/>
  <c r="X9" i="2"/>
  <c r="T9" i="2"/>
  <c r="C9" i="2"/>
  <c r="W8" i="2"/>
  <c r="S8" i="2"/>
  <c r="Z7" i="2"/>
  <c r="V7" i="2"/>
  <c r="J7" i="2"/>
  <c r="Y6" i="2"/>
  <c r="U6" i="2"/>
  <c r="Q6" i="2"/>
  <c r="M6" i="2"/>
  <c r="X5" i="2"/>
  <c r="T5" i="2"/>
  <c r="P5" i="2"/>
  <c r="C5" i="2"/>
  <c r="W4" i="2"/>
  <c r="S4" i="2"/>
  <c r="O4" i="2"/>
  <c r="K4" i="2"/>
  <c r="Z3" i="2"/>
  <c r="V3" i="2"/>
  <c r="R3" i="2"/>
  <c r="N3" i="2"/>
  <c r="J3" i="2"/>
  <c r="J10" i="2"/>
  <c r="S7" i="2"/>
  <c r="V6" i="2"/>
  <c r="J6" i="2"/>
  <c r="Q5" i="2"/>
  <c r="X4" i="2"/>
  <c r="C4" i="2"/>
  <c r="K3" i="2"/>
  <c r="Y11" i="2"/>
  <c r="U11" i="2"/>
  <c r="I10" i="2" s="1"/>
  <c r="Q11" i="2"/>
  <c r="M11" i="2"/>
  <c r="I11" i="2"/>
  <c r="X10" i="2"/>
  <c r="T10" i="2"/>
  <c r="P10" i="2"/>
  <c r="C10" i="2"/>
  <c r="W9" i="2"/>
  <c r="S9" i="2"/>
  <c r="Z8" i="2"/>
  <c r="V8" i="2"/>
  <c r="J8" i="2"/>
  <c r="Y7" i="2"/>
  <c r="U7" i="2"/>
  <c r="I6" i="2" s="1"/>
  <c r="X6" i="2"/>
  <c r="T6" i="2"/>
  <c r="P6" i="2"/>
  <c r="C6" i="2"/>
  <c r="W5" i="2"/>
  <c r="S5" i="2"/>
  <c r="O5" i="2"/>
  <c r="K5" i="2"/>
  <c r="Z4" i="2"/>
  <c r="V4" i="2"/>
  <c r="R4" i="2"/>
  <c r="N4" i="2"/>
  <c r="J4" i="2"/>
  <c r="Y3" i="2"/>
  <c r="U3" i="2"/>
  <c r="Q3" i="2"/>
  <c r="M3" i="2"/>
  <c r="S11" i="2"/>
  <c r="O11" i="2"/>
  <c r="Z10" i="2"/>
  <c r="R10" i="2"/>
  <c r="Y9" i="2"/>
  <c r="X8" i="2"/>
  <c r="C8" i="2"/>
  <c r="Z6" i="2"/>
  <c r="N6" i="2"/>
  <c r="U5" i="2"/>
  <c r="I5" i="2"/>
  <c r="P4" i="2"/>
  <c r="W3" i="2"/>
  <c r="O3" i="2"/>
  <c r="X11" i="2"/>
  <c r="T11" i="2"/>
  <c r="P11" i="2"/>
  <c r="C11" i="2"/>
  <c r="W10" i="2"/>
  <c r="S10" i="2"/>
  <c r="O10" i="2"/>
  <c r="K10" i="2"/>
  <c r="Z9" i="2"/>
  <c r="V9" i="2"/>
  <c r="J9" i="2"/>
  <c r="Y8" i="2"/>
  <c r="U8" i="2"/>
  <c r="I7" i="2" s="1"/>
  <c r="X7" i="2"/>
  <c r="T7" i="2"/>
  <c r="C7" i="2"/>
  <c r="W6" i="2"/>
  <c r="S6" i="2"/>
  <c r="O6" i="2"/>
  <c r="K6" i="2"/>
  <c r="Z5" i="2"/>
  <c r="V5" i="2"/>
  <c r="R5" i="2"/>
  <c r="N5" i="2"/>
  <c r="J5" i="2"/>
  <c r="Y4" i="2"/>
  <c r="U4" i="2"/>
  <c r="I3" i="2" s="1"/>
  <c r="Q4" i="2"/>
  <c r="M4" i="2"/>
  <c r="I4" i="2"/>
  <c r="X3" i="2"/>
  <c r="T3" i="2"/>
  <c r="P3" i="2"/>
  <c r="C3" i="2"/>
  <c r="W11" i="2"/>
  <c r="K11" i="2"/>
  <c r="V10" i="2"/>
  <c r="N10" i="2"/>
  <c r="U9" i="2"/>
  <c r="T8" i="2"/>
  <c r="W7" i="2"/>
  <c r="R6" i="2"/>
  <c r="Y5" i="2"/>
  <c r="M5" i="2"/>
  <c r="T4" i="2"/>
  <c r="S3" i="2"/>
  <c r="M2" i="2"/>
  <c r="I8" i="2"/>
  <c r="I9" i="2"/>
  <c r="H11" i="2"/>
  <c r="H10" i="2"/>
  <c r="H9" i="2"/>
  <c r="H5" i="2"/>
  <c r="H8" i="2"/>
  <c r="H4" i="2"/>
  <c r="H7" i="2"/>
  <c r="H3" i="2"/>
  <c r="H6" i="2"/>
  <c r="H2" i="2"/>
  <c r="G11" i="2"/>
  <c r="G7" i="2"/>
  <c r="G3" i="2"/>
  <c r="G10" i="2"/>
  <c r="G6" i="2"/>
  <c r="G4" i="2"/>
  <c r="G9" i="2"/>
  <c r="G5" i="2"/>
  <c r="G8" i="2"/>
  <c r="G2" i="2"/>
  <c r="D11" i="2"/>
  <c r="D7" i="2"/>
  <c r="D3" i="2"/>
  <c r="D4" i="2"/>
  <c r="D10" i="2"/>
  <c r="D6" i="2"/>
  <c r="D9" i="2"/>
  <c r="D5" i="2"/>
  <c r="D8" i="2"/>
  <c r="E10" i="2"/>
  <c r="E5" i="2"/>
  <c r="E11" i="2"/>
  <c r="F11" i="2" s="1"/>
  <c r="E6" i="2"/>
  <c r="E8" i="2"/>
  <c r="F8" i="2" s="1"/>
  <c r="F10" i="2"/>
  <c r="F5" i="2"/>
  <c r="E7" i="2"/>
  <c r="F7" i="2" s="1"/>
  <c r="E4" i="2"/>
  <c r="E2" i="2"/>
  <c r="F2" i="2" s="1"/>
  <c r="F6" i="2"/>
  <c r="F4" i="2"/>
  <c r="E3" i="2"/>
  <c r="F3" i="2" s="1"/>
  <c r="E9" i="2"/>
  <c r="F9" i="2" s="1"/>
  <c r="R9" i="2"/>
  <c r="N9" i="2"/>
  <c r="R8" i="2"/>
  <c r="N8" i="2"/>
  <c r="R7" i="2"/>
  <c r="N7" i="2"/>
  <c r="M8" i="2"/>
  <c r="K9" i="2"/>
  <c r="O7" i="2"/>
  <c r="Q9" i="2"/>
  <c r="M9" i="2"/>
  <c r="Q8" i="2"/>
  <c r="Q7" i="2"/>
  <c r="M7" i="2"/>
  <c r="K8" i="2"/>
  <c r="P9" i="2"/>
  <c r="P8" i="2"/>
  <c r="P7" i="2"/>
  <c r="O9" i="2"/>
  <c r="O8" i="2"/>
  <c r="K7" i="2"/>
  <c r="L7" i="2" l="1"/>
  <c r="L8" i="2"/>
  <c r="L9" i="2"/>
  <c r="L5" i="2"/>
  <c r="L4" i="2"/>
  <c r="L6" i="2"/>
  <c r="L10" i="2"/>
  <c r="L3" i="2"/>
  <c r="L11" i="2"/>
  <c r="CE11" i="2"/>
  <c r="BO11" i="2"/>
  <c r="AY11" i="2"/>
  <c r="AI11" i="2"/>
  <c r="CC10" i="2"/>
  <c r="BM10" i="2"/>
  <c r="AW10" i="2"/>
  <c r="AG10" i="2"/>
  <c r="BX9" i="2"/>
  <c r="BH9" i="2"/>
  <c r="AR9" i="2"/>
  <c r="AB9" i="2"/>
  <c r="CM8" i="2"/>
  <c r="BW8" i="2"/>
  <c r="BG8" i="2"/>
  <c r="AQ8" i="2"/>
  <c r="AA8" i="2"/>
  <c r="CL7" i="2"/>
  <c r="BV7" i="2"/>
  <c r="BF7" i="2"/>
  <c r="AP7" i="2"/>
  <c r="CG6" i="2"/>
  <c r="BQ6" i="2"/>
  <c r="BA6" i="2"/>
  <c r="AK6" i="2"/>
  <c r="CB5" i="2"/>
  <c r="BL5" i="2"/>
  <c r="BZ11" i="2"/>
  <c r="BJ11" i="2"/>
  <c r="AT11" i="2"/>
  <c r="AD11" i="2"/>
  <c r="BX10" i="2"/>
  <c r="BH10" i="2"/>
  <c r="AR10" i="2"/>
  <c r="AB10" i="2"/>
  <c r="CM9" i="2"/>
  <c r="BW9" i="2"/>
  <c r="BG9" i="2"/>
  <c r="AQ9" i="2"/>
  <c r="AA9" i="2"/>
  <c r="CL8" i="2"/>
  <c r="BV8" i="2"/>
  <c r="BF8" i="2"/>
  <c r="AP8" i="2"/>
  <c r="CG7" i="2"/>
  <c r="BQ7" i="2"/>
  <c r="BA7" i="2"/>
  <c r="AK7" i="2"/>
  <c r="CB6" i="2"/>
  <c r="BL6" i="2"/>
  <c r="AV6" i="2"/>
  <c r="AF6" i="2"/>
  <c r="CA5" i="2"/>
  <c r="BY11" i="2"/>
  <c r="BI11" i="2"/>
  <c r="AS11" i="2"/>
  <c r="AC11" i="2"/>
  <c r="CI10" i="2"/>
  <c r="BS10" i="2"/>
  <c r="BC10" i="2"/>
  <c r="AM10" i="2"/>
  <c r="CH9" i="2"/>
  <c r="BR9" i="2"/>
  <c r="BB9" i="2"/>
  <c r="AL9" i="2"/>
  <c r="CC8" i="2"/>
  <c r="BM8" i="2"/>
  <c r="AW8" i="2"/>
  <c r="AG8" i="2"/>
  <c r="BX7" i="2"/>
  <c r="BH7" i="2"/>
  <c r="AR7" i="2"/>
  <c r="AB7" i="2"/>
  <c r="CM6" i="2"/>
  <c r="BW6" i="2"/>
  <c r="BG6" i="2"/>
  <c r="AQ6" i="2"/>
  <c r="AA6" i="2"/>
  <c r="CL5" i="2"/>
  <c r="CJ11" i="2"/>
  <c r="BT11" i="2"/>
  <c r="BD11" i="2"/>
  <c r="AN11" i="2"/>
  <c r="CH10" i="2"/>
  <c r="BR10" i="2"/>
  <c r="BB10" i="2"/>
  <c r="AL10" i="2"/>
  <c r="CG9" i="2"/>
  <c r="BQ9" i="2"/>
  <c r="BA9" i="2"/>
  <c r="AK9" i="2"/>
  <c r="CB8" i="2"/>
  <c r="BL8" i="2"/>
  <c r="AV8" i="2"/>
  <c r="AF8" i="2"/>
  <c r="CA7" i="2"/>
  <c r="BK7" i="2"/>
  <c r="AU7" i="2"/>
  <c r="AE7" i="2"/>
  <c r="BZ6" i="2"/>
  <c r="BJ6" i="2"/>
  <c r="AT6" i="2"/>
  <c r="AD6" i="2"/>
  <c r="P2" i="2"/>
  <c r="N2" i="2"/>
  <c r="CA11" i="2"/>
  <c r="BK11" i="2"/>
  <c r="AU11" i="2"/>
  <c r="AE11" i="2"/>
  <c r="BY10" i="2"/>
  <c r="BI10" i="2"/>
  <c r="AS10" i="2"/>
  <c r="AC10" i="2"/>
  <c r="CJ9" i="2"/>
  <c r="BT9" i="2"/>
  <c r="BD9" i="2"/>
  <c r="AN9" i="2"/>
  <c r="CI8" i="2"/>
  <c r="BS8" i="2"/>
  <c r="BC8" i="2"/>
  <c r="AM8" i="2"/>
  <c r="CH7" i="2"/>
  <c r="BR7" i="2"/>
  <c r="BB7" i="2"/>
  <c r="AL7" i="2"/>
  <c r="CC6" i="2"/>
  <c r="BM6" i="2"/>
  <c r="AW6" i="2"/>
  <c r="AG6" i="2"/>
  <c r="BX5" i="2"/>
  <c r="CL11" i="2"/>
  <c r="BV11" i="2"/>
  <c r="BF11" i="2"/>
  <c r="AP11" i="2"/>
  <c r="CJ10" i="2"/>
  <c r="BT10" i="2"/>
  <c r="BD10" i="2"/>
  <c r="AN10" i="2"/>
  <c r="CI9" i="2"/>
  <c r="BS9" i="2"/>
  <c r="BC9" i="2"/>
  <c r="AM9" i="2"/>
  <c r="CH8" i="2"/>
  <c r="BR8" i="2"/>
  <c r="BB8" i="2"/>
  <c r="AL8" i="2"/>
  <c r="CC7" i="2"/>
  <c r="BM7" i="2"/>
  <c r="AW7" i="2"/>
  <c r="AG7" i="2"/>
  <c r="BX6" i="2"/>
  <c r="BH6" i="2"/>
  <c r="AR6" i="2"/>
  <c r="AB6" i="2"/>
  <c r="CM5" i="2"/>
  <c r="CK11" i="2"/>
  <c r="BU11" i="2"/>
  <c r="BE11" i="2"/>
  <c r="AO11" i="2"/>
  <c r="CE10" i="2"/>
  <c r="BO10" i="2"/>
  <c r="AY10" i="2"/>
  <c r="AI10" i="2"/>
  <c r="CD9" i="2"/>
  <c r="BN9" i="2"/>
  <c r="AX9" i="2"/>
  <c r="AH9" i="2"/>
  <c r="BY8" i="2"/>
  <c r="BI8" i="2"/>
  <c r="AS8" i="2"/>
  <c r="AC8" i="2"/>
  <c r="CJ7" i="2"/>
  <c r="BT7" i="2"/>
  <c r="BD7" i="2"/>
  <c r="AN7" i="2"/>
  <c r="CI6" i="2"/>
  <c r="BS6" i="2"/>
  <c r="BC6" i="2"/>
  <c r="AM6" i="2"/>
  <c r="CH5" i="2"/>
  <c r="CF11" i="2"/>
  <c r="BP11" i="2"/>
  <c r="CM11" i="2"/>
  <c r="BW11" i="2"/>
  <c r="BG11" i="2"/>
  <c r="AQ11" i="2"/>
  <c r="AA11" i="2"/>
  <c r="CK10" i="2"/>
  <c r="BU10" i="2"/>
  <c r="BE10" i="2"/>
  <c r="AO10" i="2"/>
  <c r="CF9" i="2"/>
  <c r="BP9" i="2"/>
  <c r="AZ9" i="2"/>
  <c r="AJ9" i="2"/>
  <c r="CE8" i="2"/>
  <c r="BO8" i="2"/>
  <c r="AY8" i="2"/>
  <c r="AI8" i="2"/>
  <c r="CD7" i="2"/>
  <c r="BN7" i="2"/>
  <c r="AX7" i="2"/>
  <c r="AH7" i="2"/>
  <c r="BY6" i="2"/>
  <c r="BI6" i="2"/>
  <c r="AS6" i="2"/>
  <c r="AC6" i="2"/>
  <c r="CJ5" i="2"/>
  <c r="BT5" i="2"/>
  <c r="CH11" i="2"/>
  <c r="BR11" i="2"/>
  <c r="BB11" i="2"/>
  <c r="AL11" i="2"/>
  <c r="CF10" i="2"/>
  <c r="BP10" i="2"/>
  <c r="AZ10" i="2"/>
  <c r="AJ10" i="2"/>
  <c r="CE9" i="2"/>
  <c r="BO9" i="2"/>
  <c r="AY9" i="2"/>
  <c r="AI9" i="2"/>
  <c r="CD8" i="2"/>
  <c r="BN8" i="2"/>
  <c r="AX8" i="2"/>
  <c r="AH8" i="2"/>
  <c r="BY7" i="2"/>
  <c r="BI7" i="2"/>
  <c r="AS7" i="2"/>
  <c r="AC7" i="2"/>
  <c r="CJ6" i="2"/>
  <c r="BT6" i="2"/>
  <c r="BD6" i="2"/>
  <c r="AN6" i="2"/>
  <c r="CI5" i="2"/>
  <c r="CG11" i="2"/>
  <c r="BQ11" i="2"/>
  <c r="BA11" i="2"/>
  <c r="AK11" i="2"/>
  <c r="CA10" i="2"/>
  <c r="BK10" i="2"/>
  <c r="AU10" i="2"/>
  <c r="AE10" i="2"/>
  <c r="BZ9" i="2"/>
  <c r="BJ9" i="2"/>
  <c r="AT9" i="2"/>
  <c r="AD9" i="2"/>
  <c r="CK8" i="2"/>
  <c r="BU8" i="2"/>
  <c r="BE8" i="2"/>
  <c r="AO8" i="2"/>
  <c r="CF7" i="2"/>
  <c r="BP7" i="2"/>
  <c r="AZ7" i="2"/>
  <c r="AJ7" i="2"/>
  <c r="CE6" i="2"/>
  <c r="BO6" i="2"/>
  <c r="AY6" i="2"/>
  <c r="AI6" i="2"/>
  <c r="CD5" i="2"/>
  <c r="CB11" i="2"/>
  <c r="BL11" i="2"/>
  <c r="AV11" i="2"/>
  <c r="AF11" i="2"/>
  <c r="BZ10" i="2"/>
  <c r="BJ10" i="2"/>
  <c r="AT10" i="2"/>
  <c r="AD10" i="2"/>
  <c r="BY9" i="2"/>
  <c r="BI9" i="2"/>
  <c r="AS9" i="2"/>
  <c r="AC9" i="2"/>
  <c r="CJ8" i="2"/>
  <c r="BT8" i="2"/>
  <c r="BD8" i="2"/>
  <c r="AN8" i="2"/>
  <c r="CI7" i="2"/>
  <c r="BS7" i="2"/>
  <c r="BC7" i="2"/>
  <c r="AM7" i="2"/>
  <c r="CH6" i="2"/>
  <c r="BR6" i="2"/>
  <c r="BB6" i="2"/>
  <c r="AL6" i="2"/>
  <c r="O2" i="2"/>
  <c r="BS11" i="2"/>
  <c r="CG10" i="2"/>
  <c r="AF9" i="2"/>
  <c r="AU8" i="2"/>
  <c r="BJ7" i="2"/>
  <c r="BU6" i="2"/>
  <c r="CF5" i="2"/>
  <c r="AX11" i="2"/>
  <c r="BL10" i="2"/>
  <c r="CA9" i="2"/>
  <c r="AD8" i="2"/>
  <c r="AO7" i="2"/>
  <c r="AZ6" i="2"/>
  <c r="CC11" i="2"/>
  <c r="CM10" i="2"/>
  <c r="AA10" i="2"/>
  <c r="AP9" i="2"/>
  <c r="BA8" i="2"/>
  <c r="BL7" i="2"/>
  <c r="CA6" i="2"/>
  <c r="AZ11" i="2"/>
  <c r="BN10" i="2"/>
  <c r="AH10" i="2"/>
  <c r="CC9" i="2"/>
  <c r="AW9" i="2"/>
  <c r="BH8" i="2"/>
  <c r="AB8" i="2"/>
  <c r="BW7" i="2"/>
  <c r="AQ7" i="2"/>
  <c r="CL6" i="2"/>
  <c r="BF6" i="2"/>
  <c r="CK5" i="2"/>
  <c r="BU5" i="2"/>
  <c r="BJ5" i="2"/>
  <c r="AT5" i="2"/>
  <c r="AD5" i="2"/>
  <c r="CK4" i="2"/>
  <c r="BU4" i="2"/>
  <c r="BE4" i="2"/>
  <c r="AO4" i="2"/>
  <c r="CF3" i="2"/>
  <c r="BP3" i="2"/>
  <c r="AZ3" i="2"/>
  <c r="AJ3" i="2"/>
  <c r="CE2" i="2"/>
  <c r="BO2" i="2"/>
  <c r="AY2" i="2"/>
  <c r="AI2" i="2"/>
  <c r="V2" i="2"/>
  <c r="BE5" i="2"/>
  <c r="AO5" i="2"/>
  <c r="CF4" i="2"/>
  <c r="BP4" i="2"/>
  <c r="AZ4" i="2"/>
  <c r="AJ4" i="2"/>
  <c r="CE3" i="2"/>
  <c r="BO3" i="2"/>
  <c r="AY3" i="2"/>
  <c r="AI3" i="2"/>
  <c r="CD2" i="2"/>
  <c r="BN2" i="2"/>
  <c r="AX2" i="2"/>
  <c r="AH2" i="2"/>
  <c r="BS5" i="2"/>
  <c r="AZ5" i="2"/>
  <c r="AJ5" i="2"/>
  <c r="CE4" i="2"/>
  <c r="BO4" i="2"/>
  <c r="AY4" i="2"/>
  <c r="AI4" i="2"/>
  <c r="CD3" i="2"/>
  <c r="BN3" i="2"/>
  <c r="AX3" i="2"/>
  <c r="AH3" i="2"/>
  <c r="BY2" i="2"/>
  <c r="BI2" i="2"/>
  <c r="AS2" i="2"/>
  <c r="AC2" i="2"/>
  <c r="BR5" i="2"/>
  <c r="AY5" i="2"/>
  <c r="AI5" i="2"/>
  <c r="CD4" i="2"/>
  <c r="BN4" i="2"/>
  <c r="AX4" i="2"/>
  <c r="AH4" i="2"/>
  <c r="CC3" i="2"/>
  <c r="BM3" i="2"/>
  <c r="AW3" i="2"/>
  <c r="AG3" i="2"/>
  <c r="BX2" i="2"/>
  <c r="BH2" i="2"/>
  <c r="AR2" i="2"/>
  <c r="AB2" i="2"/>
  <c r="W2" i="2"/>
  <c r="AS3" i="2"/>
  <c r="BT2" i="2"/>
  <c r="BD2" i="2"/>
  <c r="X2" i="2"/>
  <c r="CK6" i="2"/>
  <c r="BN11" i="2"/>
  <c r="AT8" i="2"/>
  <c r="BP6" i="2"/>
  <c r="AQ10" i="2"/>
  <c r="BQ8" i="2"/>
  <c r="AE6" i="2"/>
  <c r="AB11" i="2"/>
  <c r="AP10" i="2"/>
  <c r="BC11" i="2"/>
  <c r="BQ10" i="2"/>
  <c r="CB9" i="2"/>
  <c r="AE8" i="2"/>
  <c r="AT7" i="2"/>
  <c r="BE6" i="2"/>
  <c r="BP5" i="2"/>
  <c r="AH11" i="2"/>
  <c r="AV10" i="2"/>
  <c r="BK9" i="2"/>
  <c r="BZ8" i="2"/>
  <c r="CK7" i="2"/>
  <c r="AJ6" i="2"/>
  <c r="BM11" i="2"/>
  <c r="BW10" i="2"/>
  <c r="CL9" i="2"/>
  <c r="AK8" i="2"/>
  <c r="AV7" i="2"/>
  <c r="BK6" i="2"/>
  <c r="BZ5" i="2"/>
  <c r="AR11" i="2"/>
  <c r="CL10" i="2"/>
  <c r="BF10" i="2"/>
  <c r="BU9" i="2"/>
  <c r="AO9" i="2"/>
  <c r="CF8" i="2"/>
  <c r="AZ8" i="2"/>
  <c r="BO7" i="2"/>
  <c r="AI7" i="2"/>
  <c r="CD6" i="2"/>
  <c r="AX6" i="2"/>
  <c r="CG5" i="2"/>
  <c r="BQ5" i="2"/>
  <c r="BF5" i="2"/>
  <c r="AP5" i="2"/>
  <c r="CG4" i="2"/>
  <c r="BQ4" i="2"/>
  <c r="BA4" i="2"/>
  <c r="AK4" i="2"/>
  <c r="CB3" i="2"/>
  <c r="BL3" i="2"/>
  <c r="AV3" i="2"/>
  <c r="AF3" i="2"/>
  <c r="CA2" i="2"/>
  <c r="BK2" i="2"/>
  <c r="AU2" i="2"/>
  <c r="AE2" i="2"/>
  <c r="BV5" i="2"/>
  <c r="BA5" i="2"/>
  <c r="AK5" i="2"/>
  <c r="CB4" i="2"/>
  <c r="BL4" i="2"/>
  <c r="AV4" i="2"/>
  <c r="AF4" i="2"/>
  <c r="CA3" i="2"/>
  <c r="BK3" i="2"/>
  <c r="AU3" i="2"/>
  <c r="AE3" i="2"/>
  <c r="BZ2" i="2"/>
  <c r="BJ2" i="2"/>
  <c r="AT2" i="2"/>
  <c r="AD2" i="2"/>
  <c r="BM5" i="2"/>
  <c r="AV5" i="2"/>
  <c r="AF5" i="2"/>
  <c r="CA4" i="2"/>
  <c r="BK4" i="2"/>
  <c r="AU4" i="2"/>
  <c r="AE4" i="2"/>
  <c r="BZ3" i="2"/>
  <c r="BJ3" i="2"/>
  <c r="AT3" i="2"/>
  <c r="AD3" i="2"/>
  <c r="CK2" i="2"/>
  <c r="BU2" i="2"/>
  <c r="BE2" i="2"/>
  <c r="AO2" i="2"/>
  <c r="Y2" i="2"/>
  <c r="BK5" i="2"/>
  <c r="AU5" i="2"/>
  <c r="AE5" i="2"/>
  <c r="BZ4" i="2"/>
  <c r="BJ4" i="2"/>
  <c r="AT4" i="2"/>
  <c r="AD4" i="2"/>
  <c r="BY3" i="2"/>
  <c r="BI3" i="2"/>
  <c r="AC3" i="2"/>
  <c r="CJ2" i="2"/>
  <c r="AN2" i="2"/>
  <c r="J2" i="2"/>
  <c r="CI11" i="2"/>
  <c r="AG11" i="2"/>
  <c r="CB7" i="2"/>
  <c r="BH11" i="2"/>
  <c r="CK9" i="2"/>
  <c r="AM11" i="2"/>
  <c r="BA10" i="2"/>
  <c r="BL9" i="2"/>
  <c r="CA8" i="2"/>
  <c r="AD7" i="2"/>
  <c r="AO6" i="2"/>
  <c r="CD11" i="2"/>
  <c r="AF10" i="2"/>
  <c r="AU9" i="2"/>
  <c r="BJ8" i="2"/>
  <c r="BU7" i="2"/>
  <c r="CF6" i="2"/>
  <c r="AW11" i="2"/>
  <c r="BG10" i="2"/>
  <c r="BV9" i="2"/>
  <c r="CG8" i="2"/>
  <c r="AF7" i="2"/>
  <c r="AU6" i="2"/>
  <c r="BX11" i="2"/>
  <c r="AJ11" i="2"/>
  <c r="CD10" i="2"/>
  <c r="AX10" i="2"/>
  <c r="BM9" i="2"/>
  <c r="AG9" i="2"/>
  <c r="BX8" i="2"/>
  <c r="AR8" i="2"/>
  <c r="CM7" i="2"/>
  <c r="BG7" i="2"/>
  <c r="AA7" i="2"/>
  <c r="BV6" i="2"/>
  <c r="AP6" i="2"/>
  <c r="CC5" i="2"/>
  <c r="BW5" i="2"/>
  <c r="BB5" i="2"/>
  <c r="AL5" i="2"/>
  <c r="CC4" i="2"/>
  <c r="BM4" i="2"/>
  <c r="AW4" i="2"/>
  <c r="AG4" i="2"/>
  <c r="BX3" i="2"/>
  <c r="BH3" i="2"/>
  <c r="AR3" i="2"/>
  <c r="AB3" i="2"/>
  <c r="CM2" i="2"/>
  <c r="BW2" i="2"/>
  <c r="BG2" i="2"/>
  <c r="AQ2" i="2"/>
  <c r="AA2" i="2"/>
  <c r="BN5" i="2"/>
  <c r="AW5" i="2"/>
  <c r="AG5" i="2"/>
  <c r="BX4" i="2"/>
  <c r="BH4" i="2"/>
  <c r="AR4" i="2"/>
  <c r="AB4" i="2"/>
  <c r="CM3" i="2"/>
  <c r="BW3" i="2"/>
  <c r="BG3" i="2"/>
  <c r="AQ3" i="2"/>
  <c r="AA3" i="2"/>
  <c r="CL2" i="2"/>
  <c r="BV2" i="2"/>
  <c r="BF2" i="2"/>
  <c r="AP2" i="2"/>
  <c r="Z2" i="2"/>
  <c r="BH5" i="2"/>
  <c r="AR5" i="2"/>
  <c r="AB5" i="2"/>
  <c r="CM4" i="2"/>
  <c r="BW4" i="2"/>
  <c r="BG4" i="2"/>
  <c r="AQ4" i="2"/>
  <c r="AA4" i="2"/>
  <c r="CL3" i="2"/>
  <c r="BV3" i="2"/>
  <c r="BF3" i="2"/>
  <c r="AP3" i="2"/>
  <c r="CG2" i="2"/>
  <c r="BQ2" i="2"/>
  <c r="BA2" i="2"/>
  <c r="AK2" i="2"/>
  <c r="U2" i="2"/>
  <c r="BG5" i="2"/>
  <c r="AQ5" i="2"/>
  <c r="AA5" i="2"/>
  <c r="CL4" i="2"/>
  <c r="BV4" i="2"/>
  <c r="BF4" i="2"/>
  <c r="AP4" i="2"/>
  <c r="CK3" i="2"/>
  <c r="BU3" i="2"/>
  <c r="BE3" i="2"/>
  <c r="AO3" i="2"/>
  <c r="CF2" i="2"/>
  <c r="BP2" i="2"/>
  <c r="AZ2" i="2"/>
  <c r="AJ2" i="2"/>
  <c r="T2" i="2"/>
  <c r="AK10" i="2"/>
  <c r="AV9" i="2"/>
  <c r="BK8" i="2"/>
  <c r="BZ7" i="2"/>
  <c r="CB10" i="2"/>
  <c r="AE9" i="2"/>
  <c r="BE7" i="2"/>
  <c r="CE5" i="2"/>
  <c r="BF9" i="2"/>
  <c r="BV10" i="2"/>
  <c r="BE9" i="2"/>
  <c r="BP8" i="2"/>
  <c r="BY5" i="2"/>
  <c r="AC4" i="2"/>
  <c r="AN3" i="2"/>
  <c r="BC2" i="2"/>
  <c r="AS5" i="2"/>
  <c r="BD4" i="2"/>
  <c r="BS3" i="2"/>
  <c r="CH2" i="2"/>
  <c r="CI4" i="2"/>
  <c r="AL3" i="2"/>
  <c r="AW2" i="2"/>
  <c r="AM5" i="2"/>
  <c r="BB4" i="2"/>
  <c r="BQ3" i="2"/>
  <c r="CB2" i="2"/>
  <c r="BA3" i="2"/>
  <c r="AS4" i="2"/>
  <c r="BS2" i="2"/>
  <c r="CI3" i="2"/>
  <c r="AL2" i="2"/>
  <c r="BB3" i="2"/>
  <c r="BR4" i="2"/>
  <c r="AF2" i="2"/>
  <c r="AJ8" i="2"/>
  <c r="BN6" i="2"/>
  <c r="BO5" i="2"/>
  <c r="BY4" i="2"/>
  <c r="CJ3" i="2"/>
  <c r="AM2" i="2"/>
  <c r="AC5" i="2"/>
  <c r="AN4" i="2"/>
  <c r="BC3" i="2"/>
  <c r="BR2" i="2"/>
  <c r="BD5" i="2"/>
  <c r="BS4" i="2"/>
  <c r="CH3" i="2"/>
  <c r="AG2" i="2"/>
  <c r="AL4" i="2"/>
  <c r="BL2" i="2"/>
  <c r="AH5" i="2"/>
  <c r="BT4" i="2"/>
  <c r="AM4" i="2"/>
  <c r="BC5" i="2"/>
  <c r="CE7" i="2"/>
  <c r="AH6" i="2"/>
  <c r="AX5" i="2"/>
  <c r="BI4" i="2"/>
  <c r="BT3" i="2"/>
  <c r="CI2" i="2"/>
  <c r="S2" i="2"/>
  <c r="CJ4" i="2"/>
  <c r="AM3" i="2"/>
  <c r="BB2" i="2"/>
  <c r="AN5" i="2"/>
  <c r="BC4" i="2"/>
  <c r="BR3" i="2"/>
  <c r="CC2" i="2"/>
  <c r="C2" i="2"/>
  <c r="CH4" i="2"/>
  <c r="AK3" i="2"/>
  <c r="AV2" i="2"/>
  <c r="AY7" i="2"/>
  <c r="BD3" i="2"/>
  <c r="BI5" i="2"/>
  <c r="BM2" i="2"/>
  <c r="CG3" i="2"/>
  <c r="R2" i="2"/>
  <c r="Q2" i="2"/>
  <c r="I2" i="2"/>
  <c r="K2" i="2"/>
  <c r="S21" i="4" l="1"/>
  <c r="S17" i="4"/>
  <c r="S13" i="4"/>
  <c r="S9" i="4"/>
  <c r="S5" i="4"/>
  <c r="S14" i="4"/>
  <c r="S6" i="4"/>
  <c r="S20" i="4"/>
  <c r="S16" i="4"/>
  <c r="S12" i="4"/>
  <c r="S8" i="4"/>
  <c r="S4" i="4"/>
  <c r="S19" i="4"/>
  <c r="S15" i="4"/>
  <c r="S11" i="4"/>
  <c r="S7" i="4"/>
  <c r="S3" i="4"/>
  <c r="S18" i="4"/>
  <c r="S10" i="4"/>
  <c r="S2" i="4"/>
  <c r="C21" i="4"/>
  <c r="C19" i="4"/>
  <c r="B18" i="4"/>
  <c r="B21" i="4"/>
  <c r="B19" i="4"/>
  <c r="C20" i="4"/>
  <c r="C18" i="4"/>
  <c r="B20" i="4"/>
  <c r="B17" i="4"/>
  <c r="B13" i="4"/>
  <c r="B9" i="4"/>
  <c r="B5" i="4"/>
  <c r="B4" i="4"/>
  <c r="B10" i="4"/>
  <c r="B16" i="4"/>
  <c r="B12" i="4"/>
  <c r="B8" i="4"/>
  <c r="B15" i="4"/>
  <c r="B11" i="4"/>
  <c r="B7" i="4"/>
  <c r="B3" i="4"/>
  <c r="B14" i="4"/>
  <c r="B6" i="4"/>
  <c r="B2" i="4"/>
  <c r="C17" i="4"/>
  <c r="C13" i="4"/>
  <c r="C9" i="4"/>
  <c r="C5" i="4"/>
  <c r="C12" i="4"/>
  <c r="C4" i="4"/>
  <c r="C2" i="4"/>
  <c r="C16" i="4"/>
  <c r="C8" i="4"/>
  <c r="C15" i="4"/>
  <c r="C11" i="4"/>
  <c r="C7" i="4"/>
  <c r="C3" i="4"/>
  <c r="C14" i="4"/>
  <c r="C10" i="4"/>
  <c r="C6" i="4"/>
  <c r="T21" i="4"/>
  <c r="T17" i="4"/>
  <c r="T13" i="4"/>
  <c r="T9" i="4"/>
  <c r="T5" i="4"/>
  <c r="T4" i="4"/>
  <c r="T10" i="4"/>
  <c r="T20" i="4"/>
  <c r="T16" i="4"/>
  <c r="T12" i="4"/>
  <c r="T8" i="4"/>
  <c r="T6" i="4"/>
  <c r="T19" i="4"/>
  <c r="T15" i="4"/>
  <c r="T11" i="4"/>
  <c r="T7" i="4"/>
  <c r="T3" i="4"/>
  <c r="T18" i="4"/>
  <c r="T14" i="4"/>
  <c r="T2" i="4"/>
</calcChain>
</file>

<file path=xl/sharedStrings.xml><?xml version="1.0" encoding="utf-8"?>
<sst xmlns="http://schemas.openxmlformats.org/spreadsheetml/2006/main" count="229" uniqueCount="185">
  <si>
    <t>CC(=O)O</t>
    <phoneticPr fontId="1"/>
  </si>
  <si>
    <t>AcidicGroupCount</t>
  </si>
  <si>
    <t>APol</t>
  </si>
  <si>
    <t>AromaticAtomsCount</t>
  </si>
  <si>
    <t>AromaticBondsCount</t>
  </si>
  <si>
    <t>AtomCount</t>
  </si>
  <si>
    <t>AutocorrelationCharge</t>
  </si>
  <si>
    <t>AutocorrelationMass</t>
  </si>
  <si>
    <t>AutocorrelationPolarizability</t>
  </si>
  <si>
    <t>BasicGroupCount</t>
  </si>
  <si>
    <t>BCUT</t>
  </si>
  <si>
    <t>BondCount</t>
  </si>
  <si>
    <t>BPol</t>
  </si>
  <si>
    <t>CarbonTypes</t>
  </si>
  <si>
    <t>ChiChain</t>
  </si>
  <si>
    <t>ChiCluster</t>
  </si>
  <si>
    <t>ChiPathCluster</t>
  </si>
  <si>
    <t>ChiPath</t>
  </si>
  <si>
    <t>CPSA</t>
  </si>
  <si>
    <t>EccentricConnectivityIndex</t>
  </si>
  <si>
    <t>FMF</t>
  </si>
  <si>
    <t>FractionalPSA</t>
  </si>
  <si>
    <t>FragmentComplexity</t>
  </si>
  <si>
    <t>GravitationalIndex</t>
  </si>
  <si>
    <t>HBondAcceptorCount</t>
  </si>
  <si>
    <t>HBondDonorCount</t>
  </si>
  <si>
    <t>HybridizationRatio</t>
  </si>
  <si>
    <t>KappaShapeIndices</t>
  </si>
  <si>
    <t>KierHallSmarts</t>
  </si>
  <si>
    <t>LargestChain</t>
  </si>
  <si>
    <t>LargestPiSystem</t>
  </si>
  <si>
    <t>LengthOverBreadth</t>
  </si>
  <si>
    <t>MannholdLogP</t>
  </si>
  <si>
    <t>MDE</t>
  </si>
  <si>
    <t>MomentOfInertia</t>
  </si>
  <si>
    <t>PetitjeanNumber</t>
  </si>
  <si>
    <t>PetitjeanShapeIndex</t>
  </si>
  <si>
    <t>RotatableBondsCount</t>
  </si>
  <si>
    <t>RuleOfFive</t>
  </si>
  <si>
    <t>SmallRing</t>
  </si>
  <si>
    <t>TPSA</t>
  </si>
  <si>
    <t>VAdjMa</t>
  </si>
  <si>
    <t>WeightedPath</t>
  </si>
  <si>
    <t>WHIM</t>
  </si>
  <si>
    <t>WienerNumbers</t>
  </si>
  <si>
    <t>XLogP</t>
  </si>
  <si>
    <t>ZagrebIndex</t>
  </si>
  <si>
    <t>C</t>
    <phoneticPr fontId="1"/>
  </si>
  <si>
    <t>Molecular</t>
    <phoneticPr fontId="1"/>
  </si>
  <si>
    <t>ALogP</t>
    <phoneticPr fontId="1"/>
  </si>
  <si>
    <t>AMolarRefractivity</t>
    <phoneticPr fontId="1"/>
  </si>
  <si>
    <t>c1ccccc1</t>
    <phoneticPr fontId="1"/>
  </si>
  <si>
    <t>Name</t>
    <phoneticPr fontId="1"/>
  </si>
  <si>
    <t>methane</t>
    <phoneticPr fontId="1"/>
  </si>
  <si>
    <t>acetic acid</t>
    <phoneticPr fontId="1"/>
  </si>
  <si>
    <t>benzene</t>
    <phoneticPr fontId="1"/>
  </si>
  <si>
    <t>InChI=1S/C6H6/c1-2-4-6-5-3-1/h1-6H</t>
    <phoneticPr fontId="1"/>
  </si>
  <si>
    <t>InChI=1/C6H6/c1-2-4-6-5-3-1/h1-6H</t>
    <phoneticPr fontId="1"/>
  </si>
  <si>
    <t>O=C1NC(=O)NC(=O)C1(/C2=C/CCCCC2)CC</t>
    <phoneticPr fontId="1"/>
  </si>
  <si>
    <t>Heptabarb</t>
    <phoneticPr fontId="1"/>
  </si>
  <si>
    <t>LongestAliphaticChain</t>
    <phoneticPr fontId="1"/>
  </si>
  <si>
    <t>cholesterol 
 OpenBabel0923D
 74 77  0  0  0  0  0  0  0  0999 V2000
   -4.4007   -0.4401    1.6251 C   0  0  0  0  0
   -5.4580   -1.0449    0.6688 C   0  0  0  0  0
   -6.8803   -1.1120    1.2424 C   0  0  0  0  0
   -6.8789   -1.8887    2.5625 C   0  0  0  0  0
   -8.1805   -1.9330    3.0966 O   0  0  0  0  0
   -4.5298   -1.1316    2.9761 C   0  0  0  0  0
   -5.9163   -1.2545    3.5698 C   0  0  0  0  0
   -6.5867   -2.9502    2.3792 H   0  0  0  0  0
   -8.4859   -1.0575    3.2729 H   0  0  0  0  0
   -7.2848   -0.0861    1.4065 H   0  0  0  0  0
   -7.5635   -1.6115    0.5139 H   0  0  0  0  0
   -3.4739   -1.5853    3.6698 C   0  0  0  0  0
   -2.0491   -1.5015    3.2092 C   0  0  0  0  0
   -5.4914   -0.4714   -0.2864 H   0  0  0  0  0
   -5.1613   -2.0882    0.4082 H   0  0  0  0  0
   -5.9087   -1.8665    4.5017 H   0  0  0  0  0
   -6.2838   -0.2457    3.8644 H   0  0  0  0  0
   -4.6829    1.0628    1.8375 C   0  0  0  0  0
   -3.9145    1.5425    2.4829 H   0  0  0  0  0
   -4.7314    1.6265    0.8802 H   0  0  0  0  0
   -5.6605    1.2510    2.3311 H   0  0  0  0  0
   -2.9831   -0.6783    1.0240 C   0  0  0  0  0
   -1.8668   -0.4880    2.0713 C   0  0  0  0  0
   -1.4072   -1.2093    4.0732 H   0  0  0  0  0
   -1.7436   -2.5253    2.8911 H   0  0  0  0  0
   -2.9232   -1.7566    0.7414 H   0  0  0  0  0
   -1.9378    0.5330    2.5085 H   0  0  0  0  0
   -2.6946    0.1083   -0.2726 C   0  0  0  0  0
   -0.4873   -0.6624    1.4206 C   0  0  0  0  0
   -0.2021    0.2906    0.2388 C   0  0  0  0  0
   -1.2658   -0.0661   -0.8181 C   0  0  0  0  0
   -3.4092   -0.1986   -1.0718 H   0  0  0  0  0
   -2.8641    1.1947   -0.1124 H   0  0  0  0  0
   -1.1359   -1.1205   -1.1581 H   0  0  0  0  0
   -1.1536    0.5653   -1.7269 H   0  0  0  0  0
   -0.4558   -1.7097    1.0305 H   0  0  0  0  0
   -0.2725    1.7827    0.6258 C   0  0  0  0  0
   -0.1621    2.4385   -0.2653 H   0  0  0  0  0
   -1.2338    2.0731    1.1005 H   0  0  0  0  0
    0.5267    2.0755    1.3418 H   0  0  0  0  0
    1.2610   -0.1086   -0.0950 C   0  0  0  0  0
    1.8880   -0.3460    1.3036 C   0  0  0  0  0
    0.7432   -0.5205    2.3170 C   0  0  0  0  0
    2.5364   -1.2546    1.2939 H   0  0  0  0  0
    2.5208    0.5163    1.6206 H   0  0  0  0  0
    0.6384    0.3789    2.9682 H   0  0  0  0  0
    0.8960   -1.4042    2.9812 H   0  0  0  0  0
    1.2152   -1.0968   -0.6133 H   0  0  0  0  0
    2.1309    0.8126   -0.9856 C   0  0  0  0  0
    1.4886    1.0858   -2.3567 C   0  0  0  0  0
    3.5437    0.2143   -1.1862 C   0  0  0  0  0
    4.5801    1.1982   -1.7589 C   0  0  0  0  0
    5.9962    0.5979   -1.7755 C   0  0  0  0  0
    7.0518    1.4960   -2.4502 C   0  0  0  0  0
    8.3942    0.7505   -2.5508 C   0  0  0  0  0
    7.2516    2.8264   -1.7060 C   0  0  0  0  0
    2.1531    1.6731   -3.0272 H   0  0  0  0  0
    1.2359    0.1359   -2.8807 H   0  0  0  0  0
    0.5671    1.6997   -2.2736 H   0  0  0  0  0
    3.9490   -0.1340   -0.2099 H   0  0  0  0  0
    3.4739   -0.6877   -1.8384 H   0  0  0  0  0
    4.3098    1.4879   -2.8000 H   0  0  0  0  0
    4.5724    2.1234   -1.1374 H   0  0  0  0  0
    9.1636    1.3684   -3.0686 H   0  0  0  0  0
    8.7878    0.4944   -1.5406 H   0  0  0  0  0
    8.2909   -0.1974   -3.1279 H   0  0  0  0  0
    8.0599    3.4326   -2.1757 H   0  0  0  0  0
    6.3333    3.4555   -1.7236 H   0  0  0  0  0
    7.5318    2.6539   -0.6417 H   0  0  0  0  0
    6.7102    1.7242   -3.4903 H   0  0  0  0  0
    6.3198    0.3737   -0.7317 H   0  0  0  0  0
    5.9549   -0.3755   -2.3196 H   0  0  0  0  0
    2.2538    1.7889   -0.4594 H   0  0  0  0  0
   -3.6341   -2.0792    4.6432 H   0  0  0  0  0
  2  1  1  0  0  0
  1  6  1  0  0  0
 18  1  1  0  0  0
 22  1  1  0  0  0
  2  3  1  0  0  0
 14  2  1  0  0  0
 15  2  1  0  0  0
  4  3  1  0  0  0
 10  3  1  0  0  0
  3 11  1  0  0  0
  4  5  1  0  0  0
  7  4  1  0  0  0
  4  8  1  0  0  0
  9  5  1  0  0  0
  7  6  1  0  0  0
  6 12  2  0  0  0
  7 16  1  0  0  0
  7 17  1  0  0  0
 12 13  1  0  0  0
 74 12  1  0  0  0
 23 13  1  0  0  0
 24 13  1  0  0  0
 13 25  1  0  0  0
 18 19  1  0  0  0
 18 20  1  0  0  0
 18 21  1  0  0  0
 23 22  1  0  0  0
 26 22  1  0  0  0
 22 28  1  0  0  0
 23 27  1  0  0  0
 29 23  1  0  0  0
 31 28  1  0  0  0
 32 28  1  0  0  0
 33 28  1  0  0  0
 30 29  1  0  0  0
 36 29  1  0  0  0
 43 29  1  0  0  0
 30 31  1  0  0  0
 30 37  1  0  0  0
 30 41  1  0  0  0
 31 34  1  0  0  0
 35 31  1  0  0  0
 37 38  1  0  0  0
 39 37  1  0  0  0
 37 40  1  0  0  0
 42 41  1  0  0  0
 41 48  1  0  0  0
 41 49  1  0  0  0
 42 43  1  0  0  0
 44 42  1  0  0  0
 45 42  1  0  0  0
 43 46  1  0  0  0
 43 47  1  0  0  0
 49 50  1  0  0  0
 51 49  1  0  0  0
 73 49  1  0  0  0
 57 50  1  0  0  0
 50 58  1  0  0  0
 59 50  1  0  0  0
 52 51  1  0  0  0
 60 51  1  0  0  0
 51 61  1  0  0  0
 53 52  1  0  0  0
 52 62  1  0  0  0
 63 52  1  0  0  0
 54 53  1  0  0  0
 53 71  1  0  0  0
 72 53  1  0  0  0
 55 54  1  0  0  0
 54 56  1  0  0  0
 70 54  1  0  0  0
 55 64  1  0  0  0
 55 65  1  0  0  0
 66 55  1  0  0  0
 56 67  1  0  0  0
 68 56  1  0  0  0
 69 56  1  0  0  0
M  END</t>
  </si>
  <si>
    <t>cholesterol</t>
    <phoneticPr fontId="1"/>
  </si>
  <si>
    <t>CC(C)CCCC(C)C1CCC2C1(CCC3C2CC=C4C3(CCC(C4)O)C)C</t>
    <phoneticPr fontId="1"/>
  </si>
  <si>
    <t>VABC</t>
    <phoneticPr fontId="1"/>
  </si>
  <si>
    <t>PubchemFingerprinter</t>
    <phoneticPr fontId="1"/>
  </si>
  <si>
    <t>ECFP0</t>
    <phoneticPr fontId="1"/>
  </si>
  <si>
    <t>ECFP2</t>
    <phoneticPr fontId="1"/>
  </si>
  <si>
    <t>ECFP4</t>
    <phoneticPr fontId="1"/>
  </si>
  <si>
    <t>ECFP6</t>
    <phoneticPr fontId="1"/>
  </si>
  <si>
    <t>FCFP0</t>
    <phoneticPr fontId="1"/>
  </si>
  <si>
    <t>FCFP2</t>
    <phoneticPr fontId="1"/>
  </si>
  <si>
    <t>FCFP4</t>
    <phoneticPr fontId="1"/>
  </si>
  <si>
    <t>FCFP6</t>
    <phoneticPr fontId="1"/>
  </si>
  <si>
    <t>AtomPairs2DFingerprinter</t>
    <phoneticPr fontId="1"/>
  </si>
  <si>
    <t>EStateFingerprinter</t>
    <phoneticPr fontId="1"/>
  </si>
  <si>
    <t>ExtendedFingerprinter</t>
  </si>
  <si>
    <t>CDKFingerprinter</t>
    <phoneticPr fontId="1"/>
  </si>
  <si>
    <t>KlekotaRothFingerprinter</t>
    <phoneticPr fontId="1"/>
  </si>
  <si>
    <t>LingoFingerprinter</t>
    <phoneticPr fontId="1"/>
  </si>
  <si>
    <t>MACCSFingerprinter</t>
    <phoneticPr fontId="1"/>
  </si>
  <si>
    <t>ShortestPathFingerprinter</t>
    <phoneticPr fontId="1"/>
  </si>
  <si>
    <t>SignatureFingerprinter</t>
    <phoneticPr fontId="1"/>
  </si>
  <si>
    <t>Tanimoto</t>
    <phoneticPr fontId="1"/>
  </si>
  <si>
    <t>toluene</t>
    <phoneticPr fontId="1"/>
  </si>
  <si>
    <t>c1ccccc1C</t>
    <phoneticPr fontId="1"/>
  </si>
  <si>
    <t>Molecular</t>
  </si>
  <si>
    <t>Title</t>
  </si>
  <si>
    <t xml:space="preserve">NCGC00261443
  CDK     05281903162D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2  0  0  0  0  0  0  0  0  0
   -1.3056   -0.7933    0.0000 O   0  0  0  0  0  0  0  0  0  0  0  0
   -1.3056   -1.6183    0.0000 C   0  0  2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1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  0  0  0 
  2  3  1  0  0  0  0 
  3  4  2  0  0  0  0 
  4  5  1  0  0  0  0 
  5  6  2  0  0  0  0 
  6  7  1  0  0  0  0 
  7  8  1  0  0  0  0 
  8  9  1  1  0  0  0 
  9 10  1  0  0  0  0 
 10 11  1  1  0  0  0 
 11 12  1  0  0  0  0 
 10 13  1  0  0  0  0 
 13 14  1  0  0  0  0 
 13 15  1  0  0  0  0 
  8 15  1  0  0  0  0 
 15 16  1  6  0  0  0 
  7 17  1  0  0  0  0 
  4 17  1  0  0  0  0 
 17 18  2  0  0  0  0 
 18 19  1  0  0  0  0 
 19 20  2  0  0  0  0 
  3 20  1  0  0  0  0 
M  END
</t>
  </si>
  <si>
    <t>NCGC00261443</t>
  </si>
  <si>
    <t>Compound ID</t>
  </si>
  <si>
    <t>Compound Batch ID</t>
  </si>
  <si>
    <t>NCGC00261443-01</t>
  </si>
  <si>
    <t>NR-AR</t>
  </si>
  <si>
    <t>NR-AR-LBD</t>
  </si>
  <si>
    <t>NR-AhR</t>
  </si>
  <si>
    <t>NR-ER</t>
  </si>
  <si>
    <t>NR-ER-LBD</t>
  </si>
  <si>
    <t>NR-PPAR-gamma</t>
  </si>
  <si>
    <t>SR-ARE</t>
  </si>
  <si>
    <t>SR-ATAD5</t>
  </si>
  <si>
    <t>SR-HSE</t>
  </si>
  <si>
    <t>SR-MMP</t>
  </si>
  <si>
    <t>SR-p53</t>
  </si>
  <si>
    <t xml:space="preserve">NCGC00261600
  CDK     05281903162D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  0  0  0 
  2  3  2  0  0  0  0 
  3  4  1  0  0  0  0 
  4  5  1  0  0  0  0 
  5  6  2  0  0  0  0 
  6  7  1  0  0  0  0 
  7  8  2  0  0  0  0 
  8  9  1  0  0  0  0 
  9 10  2  0  0  0  0 
 10 11  1  0  0  0  0 
 10 12  1  0  0  0  0 
 12 13  1  0  0  0  0 
 12 14  2  0  0  0  0 
  7 14  1  0  0  0  0 
  4 15  2  0  0  0  0 
 15 16  1  0  0  0  0 
 16 17  1  0  0  0  0 
 16 18  2  0  0  0  0 
  2 18  1  0  0  0  0 
M  END
</t>
  </si>
  <si>
    <t>NCGC00261600</t>
  </si>
  <si>
    <t>NCGC00261600-01</t>
  </si>
  <si>
    <t xml:space="preserve">NCGC00260926
  CDK     05281903162D
 27 30  0  0  0  0  0  0  0  0999 V2000
    0.0000    0.0000    0.0000 Cl  0  5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3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  0  0  0 
  3  4  1  0  0  0  0 
  4  5  2  0  0  0  0 
  5  6  1  0  0  0  0 
  6  7  2  0  0  0  0 
  7  8  1  0  0  0  0 
  8  9  2  0  0  0  0 
  9 10  1  0  0  0  0 
 10 11  2  0  0  0  0 
 11 12  1  0  0  0  0 
 12 13  2  0  0  0  0 
 13 14  1  0  0  0  0 
 14 15  1  0  0  0  0 
 15 16  1  0  0  0  0 
 16 17  1  0  0  0  0 
 13 17  1  0  0  0  0 
 17 18  2  0  0  0  0 
 18 19  1  0  0  0  0 
 11 19  1  0  0  0  0 
 19 20  2  0  0  0  0 
  8 20  1  0  0  0  0 
 20 21  1  0  0  0  0 
 21 22  1  0  0  0  0 
 21 23  2  0  0  0  0 
 23 24  1  0  0  0  0 
  7 24  1  0  0  0  0 
 24 25  2  0  0  0  0 
  4 25  1  0  0  0  0 
 25 26  1  0  0  0  0 
 26 27  1  0  0  0  0 
M  CHG  1   1  -1
M  CHG  1  21   1
M  END
</t>
  </si>
  <si>
    <t>NCGC00260926</t>
  </si>
  <si>
    <t>NCGC00260926-01</t>
  </si>
  <si>
    <t xml:space="preserve">NCGC00261266
  CDK     05281903162D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  0  0  0 
  3  4  2  0  0  0  0 
  4  5  1  0  0  0  0 
  5  6  1  0  0  0  0 
  6  7  1  0  0  0  0 
  6  8  1  0  0  0  0 
  8  9  1  0  0  0  0 
  8 10  2  0  0  0  0 
  4 11  1  0  0  0  0 
 11 12  1  0  0  0  0 
 11 13  2  0  0  0  0 
 13 14  1  0  0  0  0 
  3 14  1  0  0  0  0 
M  END
</t>
  </si>
  <si>
    <t>NCGC00261266</t>
  </si>
  <si>
    <t>NCGC00261266-01</t>
  </si>
  <si>
    <t>NR-Aromatase</t>
  </si>
  <si>
    <t xml:space="preserve">NCGC00261897
  CDK     05281903162D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  0  0  0 
  2  3  2  0  0  0  0 
  3  4  1  0  0  0  0 
  4  5  1  0  0  0  0 
  4  6  2  0  0  0  0 
  6  7  1  0  0  0  0 
  7  8  2  0  0  0  0 
  6  9  1  0  0  0  0 
  9 10  1  0  0  0  0 
 10 11  1  0  0  0  0 
 11 12  1  0  0  0  0 
 12 13  1  0  0  0  0 
 13 14  1  0  0  0  0 
 14 15  1  0  0  0  0 
 15 16  1  0  0  0  0 
 16 17  1  0  0  0  0 
 12 17  1  0  0  0  0 
  9 18  2  0  0  0  0 
  2 18  1  0  0  0  0 
M  END
</t>
  </si>
  <si>
    <t>NCGC00261897</t>
  </si>
  <si>
    <t>NCGC00261897-01</t>
  </si>
  <si>
    <t xml:space="preserve">NCGC00261559
  CDK     05281903162D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  0  0  0 
  2  3  1  0  0  0  0 
  3  4  1  0  0  0  0 
  4  5  2  0  0  0  0 
  1  5  1  0  0  0  0 
  5  6  1  0  0  0  0 
  6  7  2  0  0  0  0 
  7  8  1  0  0  0  0 
  8  9  2  0  0  0  0 
  4  9  1  0  0  0  0 
  2 10  1  0  0  0  0 
 10 11  1  0  0  0  0 
 11 12  1  0  0  0  0 
 12 13  1  0  0  0  0 
 13 14  1  0  0  0  0 
 14 15  1  0  0  0  0 
 10 15  1  0  0  0  0 
 13 16  1  0  0  0  0 
 16 17  2  0  0  0  0 
 17 18  1  0  0  0  0 
 18 19  2  0  0  0  0 
 19 20  1  0  0  0  0 
 20 21  2  0  0  0  0 
 16 21  1  0  0  0  0 
 21 22  1  0  0  0  0 
 22 23  1  0  0  0  0 
 23 24  1  0  0  0  0 
 24 25  1  0  0  0  0 
 20 25  1  0  0  0  0 
M  END
</t>
  </si>
  <si>
    <t>NCGC00261559</t>
  </si>
  <si>
    <t>NCGC00261559-01</t>
  </si>
  <si>
    <t xml:space="preserve">NCGC00261121
  CDK     05281903162D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  0  0  0 
  3  4  2  0  0  0  0 
  4  5  1  0  0  0  0 
  5  6  2  0  0  0  0 
  6  7  1  0  0  0  0 
  7  8  2  0  0  0  0 
  3  8  1  0  0  0  0 
  8  9  1  0  0  0  0 
  6 10  1  0  0  0  0 
 10 11  1  0  0  0  0 
 11 12  1  0  0  0  0 
 12 13  1  0  0  0  0 
 13 14  1  0  0  0  0 
  5 14  1  0  0  0  0 
 10 15  1  0  0  0  0 
 15 16  2  0  0  0  0 
 16 17  1  0  0  0  0 
 17 18  2  0  0  0  0 
 18 19  1  0  0  0  0 
 19 20  2  0  0  0  0 
 15 20  1  0  0  0  0 
M  END
</t>
  </si>
  <si>
    <t>NCGC00261121</t>
  </si>
  <si>
    <t>NCGC00261121-01</t>
  </si>
  <si>
    <t xml:space="preserve">NCGC00261374
  CDK     05281903162D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  0  0  0 
  3  4  2  0  0  0  0 
  3  5  1  0  0  0  0 
  5  6  2  0  0  0  0 
  6  7  1  0  0  0  0 
  7  8  2  0  0  0  0 
  8  9  1  0  0  0  0 
  9 10  1  0  0  0  0 
 10 11  1  0  0  0  0 
 10 12  2  0  0  0  0 
 10 13  2  0  0  0  0 
  8 14  1  0  0  0  0 
 14 15  2  0  0  0  0 
  5 15  1  0  0  0  0 
M  END
</t>
  </si>
  <si>
    <t>NCGC00261374</t>
  </si>
  <si>
    <t>NCGC00261374-01</t>
  </si>
  <si>
    <t xml:space="preserve">NCGC00261612
  CDK     05281903162D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  0  0  0 
  3  4  1  0  0  0  0 
  4  5  1  0  0  0  0 
  5  6  1  0  0  0  0 
  6  7  1  0  0  0  0 
  7  8  1  0  0  0  0 
  8  9  1  0  0  0  0 
  9 10  1  0  0  0  0 
 10 11  1  0  0  0  0 
 11 12  1  0  0  0  0 
  7 12  1  0  0  0  0 
  3 13  1  0  0  0  0 
 13 14  1  0  0  0  0 
 14 15  1  0  0  0  0 
 15 16  1  0  0  0  0 
 16 17  1  0  0  0  0 
 17 18  1  0  0  0  0 
 13 18  1  0  0  0  0 
 13 19  1  0  0  0  0 
 19 20  2  0  0  0  0 
 20 21  1  0  0  0  0 
 21 22  2  0  0  0  0 
 22 23  1  0  0  0  0 
 23 24  2  0  0  0  0 
 19 24  1  0  0  0  0 
M  END
</t>
  </si>
  <si>
    <t>NCGC00261612</t>
  </si>
  <si>
    <t>NCGC00261612-01</t>
  </si>
  <si>
    <t xml:space="preserve">NCGC00261002
  CDK     05281903162D
 38 42  0  0  1  0  0  0  0  0999 V2000
    2.4714    0.4876    0.0000 C   0  0  1  0  0  0  0  0  0  0  0  0
    1.6464    0.4876    0.0000 O   0  0  0  0  0  0  0  0  0  0  0  0
    1.2339   -0.2269    0.0000 C   0  0  2  0  0  0  0  0  0  0  0  0
    0.8214    0.4876    0.0000 C   0  0  0  0  0  0  0  0  0  0  0  0
   -0.0036    0.4876    0.0000 C   0  0  0  0  0  0  0  0  0  0  0  0
   -0.4161   -0.2269    0.0000 C   0  0  1  0  0  0  0  0  0  0  0  0
   -1.2411   -0.2269    0.0000 C   0  0  0  0  0  0  0  0  0  0  0  0
   -0.0036   -0.9414    0.0000 C   0  0  1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2  0  0  0  0  0  0  0  0  0
    1.2339   -1.6558    0.0000 C   0  0  0  0  0  0  0  0  0  0  0  0
    2.4714   -0.9414    0.0000 C   0  0  0  0  0  0  0  0  0  0  0  0
    2.8839   -0.2269    0.0000 C   0  0  1  0  0  0  0  0  0  0  0  0
    3.7089   -0.2269    0.0000 C   0  0  0  0  0  0  0  0  0  0  0  0
    2.8839    1.2020    0.0000 C   0  0  2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  0  0  0 
  3  2  1  1  0  0  0 
  3  4  1  0  0  0  0 
  4  5  1  0  0  0  0 
  5  6  1  0  0  0  0 
  6  7  1  6  0  0  0 
  6  8  1  0  0  0  0 
  8  9  1  6  0  0  0 
  9 10  1  0  0  0  0 
 10 11  2  0  0  0  0 
 11 12  1  0  0  0  0 
 12 13  2  0  0  0  0 
 13 14  1  0  0  0  0 
 10 14  1  0  0  0  0 
 13 15  1  0  0  0  0 
 15 16  2  0  0  0  0 
 16 17  1  0  0  0  0 
 17 18  1  0  0  0  0 
 18 19  1  0  0  0  0 
 17 20  2  0  0  0  0 
 12 20  1  0  0  0  0 
 20 21  1  0  0  0  0 
 21 22  1  0  0  0  0 
 21 23  2  0  0  0  0 
  8 24  1  0  0  0  0 
  3 24  1  0  0  0  0 
  3 25  1  0  0  0  0 
 25 26  1  1  0  0  0 
 25 27  1  0  0  0  0 
 27 28  1  0  0  0  0 
  1 28  1  0  0  0  0 
 28 29  1  6  0  0  0 
  1 30  1  0  0  0  0 
 30 31  1  1  0  0  0 
 30 32  1  0  0  0  0 
 32 33  2  0  0  0  0 
 32 34  1  0  0  0  0 
 34 35  2  0  0  0  0 
 35 36  1  0  0  0  0 
 36 37  2  0  0  0  0 
 37 38  1  0  0  0  0 
 34 38  1  0  0  0  0 
M  END
</t>
  </si>
  <si>
    <t>NCGC00261002</t>
  </si>
  <si>
    <t>NCGC00261002-01</t>
  </si>
  <si>
    <t xml:space="preserve">NCGC00261311
  CDK     05281903162D
 18 17  0  0  0  0  0  0  0  0999 V2000
    0.0000    0.0000    0.0000 K   0  3  0  0  0  0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5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  0  0  0 
  3  4  1  0  0  0  0 
  4  5  2  0  0  0  0 
  5  6  1  0  0  0  0 
  6  7  2  0  0  0  0 
  7  8  1  0  0  0  0 
  8  9  2  0  0  0  0 
  4  9  1  0  0  0  0 
  9 10  1  0  0  0  0 
 10 11  1  0  0  0  0 
 11 12  1  0  0  0  0 
 11 13  2  0  0  0  0 
 11 14  2  0  0  0  0 
  6 15  1  0  0  0  0 
 15 16  1  0  0  0  0 
 15 17  1  0  0  0  0 
 17 18  1  0  0  0  0 
M  CHG  1   1   1
M  CHG  1  12  -1
M  END
</t>
  </si>
  <si>
    <t>NCGC00261311</t>
  </si>
  <si>
    <t>NCGC00261311-01</t>
  </si>
  <si>
    <t xml:space="preserve">NCGC00261257
  CDK     05281903162D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  0  0  0 
  2  3  2  0  0  0  0 
  2  4  1  0  0  0  0 
  4  5  2  0  0  0  0 
  5  6  1  0  0  0  0 
  6  7  1  0  0  0  0 
  6  8  2  0  0  0  0 
  9 10  1  0  0  0  0 
 10 11  1  0  0  0  0 
 11 12  2  0  0  0  0 
 11 13  1  0  0  0  0 
 13 14  1  0  0  0  0 
 14 15  1  0  0  0  0 
 15 16  1  0  0  0  0 
 16 17  1  0  0  0  0 
 17 18  1  0  0  0  0 
 18 19  1  0  0  0  0 
 19 20  1  0  0  0  0 
 20 21  1  0  0  0  0 
 21 22  1  0  0  0  0 
 22 23  1  0  0  0  0 
 19 23  1  0  0  0  0 
 17 24  1  0  0  0  0 
 13 24  1  0  0  0  0 
 16 25  1  0  0  0  0 
 25 26  2  0  0  0  0 
 25 27  1  0  0  0  0 
 27 28  1  0  0  0  0 
 28 29  2  0  0  0  0 
 29 30  1  0  0  0  0 
 30 31  2  0  0  0  0 
 31 32  1  0  0  0  0 
 31 33  1  0  0  0  0 
 33 34  1  0  0  0  0 
 33 35  2  0  0  0  0 
 28 35  1  0  0  0  0 
M  END
</t>
  </si>
  <si>
    <t>NCGC00261257</t>
  </si>
  <si>
    <t>NCGC00261257-01</t>
  </si>
  <si>
    <t xml:space="preserve">NCGC00260836
  CDK     05281903162D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1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  0  0  0 
  3  4  1  0  0  0  0 
  4  5  1  0  0  0  0 
  5  6  1  0  0  0  0 
  6  7  1  0  0  0  0 
  7  3  1  6  0  0  0 
  7  8  1  0  0  0  0 
  8  9  2  0  0  0  0 
  9 10  1  0  0  0  0 
 10 11  1  0  0  0  0 
 10 12  2  0  0  0  0 
 12 13  1  0  0  0  0 
  8 13  1  0  0  0  0 
M  END
</t>
  </si>
  <si>
    <t>NCGC00260836</t>
  </si>
  <si>
    <t>NCGC00260836-01</t>
  </si>
  <si>
    <t xml:space="preserve">NCGC00261756
  CDK     05281903162D
 25 18  0  0  0  0  0  0  0  0999 V2000
    0.0000    0.0000    0.0000 Cl  0  5  0  0  0  0  0  0  0  0  0  0
    1.6500    0.0000    0.0000 Cl  0  5  0  0  0  0  0  0  0  0  0  0
    3.3000    0.0000    0.0000 Cl  0  5  0  0  0  0  0  0  0  0  0  0
    0.0000   -1.6500    0.0000 Cl  0  5  0  0  0  0  0  0  0  0  0  0
    1.6500   -1.6500    0.0000 Cl  0  5  0  0  0  0  0  0  0  0  0  0
    3.3000   -1.6500    0.0000 Cl  0  5  0  0  0  0  0  0  0  0  0  0
   -2.1713   -4.3802    0.0000 N   0  3  0  0  0  0  0  0  0  0  0  0
   -1.3918   -4.6502    0.0000 Ru  0  0  0  0  0  0  0  0  0  0  0  0
   -1.5477   -3.8401    0.0000 N   0  3  0  0  0  0  0  0  0  0  0  0
   -0.6122   -4.9203    0.0000 N   0  3  0  0  0  0  0  0  0  0  0  0
   -1.2359   -5.4604    0.0000 N   0  3  0  0  0  0  0  0  0  0  0  0
   -2.0154   -5.1903    0.0000 N   0  3  0  0  0  0  0  0  0  0  0  0
   -0.7681   -4.1101    0.0000 O   0  0  0  0  0  0  0  0  0  0  0  0
    0.0114   -4.3802    0.0000 Ru  0  0  0  0  0  0  0  0  0  0  0  0
   -0.1445   -3.5700    0.0000 N   0  3  0  0  0  0  0  0  0  0  0  0
    0.7910   -4.6502    0.0000 N   0  3  0  0  0  0  0  0  0  0  0  0
    0.1673   -5.1903    0.0000 N   0  3  0  0  0  0  0  0  0  0  0  0
   -0.7987   -4.5361    0.0000 N   0  3  0  0  0  0  0  0  0  0  0  0
    0.6351   -3.8401    0.0000 O   0  0  0  0  0  0  0  0  0  0  0  0
    1.4146   -4.1101    0.0000 Ru  0  0  0  0  0  0  0  0  0  0  0  0
    1.2587   -3.3000    0.0000 N   0  3  0  0  0  0  0  0  0  0  0  0
    2.1942   -4.3802    0.0000 N   0  3  0  0  0  0  0  0  0  0  0  0
    1.5705   -4.9203    0.0000 N   0  3  0  0  0  0  0  0  0  0  0  0
    0.6045   -4.2660    0.0000 N   0  3  0  0  0  0  0  0  0  0  0  0
    2.0383   -3.5700    0.0000 N   0  3  0  0  0  0  0  0  0  0  0  0
  7  8  1  0  0  0  0 
  8  9  1  0  0  0  0 
  8 10  1  0  0  0  0 
  8 11  1  0  0  0  0 
  8 12  1  0  0  0  0 
  8 13  1  0  0  0  0 
 13 14  1  0  0  0  0 
 14 15  1  0  0  0  0 
 14 16  1  0  0  0  0 
 14 17  1  0  0  0  0 
 14 18  1  0  0  0  0 
 14 19  1  0  0  0  0 
 19 20  1  0  0  0  0 
 20 21  1  0  0  0  0 
 20 22  1  0  0  0  0 
 20 23  1  0  0  0  0 
 20 24  1  0  0  0  0 
 20 25  1  0  0  0  0 
M  CHG  1   1  -1
M  CHG  1   2  -1
M  CHG  1   3  -1
M  CHG  1   4  -1
M  CHG  1   5  -1
M  CHG  1   6  -1
M  CHG  1   7   1
M  CHG  1   9   1
M  CHG  1  10   1
M  CHG  1  11   1
M  CHG  1  12   1
M  CHG  1  15   1
M  CHG  1  16   1
M  CHG  1  17   1
M  CHG  1  18   1
M  CHG  1  21   1
M  CHG  1  22   1
M  CHG  1  23   1
M  CHG  1  24   1
M  CHG  1  25   1
M  END
</t>
  </si>
  <si>
    <t>NCGC00261756</t>
  </si>
  <si>
    <t>NCGC00261756-01</t>
  </si>
  <si>
    <t xml:space="preserve">NCGC00261491
  CDK     05281903162D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1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1  0  0  0  0  0  0  0  0  0
   -1.3262   -3.2653    0.0000 C   0  0  1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1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2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1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1  0  0  0  0  0  0  0  0  0
    1.8638   -4.6980    0.0000 C   0  0  2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  0  0  0 
  4  5  2  0  0  0  0 
  5  6  1  0  0  0  0 
  6  7  2  0  0  0  0 
  7  8  1  0  0  0  0 
  9  8  1  0  0  0  0 
  9 10  1  6  0  0  0 
 10 11  1  0  0  0  0 
 11 12  1  0  0  0  0 
 12 13  1  0  0  0  0 
 13 14  1  0  0  0  0 
 12 14  1  0  0  0  0 
 10 15  1  0  0  0  0 
 15 16  1  0  0  0  0 
 17 16  1  0  0  0  0 
 17 18  1  0  0  0  0 
 18 19  1  1  0  0  0 
 19 20  1  0  0  0  0 
  4 20  1  0  0  0  0 
 20 21  2  0  0  0  0 
  7 21  1  0  0  0  0 
 17 21  1  1  0  0  0 
 18 22  1  0  0  0  0 
 22 23  2  0  0  0  0 
 23 24  1  0  0  0  0 
 25 24  1  0  0  0  0 
 25  9  1  0  0  0  0 
 17 25  1  0  0  0  0 
 25 26  1  6  0  0  0 
 23 27  1  0  0  0  0 
 27 28  2  0  0  0  0 
 28 29  1  0  0  0  0 
 22 29  1  0  0  0  0 
 30 28  1  0  0  0  0 
 30 31  1  6  0  0  0 
 31 32  1  0  0  0  0 
 32 33  2  0  0  0  0 
 33 34  1  0  0  0  0 
 34 35  1  0  0  0  0 
 36 35  1  0  0  0  0 
 36 37  1  1  0  0  0 
 37 38  1  0  0  0  0 
 38 39  1  0  0  0  0 
 39 40  1  0  0  0  0 
 40 41  1  0  0  0  0 
 39 41  1  0  0  0  0 
 37 42  1  0  0  0  0 
 42 43  1  0  0  0  0 
 44 43  1  0  0  0  0 
 44 30  1  0  0  0  0 
 44 33  1  6  0  0  0 
 44 45  1  0  0  0  0 
 45 36  1  0  0  0  0 
 45 46  1  1  0  0  0 
 45 47  1  0  0  0  0 
 27 47  1  0  0  0  0 
 34 48  2  0  0  0  0 
 48 49  1  0  0  0  0 
 49 50  2  0  0  0  0 
 32 50  1  0  0  0  0 
 50 51  1  0  0  0  0 
M  END
</t>
  </si>
  <si>
    <t>NCGC00261491</t>
  </si>
  <si>
    <t>NCGC00261491-01</t>
  </si>
  <si>
    <t xml:space="preserve">NCGC00261502
  CDK     05281903162D
 22 21  0  0  1  0  0  0  0  0999 V2000
    3.0203    1.4062    0.0000 N   0  0  0  0  0  0  0  0  0  0  0  0
    3.0203    0.5812    0.0000 C   0  0  1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2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  0  0  0 
  2  3  1  0  0  0  0 
  3  4  1  0  0  0  0 
  4  5  1  0  0  0  0 
  5  6  2  0  0  0  0 
  5  7  1  0  0  0  0 
  8  7  1  6  0  0  0 
  8  9  1  0  0  0  0 
  9 10  1  0  0  0  0 
 10 11  1  0  0  0  0 
 11 12  2  0  0  0  0 
  8 13  1  0  0  0  0 
 13 14  2  0  0  0  0 
 13 15  1  0  0  0  0 
 15 16  1  0  0  0  0 
 16 17  1  0  0  0  0 
 17 18  1  0  0  0  0 
 17 19  2  0  0  0  0 
  2 20  1  0  0  0  0 
 20 21  1  0  0  0  0 
 20 22  2  0  0  0  0 
M  END
</t>
  </si>
  <si>
    <t>NCGC00261502</t>
  </si>
  <si>
    <t>NCGC00261502-01</t>
  </si>
  <si>
    <t xml:space="preserve">NCGC00261552
  CDK     05281903162D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  0  0  0 
  4  5  1  0  0  0  0 
  5  6  1  0  0  0  0 
  6  7  1  0  0  0  0 
  7  8  2  0  0  0  0 
  8  9  1  0  0  0  0 
  9 10  2  0  0  0  0 
 10 11  1  0  0  0  0 
 11 12  2  0  0  0  0 
  7 12  1  0  0  0  0 
  6 13  1  0  0  0  0 
 13 14  2  0  0  0  0 
 14 15  1  0  0  0  0 
 15 16  2  0  0  0  0 
 16 17  1  0  0  0  0 
 17 18  2  0  0  0  0 
 13 18  1  0  0  0  0 
  3 19  1  0  0  0  0 
 19 20  1  0  0  0  0 
 20 21  1  0  0  0  0 
 21 22  2  0  0  0  0 
 22 23  1  0  0  0  0 
 23 24  2  0  0  0  0 
 24 25  1  0  0  0  0 
 25 26  2  0  0  0  0 
 21 26  1  0  0  0  0 
 20 27  1  0  0  0  0 
 27 28  2  0  0  0  0 
 28 29  1  0  0  0  0 
 29 30  2  0  0  0  0 
 30 31  1  0  0  0  0 
 31 32  2  0  0  0  0 
 27 32  1  0  0  0  0 
M  END
</t>
  </si>
  <si>
    <t>NCGC00261552</t>
  </si>
  <si>
    <t>NCGC00261552-01</t>
  </si>
  <si>
    <t xml:space="preserve">NCGC00261763
  CDK     05281903162D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  0  0  0 
  3  4  2  0  0  0  0 
  4  5  1  0  0  0  0 
  5  6  1  0  0  0  0 
  6  7  1  0  0  0  0 
  7  8  2  0  0  0  0 
  4  8  1  0  0  0  0 
  7  9  1  0  0  0  0 
  9 10  2  0  0  0  0 
 10 11  1  0  0  0  0 
 11 12  2  0  0  0  0 
 12 13  1  0  0  0  0 
 13 14  2  0  0  0  0 
  9 14  1  0  0  0  0 
  6 15  1  0  0  0  0 
 15 16  2  0  0  0  0 
 16 17  1  0  0  0  0 
 17 18  2  0  0  0  0 
 18 19  1  0  0  0  0 
 19 20  2  0  0  0  0 
 15 20  1  0  0  0  0 
M  END
</t>
  </si>
  <si>
    <t>NCGC00261763</t>
  </si>
  <si>
    <t>NCGC00261763-01</t>
  </si>
  <si>
    <t xml:space="preserve">NCGC00260832
  CDK     05281903162D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  0  0  0 
  3  4  1  0  0  0  0 
  4  5  1  0  0  0  0 
  5  6  1  0  0  0  0 
  6  7  2  0  0  0  0 
  7  8  1  0  0  0  0 
  8  9  1  0  0  0  0 
  9 10  1  0  0  0  0 
 10 11  2  0  0  0  0 
 10 12  1  0  0  0  0 
 12 13  1  0  0  0  0 
 13 14  2  0  0  0  0 
 14 15  1  0  0  0  0 
 15 16  2  0  0  0  0 
 16 17  1  0  0  0  0 
 17 18  2  0  0  0  0 
 13 18  1  0  0  0  0 
  8 19  2  0  0  0  0 
 19 20  1  0  0  0  0 
 20 21  2  0  0  0  0 
  3 21  1  0  0  0  0 
  6 21  1  0  0  0  0 
M  END
</t>
  </si>
  <si>
    <t>NCGC00260832</t>
  </si>
  <si>
    <t>NCGC00260832-01</t>
  </si>
  <si>
    <t xml:space="preserve">NCGC00260772
  CDK     05281903162D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  0  0  0 
  2  3  1  0  0  0  0 
  3  4  2  0  0  0  0 
  4  5  1  0  0  0  0 
  5  6  2  0  0  0  0 
  2  6  1  0  0  0  0 
  6  7  1  0  0  0  0 
  7  8  2  0  0  0  0 
  7  9  1  0  0  0  0 
  9 10  1  0  0  0  0 
 10 11  1  0  0  0  0 
 11 12  2  0  0  0  0 
  9 13  1  0  0  0  0 
 13 14  2  0  0  0  0 
 13 15  1  0  0  0  0 
  5 15  1  0  0  0  0 
 15 16  1  0  0  0  0 
  3 17  1  0  0  0  0 
 17 18  2  0  0  0  0 
 18 19  1  0  0  0  0 
 19 20  2  0  0  0  0 
 20 21  1  0  0  0  0 
 21 22  2  0  0  0  0 
 17 22  1  0  0  0  0 
 20 23  1  0  0  0  0 
 23 24  1  0  0  0  0 
 23 25  2  0  0  0  0 
 23 26  2  0  0  0  0 
M  END
</t>
  </si>
  <si>
    <t>NCGC00260772</t>
  </si>
  <si>
    <t>NCGC00260772-01</t>
  </si>
  <si>
    <t>Text</t>
    <phoneticPr fontId="1"/>
  </si>
  <si>
    <t>MACCSFingerprinter</t>
    <phoneticPr fontId="1"/>
  </si>
  <si>
    <t>CCCCCC(=O)O</t>
    <phoneticPr fontId="1"/>
  </si>
  <si>
    <t>ECFP2</t>
    <phoneticPr fontId="1"/>
  </si>
  <si>
    <t>MolecularWeight</t>
  </si>
  <si>
    <t>ExactMass</t>
    <phoneticPr fontId="1"/>
  </si>
  <si>
    <t>Molecular Weight</t>
    <phoneticPr fontId="1"/>
  </si>
  <si>
    <t>Exact Mass</t>
    <phoneticPr fontId="1"/>
  </si>
  <si>
    <t>JPlogP</t>
    <phoneticPr fontId="1"/>
  </si>
  <si>
    <t>MACCSFingerprinter</t>
    <phoneticPr fontId="1"/>
  </si>
  <si>
    <t>XLogP</t>
    <phoneticPr fontId="1"/>
  </si>
  <si>
    <t>MoganFingerprint</t>
    <phoneticPr fontId="1"/>
  </si>
  <si>
    <t>Equality NCDK &amp; RDKit</t>
    <phoneticPr fontId="1"/>
  </si>
  <si>
    <t>RDKFingerprint</t>
    <phoneticPr fontId="1"/>
  </si>
  <si>
    <t>HashedAtomPairFingerprint</t>
    <phoneticPr fontId="1"/>
  </si>
  <si>
    <t>HashedTopologicalTorsionFingerprint</t>
    <phoneticPr fontId="1"/>
  </si>
  <si>
    <t>LayeredFingerprint</t>
    <phoneticPr fontId="1"/>
  </si>
  <si>
    <t>PatternFingerprint</t>
    <phoneticPr fontId="1"/>
  </si>
  <si>
    <t>SMILES</t>
    <phoneticPr fontId="1"/>
  </si>
  <si>
    <t>MolBlock</t>
    <phoneticPr fontId="1"/>
  </si>
  <si>
    <t>Smiles</t>
    <phoneticPr fontId="1"/>
  </si>
  <si>
    <t>InChI (RDKit)</t>
    <phoneticPr fontId="1"/>
  </si>
  <si>
    <t>InChI Key (RDKit)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</si>
</sst>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.0_ 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1870283</xdr:colOff>
      <xdr:row>2</xdr:row>
      <xdr:rowOff>0</xdr:rowOff>
    </xdr:to>
    <xdr:pic>
      <xdr:nvPicPr>
        <xdr:cNvPr id="3" name="NCDK-Picture 1">
          <a:extLst>
            <a:ext uri="{FF2B5EF4-FFF2-40B4-BE49-F238E27FC236}">
              <a16:creationId xmlns:a16="http://schemas.microsoft.com/office/drawing/2014/main" id="{903F7397-2E63-449D-A8C8-11D76A4BF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28600"/>
          <a:ext cx="1870283" cy="1212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543242</xdr:colOff>
      <xdr:row>3</xdr:row>
      <xdr:rowOff>0</xdr:rowOff>
    </xdr:to>
    <xdr:pic>
      <xdr:nvPicPr>
        <xdr:cNvPr id="5" name="NCDK-Picture 2">
          <a:extLst>
            <a:ext uri="{FF2B5EF4-FFF2-40B4-BE49-F238E27FC236}">
              <a16:creationId xmlns:a16="http://schemas.microsoft.com/office/drawing/2014/main" id="{03E5BB9A-4ED6-448A-850E-5FEAD9B2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441450"/>
          <a:ext cx="543242" cy="3746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2136324</xdr:colOff>
      <xdr:row>4</xdr:row>
      <xdr:rowOff>0</xdr:rowOff>
    </xdr:to>
    <xdr:pic>
      <xdr:nvPicPr>
        <xdr:cNvPr id="7" name="NCDK-Picture 3">
          <a:extLst>
            <a:ext uri="{FF2B5EF4-FFF2-40B4-BE49-F238E27FC236}">
              <a16:creationId xmlns:a16="http://schemas.microsoft.com/office/drawing/2014/main" id="{C59F8C1F-B6F5-4F6F-9EA5-5C6932766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816100"/>
          <a:ext cx="2136324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652073</xdr:colOff>
      <xdr:row>5</xdr:row>
      <xdr:rowOff>0</xdr:rowOff>
    </xdr:to>
    <xdr:pic>
      <xdr:nvPicPr>
        <xdr:cNvPr id="9" name="NCDK-Picture 4">
          <a:extLst>
            <a:ext uri="{FF2B5EF4-FFF2-40B4-BE49-F238E27FC236}">
              <a16:creationId xmlns:a16="http://schemas.microsoft.com/office/drawing/2014/main" id="{C792E8EB-24E6-428F-9CC6-A1D189560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578100"/>
          <a:ext cx="652073" cy="736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603031</xdr:colOff>
      <xdr:row>6</xdr:row>
      <xdr:rowOff>0</xdr:rowOff>
    </xdr:to>
    <xdr:pic>
      <xdr:nvPicPr>
        <xdr:cNvPr id="11" name="NCDK-Picture 5">
          <a:extLst>
            <a:ext uri="{FF2B5EF4-FFF2-40B4-BE49-F238E27FC236}">
              <a16:creationId xmlns:a16="http://schemas.microsoft.com/office/drawing/2014/main" id="{3FD9CB53-4835-4BC4-BBF9-F3F5608F4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314700"/>
          <a:ext cx="603031" cy="971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785927</xdr:colOff>
      <xdr:row>7</xdr:row>
      <xdr:rowOff>0</xdr:rowOff>
    </xdr:to>
    <xdr:pic>
      <xdr:nvPicPr>
        <xdr:cNvPr id="13" name="NCDK-Picture 6">
          <a:extLst>
            <a:ext uri="{FF2B5EF4-FFF2-40B4-BE49-F238E27FC236}">
              <a16:creationId xmlns:a16="http://schemas.microsoft.com/office/drawing/2014/main" id="{D91684F0-B66A-49F3-B2A6-7E727CB5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4286250"/>
          <a:ext cx="785927" cy="889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0</xdr:colOff>
      <xdr:row>7</xdr:row>
      <xdr:rowOff>1721782</xdr:rowOff>
    </xdr:to>
    <xdr:pic>
      <xdr:nvPicPr>
        <xdr:cNvPr id="15" name="NCDK-Picture 7">
          <a:extLst>
            <a:ext uri="{FF2B5EF4-FFF2-40B4-BE49-F238E27FC236}">
              <a16:creationId xmlns:a16="http://schemas.microsoft.com/office/drawing/2014/main" id="{2DCA50D2-A590-4486-976A-47DFA5B53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5175250"/>
          <a:ext cx="3149600" cy="172178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</xdr:row>
      <xdr:rowOff>0</xdr:rowOff>
    </xdr:from>
    <xdr:to>
      <xdr:col>1</xdr:col>
      <xdr:colOff>2974428</xdr:colOff>
      <xdr:row>9</xdr:row>
      <xdr:rowOff>0</xdr:rowOff>
    </xdr:to>
    <xdr:pic>
      <xdr:nvPicPr>
        <xdr:cNvPr id="17" name="NCDK-Picture 8">
          <a:extLst>
            <a:ext uri="{FF2B5EF4-FFF2-40B4-BE49-F238E27FC236}">
              <a16:creationId xmlns:a16="http://schemas.microsoft.com/office/drawing/2014/main" id="{088220FA-8133-4C24-A49F-CBAD89603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1" y="8172450"/>
          <a:ext cx="2974427" cy="213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5B08-1BAB-4052-951E-1A2BC1F97D8F}">
  <dimension ref="A1:CM11"/>
  <sheetViews>
    <sheetView tabSelected="1" zoomScale="55" zoomScaleNormal="55" workbookViewId="0">
      <selection activeCell="H6" sqref="H6"/>
    </sheetView>
  </sheetViews>
  <sheetFormatPr defaultRowHeight="18" x14ac:dyDescent="0.55000000000000004"/>
  <cols>
    <col min="1" max="2" width="11.25" customWidth="1"/>
    <col min="3" max="8" width="8.83203125" customWidth="1"/>
    <col min="9" max="9" width="11.08203125" customWidth="1"/>
    <col min="10" max="26" width="7.75" customWidth="1"/>
    <col min="27" max="36" width="8.33203125" customWidth="1"/>
    <col min="37" max="38" width="8.33203125" style="2" customWidth="1"/>
    <col min="39" max="39" width="8.33203125" customWidth="1"/>
    <col min="40" max="40" width="8.6640625" style="4" customWidth="1"/>
    <col min="41" max="43" width="8.6640625" style="4"/>
    <col min="44" max="44" width="8.6640625" customWidth="1"/>
    <col min="66" max="66" width="14.83203125" customWidth="1"/>
    <col min="86" max="86" width="8.6640625" style="2"/>
    <col min="87" max="87" width="10.08203125" style="3" bestFit="1" customWidth="1"/>
  </cols>
  <sheetData>
    <row r="1" spans="1:91" x14ac:dyDescent="0.55000000000000004">
      <c r="A1" t="s">
        <v>52</v>
      </c>
      <c r="B1" t="s">
        <v>48</v>
      </c>
      <c r="C1" t="s">
        <v>162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83</v>
      </c>
      <c r="J1" t="s">
        <v>163</v>
      </c>
      <c r="K1" t="s">
        <v>80</v>
      </c>
      <c r="L1" t="s">
        <v>174</v>
      </c>
      <c r="M1" t="s">
        <v>173</v>
      </c>
      <c r="N1" t="s">
        <v>175</v>
      </c>
      <c r="O1" t="s">
        <v>176</v>
      </c>
      <c r="P1" t="s">
        <v>177</v>
      </c>
      <c r="Q1" t="s">
        <v>178</v>
      </c>
      <c r="R1" t="s">
        <v>179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65</v>
      </c>
      <c r="AK1" s="2" t="s">
        <v>166</v>
      </c>
      <c r="AL1" s="2" t="s">
        <v>167</v>
      </c>
      <c r="AM1" t="s">
        <v>1</v>
      </c>
      <c r="AN1" s="4" t="s">
        <v>49</v>
      </c>
      <c r="AO1" s="4" t="s">
        <v>45</v>
      </c>
      <c r="AP1" s="4" t="s">
        <v>32</v>
      </c>
      <c r="AQ1" s="4" t="s">
        <v>170</v>
      </c>
      <c r="AR1" t="s">
        <v>50</v>
      </c>
      <c r="AS1" t="s">
        <v>2</v>
      </c>
      <c r="AT1" t="s">
        <v>3</v>
      </c>
      <c r="AU1" t="s">
        <v>4</v>
      </c>
      <c r="AV1" t="s">
        <v>5</v>
      </c>
      <c r="AW1" t="s">
        <v>6</v>
      </c>
      <c r="AX1" t="s">
        <v>7</v>
      </c>
      <c r="AY1" t="s">
        <v>8</v>
      </c>
      <c r="AZ1" t="s">
        <v>9</v>
      </c>
      <c r="BA1" t="s">
        <v>10</v>
      </c>
      <c r="BB1" t="s">
        <v>11</v>
      </c>
      <c r="BC1" t="s">
        <v>12</v>
      </c>
      <c r="BD1" t="s">
        <v>13</v>
      </c>
      <c r="BE1" t="s">
        <v>14</v>
      </c>
      <c r="BF1" t="s">
        <v>15</v>
      </c>
      <c r="BG1" t="s">
        <v>16</v>
      </c>
      <c r="BH1" t="s">
        <v>17</v>
      </c>
      <c r="BI1" t="s">
        <v>18</v>
      </c>
      <c r="BJ1" t="s">
        <v>19</v>
      </c>
      <c r="BK1" t="s">
        <v>20</v>
      </c>
      <c r="BL1" t="s">
        <v>21</v>
      </c>
      <c r="BM1" t="s">
        <v>22</v>
      </c>
      <c r="BN1" t="s">
        <v>23</v>
      </c>
      <c r="BO1" t="s">
        <v>24</v>
      </c>
      <c r="BP1" t="s">
        <v>25</v>
      </c>
      <c r="BQ1" t="s">
        <v>26</v>
      </c>
      <c r="BR1" t="s">
        <v>27</v>
      </c>
      <c r="BS1" t="s">
        <v>28</v>
      </c>
      <c r="BT1" t="s">
        <v>29</v>
      </c>
      <c r="BU1" t="s">
        <v>30</v>
      </c>
      <c r="BV1" t="s">
        <v>31</v>
      </c>
      <c r="BW1" t="s">
        <v>60</v>
      </c>
      <c r="BX1" t="s">
        <v>33</v>
      </c>
      <c r="BY1" t="s">
        <v>34</v>
      </c>
      <c r="BZ1" t="s">
        <v>35</v>
      </c>
      <c r="CA1" t="s">
        <v>36</v>
      </c>
      <c r="CB1" t="s">
        <v>37</v>
      </c>
      <c r="CC1" t="s">
        <v>38</v>
      </c>
      <c r="CD1" t="s">
        <v>39</v>
      </c>
      <c r="CE1" t="s">
        <v>40</v>
      </c>
      <c r="CF1" t="s">
        <v>64</v>
      </c>
      <c r="CG1" t="s">
        <v>41</v>
      </c>
      <c r="CH1" s="2" t="s">
        <v>168</v>
      </c>
      <c r="CI1" s="3" t="s">
        <v>169</v>
      </c>
      <c r="CJ1" t="s">
        <v>42</v>
      </c>
      <c r="CK1" t="s">
        <v>43</v>
      </c>
      <c r="CL1" t="s">
        <v>44</v>
      </c>
      <c r="CM1" t="s">
        <v>46</v>
      </c>
    </row>
    <row r="2" spans="1:91" ht="18" customHeight="1" x14ac:dyDescent="0.55000000000000004">
      <c r="A2" t="s">
        <v>59</v>
      </c>
      <c r="B2" t="s">
        <v>58</v>
      </c>
      <c r="C2" t="str">
        <f>_xll.NCDK_MolText(B2)</f>
        <v xml:space="preserve">
       CDK0816191014
 18 19  0  0  0  0  0  0  0  0999 V2000
    0.0000    0.0000    0.0000 O   0  0  0  0  0  0  0  0  0  0  0  0
    0.0000    0.0000    0.0000 C   0  0  0  0  0  0  0  0  0  0  0  0
    0.0000    0.0000    0.0000 N   0  0  0  0  0  0  0  0  0  0  0  0
    0.0000    0.0000    0.0000 C   0  0  0  0  0  0  0  0  0  0  0  0
    0.0000    0.0000    0.0000 O   0  0  0  0  0  0  0  0  0  0  0  0
    0.0000    0.0000    0.0000 N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1  0  0  0  0 
  4  5  2  0  0  0  0 
  4  6  1  0  0  0  0 
  6  7  1  0  0  0  0 
  7  8  2  0  0  0  0 
  7  9  1  0  0  0  0 
  2  9  1  0  0  0  0 
  9 10  1  0  0  0  0 
 10 11  2  0  0  0  0 
 11 12  1  0  0  0  0 
 12 13  1  0  0  0  0 
 13 14  1  0  0  0  0 
 14 15  1  0  0  0  0 
 15 16  1  0  0  0  0 
 10 16  1  0  0  0  0 
  9 17  1  0  0  0  0 
 17 18  1  0  0  0  0 
M  END
</v>
      </c>
      <c r="D2" t="str">
        <f>_xll.RDKit_SMILES($C2)</f>
        <v>CCC1(C2=CCCCCC2)C(=O)NC(=O)NC1=O</v>
      </c>
      <c r="E2" t="str">
        <f>_xll.RDKit_MolBlock($D2)</f>
        <v xml:space="preserve">
     RDKit          2D
 18 19  0  0  0  0  0  0  0  0999 V2000
    0.6583    4.7411    0.0000 C   0  0  0  0  0  0  0  0  0  0  0  0
    0.6957    3.2416    0.0000 C   0  0  0  0  0  0  0  0  0  0  0  0
    2.0130    2.5242    0.0000 C   0  0  0  0  0  0  0  0  0  0  0  0
    1.0777    1.3515    0.0000 C   0  0  0  0  0  0  0  0  0  0  0  0
    1.7286    0.0000    0.0000 C   0  0  0  0  0  0  0  0  0  0  0  0
    1.0777   -1.3515    0.0000 C   0  0  0  0  0  0  0  0  0  0  0  0
   -0.3846   -1.6852    0.0000 C   0  0  0  0  0  0  0  0  0  0  0  0
   -1.5574   -0.7500    0.0000 C   0  0  0  0  0  0  0  0  0  0  0  0
   -1.5574    0.7500    0.0000 C   0  0  0  0  0  0  0  0  0  0  0  0
   -0.3846    1.6852    0.0000 C   0  0  0  0  0  0  0  0  0  0  0  0
    3.0055    1.3995    0.0000 C   0  0  0  0  0  0  0  0  0  0  0  0
    2.5278   -0.0224    0.0000 O   0  0  0  0  0  0  0  0  0  0  0  0
    4.4758    1.6967    0.0000 N   0  0  0  0  0  0  0  0  0  0  0  0
    4.9535    3.1186    0.0000 C   0  0  0  0  0  0  0  0  0  0  0  0
    6.4238    3.4159    0.0000 O   0  0  0  0  0  0  0  0  0  0  0  0
    3.9610    4.2433    0.0000 N   0  0  0  0  0  0  0  0  0  0  0  0
    2.4907    3.9461    0.0000 C   0  0  0  0  0  0  0  0  0  0  0  0
    1.4982    5.0708    0.0000 O   0  0  0  0  0  0  0  0  0  0  0  0
  1  2  1  0
  2  3  1  0
  3  4  1  0
  4  5  2  0
  5  6  1  0
  6  7  1  0
  7  8  1  0
  8  9  1  0
  9 10  1  0
  3 11  1  0
 11 12  2  0
 11 13  1  0
 13 14  1  0
 14 15  2  0
 14 16  1  0
 16 17  1  0
 17 18  2  0
 17  3  1  0
 10  4  1  0
M  END
</v>
      </c>
      <c r="F2" t="str">
        <f>_xll.NCDK_SMILES($E2)</f>
        <v>CCC1(C2=CCCCCC2)C(=O)NC(=O)NC1=O</v>
      </c>
      <c r="G2" t="str">
        <f>_xll.RDKit_InChI(F2)</f>
        <v>InChI=1S/C13H18N2O3/c1-2-13(9-7-5-3-4-6-8-9)10(16)14-12(18)15-11(13)17/h7H,2-6,8H2,1H3,(H2,14,15,16,17,18)</v>
      </c>
      <c r="H2" t="str">
        <f>_xll.RDKit_InChIKey($B2)</f>
        <v>PAZQYDJGLKSCSI-UHFFFAOYSA-N</v>
      </c>
      <c r="I2">
        <f>_xll.NCDK_Tanimoto($U2,$U3)</f>
        <v>0</v>
      </c>
      <c r="J2" t="str">
        <f>_xll.NCDK(J$1,$B2)</f>
        <v>0000000000000000001000000000000000001000001000000100100000000100010000000001100100000000111100001110000001010101010011011000001110100001100001100110011001110111101110</v>
      </c>
      <c r="K2" t="str">
        <f>_xll.RDKit_MACCSFingerprint($B2)</f>
        <v>00000000000000000001000000000000000001000001000000100100000000100010000000001100100000000111100001110000001010101010011011000001110100001100001100110011001110111101110</v>
      </c>
      <c r="L2" t="b">
        <f>($J2=MID($K2,2,166))</f>
        <v>1</v>
      </c>
      <c r="M2" t="str">
        <f>_xll.RDKit_MorganFingerprint($B2, 2)</f>
        <v>0010000000000000000000000000000000001000000000000000000000000000000000000000000010000000000000000000000000000000000000000000000000000000000000000000000000000000000000000000000000000000000000000000000000000000000000000000000000000000000000000000000000000000000000001000000000000000000000000000001000000000000000100010000000000000000000001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100000000000000000010000000000000000000000000000000000000000000000000000000000000000000000000010000000000000000000000000000100100000000000000000000000000000000000001000000000000000100000000000000000000000001000000100000000000000000000000000000000000000000000000000000000000000000000000000000000000000000000000000000000000000000000000100000000000000000000000000000000000000000000000000000000000000000000000000000000000100000000000000000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100000000000000000000000000000000000000000000000000000000000000000000000000000000000000000001000000000000000000000000000000000000000000000000000000000000000000000000000000000000000000000000000010000000000000000000000000000000000000000000000000000000000000010000000000</v>
      </c>
      <c r="N2" t="str">
        <f>_xll.RDKit_RDKFingerprint($B2)</f>
        <v>01101000100000000000010110010111111001000011100010000010000000110001011011101010100101000000000010001100000001101001000011110000010010000001100001001101000010100111001100010100010001000000001100000100011001011000010001111000000000000000100000001000010000000011000010001110001101100000110110000010010000010100100011000000000010000000000010010110000000000001001001000010000100001000000010000010000010000100000000101100010011000010010010000011001001000100100000000010000011000101000000011001000000100101111101000010010000000010000011001011010000011000000010000100001100000000000100001001000001010100000001010000001010111111000001001001110000000010101000001100110000000101010000000100000110010000001010100100010001000000010100100000001010000111000000000010000101001000111001100011001001000000000010000000001110000100010000010100000100100101000110100000001010100000011000011010001100000100001101010000100101100000101001000000011000000010000010111010000000001110010010110001000001010110010010010000010101000100000000100100011010011010000010000010100100000110010110000000001000000001010011010101111011001100000111000000010000001110011011000001000111000011011000001111010100100000100011001001000000001010100001000000000001010100010111000110011010001100000110110000000000101010100010000000000010000010010100011111100110000010011000000100100000000010000001011000110000011011000001000001100000000100000100000010000001000000001000100000100010001000011010001001000001011011100101001110010010010000000110000001011100000000100000001000000100010010000001010000000000000011000000101000001000010000101101010000011100010010011000000010000100000001100000010100000110000010000111101000100100010001011000001000010000010000100110000100101001000010000001100001010001010111001000000000001000110001100000000000000000000011001100011101010101011100001000010000110000110011010000000000001100100101011001000010100010010000100000000000000100001101010110001111100010010011001000000000000110001000010000001001100000100000110011010110100010110010000101100000000000010001010001000111</v>
      </c>
      <c r="O2" t="str">
        <f>_xll.RDKit_HashedAtomPairFingerprint($B2)</f>
        <v>11001100000000000000000000000000000000000000000000000000000000000000000000000000000000000000000000001100000000000000000000000000000000000000110000000000000000000000000000000000000000000000000000000000000000000000000000000000000000000000000000000000000000001110000000001110000000000000111100001100100000000000000000000000000010000000000000000000000000001100000000000000000000000000000000000000000000000000000000000000111000000000000000000000000000000000000000001000000000000000000000000000000000001110000000000000000000001110000000000000111000000000000000000000000011000000110000000000000000001000000000000000000000000000000010000000000000000000000000000000000010000000000000001110000000000000000000000000000000000000000000000000000000000000000000000000000000001110000011000000000000001110000000001110111000000000000011100000110000000000000010000000000000001110000000000000000000000000000000000000000000001100000000000000000000000000000000000000000011000000000000001100000000000000000000000000000000000000000000000000110000000000000000000000111011000000110000000000000000000000100000001100000000000000000000000000000000000000000000000000100000000000000000000000110000000000000000001110000000000000000011000000000000000000000000000000000000000000000000001000000000000000000000000000000000000000000000001000100000000000000000000000100000001110000000000000000000000000110000000000000000000000000000000000000010001110000000000000000000000000000000000000000000000000000000000000000000000000000000000000000000000000100000000000110000000000000000000000000000000000000000000000000000000000000000000000000000000000000000000000000000000000000000000000000000000000000000000000000010000000000000000000000000000000000000000000000000000000000000000000000000000000000000000000000000000000000000000000000000000000110011000000000010000000000000001100000000000000000000000000000000000000000000000000000000000000000000000000000000000000000000001000000000000000000000000000000000000000000000000000000000000000000000000000000000000000000000000000000000000000000000000000</v>
      </c>
      <c r="P2" t="str">
        <f>_xll.RDKit_HashedTopologicalTorsionFingerprint($B2)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110000000000000000000000000000000000000000001000100000000000000000000000000000000000000000000000000010000000000000000000000000000000000000000000000000000000110000000000000000000000000000000000000000000000000000000000000000000000000000000000000000000000000000000000000000000000000000000000000000000000000000000000000000000000000000000000000000000000100000001000000000000000000000000000000000000000000000000000000000000000100000001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11000000000000000000000000000000000000000000000011100000000000000000000000000000000000001100000000000000000000000000000000000000000000000000000000000000000011100000000000000000000000000000000000000000000000000000000000000000000000000000000000000000000000000000000000001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</v>
      </c>
      <c r="Q2" t="str">
        <f>_xll.RDKit_LayeredFingerprint($B2)</f>
        <v>00000000000000000010100101001110110000010000010110100001001000001000000000010100111001100001110100000000101111000000000100010000100000010000100000000000010100000100110010000000010000010001100101011011000010000000001110000001100001110000100010010100000100000000001000111010000101000000001010000000000001010000000110110010000000000100010000100100000001100010000110000011001000011101000101100100000000011000000011000011000110100000011000000000001101000000000000010000010000010100010010000010000010001101101000100110001101000100001100001101000000100000000000000010001000010000000001000000100101000000101001000010001100000010001100000011010000001000110001000010011010110000000001100000010000000000010001101000000001100001010010000111000110001100000001000000000000000000000000000000001011100100111000100101010000010010010000000000000001000000010001000000111010100001000110010010101001000011010011100000000100000000001000010000000010011001100010100101000100000001000011001000001000000011000000101001011110000100000010101000000000010000000010000010010010001100000100000001100000010010100000010101001000101101001000000001010000010000000000010000000000000010000100000000001100100001000000000001100000100001101000000010100000000000001101010010000010000000000101000000111000000000010001100000000010000111000010100100000011101000010100000000010101000100000000100000101100000010000000000100001010100111000000000111000010000000100000010000000000000100000100000000000000000000100000001010000000001100100000100101000000000100000000000001000001111100000101000001000000101000100000100000000000001000001000001010100000000000000001000101011001000001100000000001000000101000011100100000000010011000000010000100101001000001000000001010101000010000001100010101001010100001000000001000001000010000100000000001100010000000001000001000001000100010101000010001000100000101001001000001000000011000001000000010010100001100001000000010000000000011000000000000000000000110000000010010011100001001010001000000100000000101000010010000000000000100110000010110100000000010001010000010</v>
      </c>
      <c r="R2" t="str">
        <f>_xll.RDKit_PatternFingerprint($B2)</f>
        <v>01010000000001000100000000000000000000010000001010000110000000001000000000000000000000100100000001000001000010000010000000000000000000000000000000010100000000001000000100000101001000000000000000000000001101000010000001000000100000100000000000000000000011000100010000000010000000000101000000010000100000000000000000000100000000010000000001000001000010100000000011000000000000000000000000000100001000000000000000101100100000001000110000110010000000010000001000000000011001000011000000000000101100000100000000000000110001010001000100000100000000000001001000000000000001000000000000000000100100100001000000000000000000000110001000000010000000000000100000000000000001011000000001010001000000000001101000110010010000000000010000000100011000100100000000000010000010000000000000001100001110000000000000000111000000000100100000000010000000000100000000000100000000000000000011010100001101000000000000000000001000000000011010000000000100000000000100000001110000000000010000110001000110000000001001000000000000100001000100000000000000100000000001000001000000000001100001001100110100000000001000001000000010000000011000000010000000000000100000101100000000000000100000011001000111000000100000010010010001000100000000010100000000100010000000000000000010001000000000000000110000000000000010000000000000000100001100000000000000000000000000011000110000000000000000000010000000000000100101001000000001010110110001100101000100000000001011000000000000000000001010001001010000010000100001000000000100000000001001000010000100000000100001000000000000100001000010000000000000010000000010100100000001001001000000000000000100100000000110000000000000000000010000010100000100010000001010000000000001000000000100000000000000000000001000000000010100000000000000001101000000000000001000000000000010000000000010000001000000000011000000010000000011000001000000000000000000000000000000000000000000000000000000000100000001010101000100110110001000000000000000000000000100000000000000110000100000000100001000000000000001100000000100000000000100001000000001110010000000010000000000000110</v>
      </c>
      <c r="S2" t="str">
        <f>_xll.NCDK_ECFP0($B2)</f>
        <v>0000000000000010000000000100000000000000000000000000000000000000000000000000000000000000000000000000000000000000000000000000000000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T2" t="str">
        <f>_xll.NCDK_ECFP2($B2)</f>
        <v>0000000000000010000000001100000000000000000000000000000000000000000000000000000000000000000000000000000000000000000000000000000000000100000000000000000010000000000000000000000000000000000000000000000000000000000000000000000000000000000010000000100000000000000000000000000011000000000000000000000000000000000000000000000000000000000000000000000000000000000000000000000000000000000000000000000000000000000000000000000000000000000000000000000000000000000000000000000000000000000000000000000000000000000000000101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100000000000010000010000001000000000000000000000000000100</v>
      </c>
      <c r="U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V2" t="str">
        <f>_xll.NCDK_ECFP6($B2)</f>
        <v>0000000000000010000000001100000000000000000000000000000000100010000000000000000000000000000000000000000000000000000000010000000000000100000000000000000010010000000000000000000000000000000000000000000000000000000000000010001000000000000010000000100000000000000000000000000011000000000000000000000000000000000000000001000000000000000000000000000000000000000000000000000001000000000001000000000000000000000000000000000001000000000000000000000000000000000000000000000000000000100000000000000000000000000000000101000000000000000000000000000000000000000000000100001000000000000000000000000000000000000000000000000000000000000000000000000000000000000000000000000000000100000000000000000000000000000001001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10000000000000000000000100</v>
      </c>
      <c r="W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2" t="str">
        <f>_xll.NCDK_FCFP2($B2)</f>
        <v>101100000000000000000000000000000000000000000000000000000000000000000000000000000100000000000000000000000000000000000000000000001000000000000000000000000000000001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1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Y2" t="str">
        <f>_xll.NCDK_FCFP4($B2)</f>
        <v>1011000000000000000000000000000000000000000000000000000000000000000000000000000001000000000000000000000000000000000000000000000010000000000000000000000000000000010000000000000000000000000000000000000000000000000000001000000000000000000000000000000000000001000000000000000000000000001000000001000000000000000000000000000000000000000000000000000000000000000000000000100000000000000000000001000000000000000000000000000000000000000000100000000000000000000000000000000000000000000000000000000000000000000000000000000000000000000000000000000000000000000000000000000000000000000000000000000000000000000000000000000000000000000000000000000000000000010000000000000000000000000000000000010000000000000000000000000000000000000000000000000000000000000000000000000000000100100000100000000000000000000000000000000000000000000000000000000000000000000000000000000000000010000000000000000000000000100000000000010000000000000000000000000000000000000000000000000000000000000000000000100000000000000000000000000000000000000000000000000000000000</v>
      </c>
      <c r="Z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2" t="str">
        <f>_xll.NCDK_AtomPairs2DFingerprinter($B2)</f>
        <v>1110000000000000000000000000000000000000000000000000000000000000000000000000001110000000001100000000000000000000000000000000000000000000000000000000000000001110000000000000000000000000000000000000000000000000000000000000000000000000001110000000000100000000010000000000000000000000000000000000000000000000000000001110000000000000000000000000000000000000000000000000000000000000000000000000001110000000000000000000000000000000000000000000000000000000000000000000000000001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</v>
      </c>
      <c r="AB2" t="str">
        <f>_xll.NCDK_EStateFingerprinter($B2)</f>
        <v>0000001010100001001000010000000000100000000000000000000000000000000000000000000</v>
      </c>
      <c r="AC2" t="str">
        <f>_xll.NCDK_ExtendedFingerprinter($B2)</f>
        <v>000000000000001000000000000000001000000000010000000000000000001000000100000001000000000000000010000000000000000000000100000000000000000000001000001000000000000000000000000000000000100100100000000000000000000000010000000000000001010000000000000000000000010100010000000000000000000001100000000000001000000000000000000000000000010000000000000010000000000010000000000000000000000000000000000000000000000000001000011100000000000000100000000000001000001000010100000100000000000000010100000100000000000000000001000000000000000110000000000000100000000000000010000010000000000000000000010000000000001100000000010001100010100010000010000000000000000001000000000000000000000000000001000000000000000100000000000000000000000010000000001000000000000000000010000000001000100100000000100010001000000000110000000000000000000000010000000000000000000000100000000010001000000001000000000000000000100000100000000000000000000000000000000000100000000010000000000010010000010000000000101100010000000000010000000100000001000000000000011001</v>
      </c>
      <c r="AD2" t="str">
        <f>_xll.NCDK_CDKFingerprinter($B2)</f>
        <v>0000010000000000010000000011000000000010000000000000000010010000000000000001010000001011000000000000000000001010000000000010010010000000000000000000100000000000000001000001000010000100000000000000000000000010100000000100000000010000000001100000000000000000000000000000000000000000000000001000000000001000000000000000000100000000000000100100000000000100000000000000001100000000000000000000000110000000000000000001000000000000000000000000000000010000100000101000000000001011001000000000000000000000000010100100000100000000001000000000000000000011010001100000000000000000000000000000000000001000000001000100000000000000000000100000000000000100000000101000000000000000000000000010000000000100000000000000000000000001000001000000000000000000000001110001000010000000100000000000000000000000000000000000000000000000000000000000000000000010000000000000001000100000000000010100000000000000000000000000000000000000000000001000000000001000000000100000000000001000010000000000000000000000000010000000000000000000110001000000001000000000</v>
      </c>
      <c r="AE2" t="str">
        <f>_xll.NCDK_KlekotaRothFingerprinter($B2)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1011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1000000010000000000000000000000000000000000000000000000000000000000000000000000000000000000000000000000000000000000000000000000000000000000000000000000000000000000000000010000000000000000000000000000000000000000000000000001000000001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1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1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100000000000000000000000000000000000000001101000000000000000000000000000001000001000000000000000000001010000000000000000000000000000000000000000010000000000000010000000000000000000000000000000000000000000000000000000000000000000000000000000000000000000000000000000000000000000000000000000000000000000000000000000000000000000000000000000000000000100000011000000001011000100010010000000000000000000011000000010000110100110000110110011001000101000010100000001000000000000000000000010000010100000000000000000000000000000000000000000000000000000000000000000000000000000000000000000000000000001000000000000000000000000000000000000000000010100001000000001000000000000000000000000000000000000000000000000000000000000000000000000000000000000000000000000000000000000000000000000000000000000000001000000000000000000000000000000000000000000000000000000000000000000000000000000000000000000000000000011000000000010001000000000000000000000000000000000000000100000000000000000000000000000000000000000000000000000100000000000000000000000000000000000000010000000000000000000000000000000000000000001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2" t="str">
        <f>_xll.NCDK_LingoFingerprinter($B2)</f>
        <v>0010000000000000000000000000000000000000000000000000000000000000000000000000000000001000000000000000000000000000000000000000000000100000000100100000000000000000100000000000000000000000000000000000000000000000000000001000100000000000001000010000000000000000000000000000000000000000000000000000000000000000000000000000000000000000000000000000000000000000000000000000000000000000000000000000000000000000000000000000000000000010000000000000000000000000000000000000000001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1100000000001000000000000000000000000000000000000000000000000000000000000000000000000010000000000000000000000000000000000000000000000000000000000000000000000000000000000000000000000000000000000000000000000000000000001100000</v>
      </c>
      <c r="AG2" t="str">
        <f>_xll.NCDK_MACCSFingerprinter($B2)</f>
        <v>0000000000000000001000000000000000001000001000000100100000000100010000000001100100000000111100001110000001010101010011011000001110100001100001100110011001110111101110</v>
      </c>
      <c r="AH2" t="str">
        <f>_xll.NCDK_ShortestPathFingerprinter($B2)</f>
        <v>0100000000000100100000000000000010000000110000000010000110000000101110100000000000100000000000000000000000100000000100001000100001000000000010000000000000001000000000000000000000000110000000000000100000000000001001000000000011000001001000000000000010000000000000001000100000000000000000010100000000000000100000000000000000000000000000000010000000000000000010000100000000000000000000000000000000000000000000110000000000000100000100000000010000000000010000000011010000000000000000000001011000000000000000010100000000000000100000000000010001001100000000000000000000000001000000000000100000000010000000000001000000000010000000000000000000000000000000000100010000000000000001000000100010000000100101001001000001001110001100010000000000000000000000000000000000000000000000100010000000000000001010000000000000000000000010000000000000000001110000000000000010000000000000100000000100100000000000000000011100000010000000000000000000000000000000000000000000000000000100000000000000100000000000000000000000101010000000101000000000000000</v>
      </c>
      <c r="AI2" t="str">
        <f>_xll.NCDK_SubstructureFingerprinter($B2)</f>
        <v>1101100000000000000000000000000000000000000000000000000000000000000000000000000000000001000000000000000000000000000000000000000000000000000000100010000000000000000000000000000000000000000000000000000000000000000000000000000000000000000000000000000000000000000000000000000000100000000000000000001000010100001</v>
      </c>
      <c r="AJ2" t="str">
        <f>_xll.NCDK_PubchemFingerprinter($B2)</f>
        <v>00000000011100110011000000000000000000000000000000000000000000000000000000000000000000000000000000000000000000000000000000000000000000000000000000000000000000000000000000000000001011000000000000000000000000000000010001000000000000000000000000000000000000000000000000000000000000000001111000000000000100000000000000000000000000000000111000000000100000011000000000000000000000110000000000000010110000000000000000000000100010000000001000100001010100100001000000000000000000000000000000000000001000000000000000000000000000000000100000000001000000000000000000001000100000000000000000011010000010001100000100000000000001000000000000000000000010001000010100100010000010000000000000000011000110001000100011000000100011110000000000000000000000000000000000000000000000000000000000000000000000000000000000000000000000000000000000000000000000000000000000000000000000000000000000000000000000000</v>
      </c>
      <c r="AK2" s="2">
        <f>_xll.NCDK_MolecularWeight(B2)</f>
        <v>250.29412142388836</v>
      </c>
      <c r="AL2" s="2">
        <f>_xll.NCDK_ExactMass(B2)</f>
        <v>250.13174243599997</v>
      </c>
      <c r="AM2">
        <f>_xll.NCDK_AcidicGroupCount(B2)</f>
        <v>0</v>
      </c>
      <c r="AN2" s="4">
        <f>_xll.NCDK_ALogP(B2)</f>
        <v>2.1996999999999991</v>
      </c>
      <c r="AO2" s="4">
        <f>_xll.NCDK_XLogP(B2)</f>
        <v>2.1759999999999997</v>
      </c>
      <c r="AP2" s="4">
        <f>_xll.NCDK_MannholdLogP(B2)</f>
        <v>2.34</v>
      </c>
      <c r="AQ2" s="4">
        <f>_xll.NCDK_JPlogP(B2)</f>
        <v>1.7050260777332682</v>
      </c>
      <c r="AR2">
        <f>_xll.NCDK_AMolarRefractivity(B2)</f>
        <v>66.252700000000004</v>
      </c>
      <c r="AS2">
        <f>_xll.NCDK_APol(B2)</f>
        <v>39.488274000000011</v>
      </c>
      <c r="AT2">
        <f>_xll.NCDK_AromaticAtomsCount(B2)</f>
        <v>0</v>
      </c>
      <c r="AU2">
        <f>_xll.NCDK_AromaticBondsCount(B2)</f>
        <v>0</v>
      </c>
      <c r="AV2">
        <f>_xll.NCDK_AtomCount(B2)</f>
        <v>36</v>
      </c>
      <c r="AW2" t="str">
        <f>_xll.NCDK_AutocorrelationCharge(B2)</f>
        <v>0.482364049323966, -0.239230483102807, 0.193743260003086, -0.422975414094056, 0.245070516996786</v>
      </c>
      <c r="AX2" t="str">
        <f>_xll.NCDK_AutocorrelationMass(B2)</f>
        <v>21.0433677091758, 20.6610036641195, 30.570374510169, 39.3180113704083, 36.7520657397667</v>
      </c>
      <c r="AY2" t="str">
        <f>_xll.NCDK_AutocorrelationPolarizability(B2)</f>
        <v>1236.72445709937, 1455.26096710327, 2067.09825744824, 2452.45202784668, 1776.45546782422</v>
      </c>
      <c r="AZ2">
        <f>_xll.NCDK_BasicGroupCount(B2)</f>
        <v>0</v>
      </c>
      <c r="BA2" t="str">
        <f>_xll.NCDK_BCUT(B2)</f>
        <v>11.89, 15.9969274797474, -0.279527566151374, 0.285306450703295, 4.45516607690972, 12.225254833975</v>
      </c>
      <c r="BB2">
        <f>_xll.NCDK_BondCount(B2)</f>
        <v>0</v>
      </c>
      <c r="BC2">
        <f>_xll.NCDK_BPol(B2)</f>
        <v>23.871725999999995</v>
      </c>
      <c r="BD2" t="str">
        <f>_xll.NCDK_CarbonTypes(B2)</f>
        <v>0, 0, 2, 1, 1, 1, 6, 0, 1</v>
      </c>
      <c r="BE2" t="str">
        <f>_xll.NCDK_ChiChain(B2)</f>
        <v>0, 0, 0, 0.0481125224324688, 0.206136035947173, 0, 0, 0, 0.015625, 0.0379976820715334</v>
      </c>
      <c r="BF2" t="str">
        <f>_xll.NCDK_ChiCluster(B2)</f>
        <v>1.29103942781429, 0.0680413817439772, 0.635379749451514, 0.130245735736926, 0.58282022448487, 0.0441941738241592, 0.195368603605389, 0.0360843918243516</v>
      </c>
      <c r="BG2" t="str">
        <f>_xll.NCDK_ChiPathCluster(B2)</f>
        <v>3.75820832838601, 7.24003474940441, 9.47142848690227, 1.60201233255417, 2.48389505922722, 2.76623804293011</v>
      </c>
      <c r="BH2" t="str">
        <f>_xll.NCDK_ChiPath(B2)</f>
        <v>13.1733621074374, 8.60822612591632, 7.53308445980525, 6.57446305443147, 5.83502554474493, 3.66414268256136, 2.81639208561656, 1.24750715936873, 10.5447358277005, 6.47350942312757, 4.82495377161152, 3.84884458919458, 2.7963481600948, 1.78170696456175, 1.19223951604789, 0.520731228864019</v>
      </c>
      <c r="BI2" t="str">
        <f>_xll.NCDK_CPSA(B2)</f>
        <v>#N/A</v>
      </c>
      <c r="BJ2">
        <f>_xll.NCDK_EccentricConnectivityIndex(B2)</f>
        <v>226</v>
      </c>
      <c r="BK2">
        <f>_xll.NCDK_FMF(B2)</f>
        <v>0.72222222222222221</v>
      </c>
      <c r="BL2">
        <f>_xll.NCDK_FractionalPSA(B2)</f>
        <v>0.30092142334124705</v>
      </c>
      <c r="BM2">
        <f>_xll.NCDK_FragmentComplexity(B2)</f>
        <v>1063.05</v>
      </c>
      <c r="BN2" t="str">
        <f>_xll.NCDK_GravitationalIndex(B2)</f>
        <v>#N/A</v>
      </c>
      <c r="BO2">
        <f>_xll.NCDK_HBondAcceptorCount(B2)</f>
        <v>5</v>
      </c>
      <c r="BP2">
        <f>_xll.NCDK_HBondDonorCount(B2)</f>
        <v>2</v>
      </c>
      <c r="BQ2">
        <f>_xll.NCDK_HybridizationRatio(B2)</f>
        <v>0.61538461538461542</v>
      </c>
      <c r="BR2" t="str">
        <f>_xll.NCDK_KappaShapeIndices(B2)</f>
        <v>14.409972299169, 5.96982167352538, 2.65927977839335</v>
      </c>
      <c r="BS2" t="str">
        <f>_xll.NCDK_KierHallSmarts(B2)</f>
        <v>0, 0, 0, 0, 0, 0, 1, 0, 6, 0, 1, 0, 0, 0, 0, 4, 0, 0, 1, 0, 0, 0, 0, 2, 0, 0, 0, 0, 0, 0, 0, 0, 0, 0, 3, 0, 0, 0, 0, 0, 0, 0, 0, 0, 0, 0, 0, 0, 0, 0, 0, 0, 0, 0, 0, 0, 0, 0, 0, 0, 0, 0, 0, 0, 0, 0, 0, 0, 0, 0, 0, 0, 0, 0, 0, 0, 0, 0, 0</v>
      </c>
      <c r="BT2">
        <f>_xll.NCDK_LargestChain(B2)</f>
        <v>2</v>
      </c>
      <c r="BU2">
        <f>_xll.NCDK_LargestPiSystem(B2)</f>
        <v>8</v>
      </c>
      <c r="BV2" t="str">
        <f>_xll.NCDK_LengthOverBreadth(B2)</f>
        <v>#N/A</v>
      </c>
      <c r="BW2">
        <f>_xll.NCDK_LongestAliphaticChain(B2)</f>
        <v>2</v>
      </c>
      <c r="BX2" t="str">
        <f>_xll.NCDK_MDE(B2)</f>
        <v>0, 1.78256861348341, 1.17348231572452, 0.5, 9.28105720195319, 8.27801156561087, 2.82326712400687, 2.67269615442102, 3.03934274260637, 0, 0.75, 0, 0, 0, 0, 0, 0.5, 0, 0</v>
      </c>
      <c r="BY2" t="str">
        <f>_xll.NCDK_MomentOfInertia(B2)</f>
        <v>#N/A</v>
      </c>
      <c r="BZ2">
        <f>_xll.NCDK_PetitjeanNumber(B2)</f>
        <v>0.5</v>
      </c>
      <c r="CA2" t="str">
        <f>_xll.NCDK_PetitjeanShapeIndex(B2)</f>
        <v>#N/A</v>
      </c>
      <c r="CB2">
        <f>_xll.NCDK_RotatableBondsCount(B2)</f>
        <v>2</v>
      </c>
      <c r="CC2">
        <f>_xll.NCDK_RuleOfFive(B2)</f>
        <v>0</v>
      </c>
      <c r="CD2" t="str">
        <f>_xll.NCDK_SmallRing(B2)</f>
        <v>2, 0, 2, 0, 0, 0, 0, 1, 1, 0, 0</v>
      </c>
      <c r="CE2">
        <f>_xll.NCDK_TPSA(B2)</f>
        <v>75.27000000000001</v>
      </c>
      <c r="CF2">
        <f>_xll.NCDK_VABC(B2)</f>
        <v>246.50970715028382</v>
      </c>
      <c r="CG2">
        <f>_xll.NCDK_VAdjMa(B2)</f>
        <v>5.2479275134435852</v>
      </c>
      <c r="CH2" s="2">
        <f>_xll.NCDK_MolecularWeight(B2)</f>
        <v>250.29412142388836</v>
      </c>
      <c r="CI2" s="3">
        <f>_xll.NCDK_ExactMass(B2)</f>
        <v>250.13174243599997</v>
      </c>
      <c r="CJ2" t="str">
        <f>_xll.NCDK_WeightedPath(B2)</f>
        <v>35.9822147160759, 1.99901192867088, 13.5466431850826, 7.60403910050065, 5.94260408458194</v>
      </c>
      <c r="CK2" t="str">
        <f>_xll.NCDK_WHIM(B2)</f>
        <v>#N/A</v>
      </c>
      <c r="CL2" t="str">
        <f>_xll.NCDK_WienerNumbers(B2)</f>
        <v>537, 35</v>
      </c>
      <c r="CM2">
        <f>_xll.NCDK_ZagrebIndex(B2)</f>
        <v>92</v>
      </c>
    </row>
    <row r="3" spans="1:91" ht="18" customHeight="1" x14ac:dyDescent="0.55000000000000004">
      <c r="A3" t="s">
        <v>53</v>
      </c>
      <c r="B3" t="s">
        <v>47</v>
      </c>
      <c r="C3" t="str">
        <f>_xll.NCDK_MolText(B3)</f>
        <v xml:space="preserve">
       CDK0816191021
  1  0  0  0  0  0  0  0  0  0999 V2000
    0.0000    0.0000    0.0000 C   0  0  0  0  0  0  0  0  0  0  0  0
M  END
</v>
      </c>
      <c r="D3" t="str">
        <f>_xll.RDKit_SMILES($C3)</f>
        <v>C</v>
      </c>
      <c r="E3" t="str">
        <f>_xll.RDKit_MolBlock($D3)</f>
        <v xml:space="preserve">
     RDKit          2D
  1  0  0  0  0  0  0  0  0  0999 V2000
    0.0000    0.0000    0.0000 C   0  0  0  0  0  0  0  0  0  0  0  0
M  END
</v>
      </c>
      <c r="F3" t="str">
        <f>_xll.NCDK_SMILES($E3)</f>
        <v>C</v>
      </c>
      <c r="G3" t="str">
        <f>_xll.RDKit_InChI(F3)</f>
        <v>InChI=1S/CH4/h1H4</v>
      </c>
      <c r="H3" t="str">
        <f>_xll.RDKit_InChIKey($B3)</f>
        <v>VNWKTOKETHGBQD-UHFFFAOYSA-N</v>
      </c>
      <c r="I3">
        <f>_xll.NCDK_Tanimoto($U3,$U4)</f>
        <v>0</v>
      </c>
      <c r="J3" t="str">
        <f>_xll.NCDK(J$1,$B3)</f>
        <v>0000000000000000000000000000000000000000000000000000000000000000000000000000000000000000000000000000000000000000000000000000000000000000000000000000000000000001000000</v>
      </c>
      <c r="K3" t="str">
        <f>_xll.RDKit_MACCSFingerprint($B3)</f>
        <v>00000000000000000000000000000000000000000000000000000000000000000000000000000000000000000000000000000000000000000000000000000000000000000000000000000000000000001000000</v>
      </c>
      <c r="L3" t="b">
        <f>($J3=MID($K3,2,166))</f>
        <v>1</v>
      </c>
      <c r="M3" t="str">
        <f>_xll.RDKit_MorganFingerprint($B3,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3" t="str">
        <f>_xll.RDKit_RDKFingerprint($B3)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3" t="str">
        <f>_xll.RDKit_HashedAtomPairFingerprint($B3)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P3" t="str">
        <f>_xll.RDKit_HashedTopologicalTorsionFingerprint($B3)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Q3" t="str">
        <f>_xll.RDKit_LayeredFingerprint($B3)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R3" t="str">
        <f>_xll.RDKit_PatternFingerprint($B3)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3" t="str">
        <f>_xll.NCDK_ECFP0($B3)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3" t="str">
        <f>_xll.NCDK_ECFP2($B3)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3" t="str">
        <f>_xll.NCDK_ECFP6($B3)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3" t="str">
        <f>_xll.NCDK_FCFP2($B3)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Y3" t="str">
        <f>_xll.NCDK_FCFP4($B3)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Z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3" t="str">
        <f>_xll.NCDK_AtomPairs2DFingerprinter($B3)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3" t="str">
        <f>_xll.NCDK_EStateFingerprinter($B3)</f>
        <v>0000000000000000000000000000000000000000000000000000000000000000000000000000000</v>
      </c>
      <c r="AC3" t="str">
        <f>_xll.NCDK_ExtendedFingerprinter($B3)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</v>
      </c>
      <c r="AD3" t="str">
        <f>_xll.NCDK_CDKFingerprinter($B3)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3" t="str">
        <f>_xll.NCDK_KlekotaRothFingerprinter($B3)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3" t="str">
        <f>_xll.NCDK_LingoFingerprinter($B3)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3" t="str">
        <f>_xll.NCDK_MACCSFingerprinter($B3)</f>
        <v>0000000000000000000000000000000000000000000000000000000000000000000000000000000000000000000000000000000000000000000000000000000000000000000000000000000000000001000000</v>
      </c>
      <c r="AH3" t="str">
        <f>_xll.NCDK_ShortestPathFingerprinter($B3)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3" t="str">
        <f>_xll.NCDK_SubstructureFingerprinter($B3)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J3" t="str">
        <f>_xll.NCDK_PubchemFingerprinter($B3)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3" s="2">
        <f>_xll.NCDK_MolecularWeight(B3)</f>
        <v>16.042498912091162</v>
      </c>
      <c r="AL3" s="2">
        <f>_xll.NCDK_ExactMass(B3)</f>
        <v>16.031300127999998</v>
      </c>
      <c r="AM3">
        <f>_xll.NCDK_AcidicGroupCount(B3)</f>
        <v>0</v>
      </c>
      <c r="AN3" s="4">
        <f>_xll.NCDK_ALogP(B3)</f>
        <v>0</v>
      </c>
      <c r="AO3" s="4">
        <f>_xll.NCDK_XLogP(B3)</f>
        <v>0.73899999999999999</v>
      </c>
      <c r="AP3" s="4">
        <f>_xll.NCDK_MannholdLogP(B3)</f>
        <v>1.57</v>
      </c>
      <c r="AQ3" s="4" t="e">
        <f>_xll.NCDK_JPlogP(B3)</f>
        <v>#NUM!</v>
      </c>
      <c r="AR3">
        <f>_xll.NCDK_AMolarRefractivity(B3)</f>
        <v>0</v>
      </c>
      <c r="AS3">
        <f>_xll.NCDK_APol(B3)</f>
        <v>4.4271719999999997</v>
      </c>
      <c r="AT3">
        <f>_xll.NCDK_AromaticAtomsCount(B3)</f>
        <v>0</v>
      </c>
      <c r="AU3">
        <f>_xll.NCDK_AromaticBondsCount(B3)</f>
        <v>0</v>
      </c>
      <c r="AV3">
        <f>_xll.NCDK_AtomCount(B3)</f>
        <v>5</v>
      </c>
      <c r="AW3" t="str">
        <f>_xll.NCDK_AutocorrelationCharge(B3)</f>
        <v>0, 0, 0, 0, 0</v>
      </c>
      <c r="AX3" t="str">
        <f>_xll.NCDK_AutocorrelationMass(B3)</f>
        <v>1, 0, 0, 0, 0</v>
      </c>
      <c r="AY3" t="str">
        <f>_xll.NCDK_AutocorrelationPolarizability(B3)</f>
        <v>6.822544, 0, 0, 0, 0</v>
      </c>
      <c r="AZ3">
        <f>_xll.NCDK_BasicGroupCount(B3)</f>
        <v>0</v>
      </c>
      <c r="BA3" t="str">
        <f>_xll.NCDK_BCUT(B3)</f>
        <v>12, 12, -0.0779229231460157, -0.0779229231460157, 2.612, 2.612</v>
      </c>
      <c r="BB3">
        <f>_xll.NCDK_BondCount(B3)</f>
        <v>0</v>
      </c>
      <c r="BC3">
        <f>_xll.NCDK_BPol(B3)</f>
        <v>4.3728280000000002</v>
      </c>
      <c r="BD3" t="str">
        <f>_xll.NCDK_CarbonTypes(B3)</f>
        <v>0, 0, 0, 0, 0, 0, 0, 0, 0</v>
      </c>
      <c r="BE3" t="str">
        <f>_xll.NCDK_ChiChain(B3)</f>
        <v>0, 0, 0, 0, 0, 0, 0, 0, 0, 0</v>
      </c>
      <c r="BF3" t="str">
        <f>_xll.NCDK_ChiCluster(B3)</f>
        <v>0, 0, 0, 0, 0, 0, 0, 0</v>
      </c>
      <c r="BG3" t="str">
        <f>_xll.NCDK_ChiPathCluster(B3)</f>
        <v>0, 0, 0, 0, 0, 0</v>
      </c>
      <c r="BH3" t="str">
        <f>_xll.NCDK_ChiPath(B3)</f>
        <v>0, 0, 0, 0, 0, 0, 0, 0, 0, 0, 0, 0, 0, 0, 0, 0</v>
      </c>
      <c r="BI3" t="str">
        <f>_xll.NCDK_CPSA(B3)</f>
        <v>#N/A</v>
      </c>
      <c r="BJ3">
        <f>_xll.NCDK_EccentricConnectivityIndex(B3)</f>
        <v>0</v>
      </c>
      <c r="BK3">
        <f>_xll.NCDK_FMF(B3)</f>
        <v>0</v>
      </c>
      <c r="BL3">
        <f>_xll.NCDK_FractionalPSA(B3)</f>
        <v>0</v>
      </c>
      <c r="BM3">
        <f>_xll.NCDK_FragmentComplexity(B3)</f>
        <v>16</v>
      </c>
      <c r="BN3" t="str">
        <f>_xll.NCDK_GravitationalIndex(B3)</f>
        <v>#N/A</v>
      </c>
      <c r="BO3">
        <f>_xll.NCDK_HBondAcceptorCount(B3)</f>
        <v>0</v>
      </c>
      <c r="BP3">
        <f>_xll.NCDK_HBondDonorCount(B3)</f>
        <v>0</v>
      </c>
      <c r="BQ3">
        <f>_xll.NCDK_HybridizationRatio(B3)</f>
        <v>1</v>
      </c>
      <c r="BR3" t="str">
        <f>_xll.NCDK_KappaShapeIndices(B3)</f>
        <v>0, 0, 0</v>
      </c>
      <c r="BS3" t="str">
        <f>_xll.NCDK_KierHallSmarts(B3)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T3">
        <f>_xll.NCDK_LargestChain(B3)</f>
        <v>0</v>
      </c>
      <c r="BU3">
        <f>_xll.NCDK_LargestPiSystem(B3)</f>
        <v>0</v>
      </c>
      <c r="BV3" t="str">
        <f>_xll.NCDK_LengthOverBreadth(B3)</f>
        <v>#N/A</v>
      </c>
      <c r="BW3">
        <f>_xll.NCDK_LongestAliphaticChain(B3)</f>
        <v>0</v>
      </c>
      <c r="BX3" t="str">
        <f>_xll.NCDK_MDE(B3)</f>
        <v>0, 0, 0, 0, 0, 0, 0, 0, 0, 0, 0, 0, 0, 0, 0, 0, 0, 0, 0</v>
      </c>
      <c r="BY3" t="str">
        <f>_xll.NCDK_MomentOfInertia(B3)</f>
        <v>#N/A</v>
      </c>
      <c r="BZ3">
        <f>_xll.NCDK_PetitjeanNumber(B3)</f>
        <v>0</v>
      </c>
      <c r="CA3" t="str">
        <f>_xll.NCDK_PetitjeanShapeIndex(B3)</f>
        <v>#N/A</v>
      </c>
      <c r="CB3">
        <f>_xll.NCDK_RotatableBondsCount(B3)</f>
        <v>0</v>
      </c>
      <c r="CC3">
        <f>_xll.NCDK_RuleOfFive(B3)</f>
        <v>0</v>
      </c>
      <c r="CD3" t="str">
        <f>_xll.NCDK_SmallRing(B3)</f>
        <v>0, 0, 0, 0, 0, 0, 0, 0, 0, 0, 0</v>
      </c>
      <c r="CE3">
        <f>_xll.NCDK_TPSA(B3)</f>
        <v>0</v>
      </c>
      <c r="CF3">
        <f>_xll.NCDK_VABC(B3)</f>
        <v>25.852443326666702</v>
      </c>
      <c r="CG3">
        <f>_xll.NCDK_VAdjMa(B3)</f>
        <v>0</v>
      </c>
      <c r="CH3" s="2">
        <f>_xll.NCDK_MolecularWeight(B3)</f>
        <v>16.042498912091162</v>
      </c>
      <c r="CI3" s="3">
        <f>_xll.NCDK_ExactMass(B3)</f>
        <v>16.031300127999998</v>
      </c>
      <c r="CJ3" t="str">
        <f>_xll.NCDK_WeightedPath(B3)</f>
        <v>1, 1, 0, 0, 0</v>
      </c>
      <c r="CK3" t="str">
        <f>_xll.NCDK_WHIM(B3)</f>
        <v>#N/A</v>
      </c>
      <c r="CL3" t="str">
        <f>_xll.NCDK_WienerNumbers(B3)</f>
        <v>0, 0</v>
      </c>
      <c r="CM3">
        <f>_xll.NCDK_ZagrebIndex(B3)</f>
        <v>0</v>
      </c>
    </row>
    <row r="4" spans="1:91" ht="18" customHeight="1" x14ac:dyDescent="0.55000000000000004">
      <c r="A4" t="s">
        <v>54</v>
      </c>
      <c r="B4" t="s">
        <v>0</v>
      </c>
      <c r="C4" t="str">
        <f>_xll.NCDK_MolText(B4)</f>
        <v xml:space="preserve">
       CDK0816191021
  4  3  0  0  0  0  0  0  0  0999 V2000
    0.0000    0.0000    0.0000 C   0  0  0  0  0  0  0  0  0  0  0  0
    0.0000    0.0000    0.0000 C   0  0  0  0  0  0  0  0  0  0  0  0
    0.0000    0.0000    0.0000 O   0  0  0  0  0  0  0  0  0  0  0  0
    0.0000    0.0000    0.0000 O   0  0  0  0  0  0  0  0  0  0  0  0
  1  2  1  0  0  0  0 
  2  3  2  0  0  0  0 
  2  4  1  0  0  0  0 
M  END
</v>
      </c>
      <c r="D4" t="str">
        <f>_xll.RDKit_SMILES($C4)</f>
        <v>CC(=O)O</v>
      </c>
      <c r="E4" t="str">
        <f>_xll.RDKit_MolBlock($D4)</f>
        <v xml:space="preserve">
     RDKit          2D
  4  3  0  0  0  0  0  0  0  0999 V2000
    0.0000    0.0000    0.0000 C   0  0  0  0  0  0  0  0  0  0  0  0
    1.2990    0.7500    0.0000 C   0  0  0  0  0  0  0  0  0  0  0  0
    1.2990    2.2500    0.0000 O   0  0  0  0  0  0  0  0  0  0  0  0
    2.5981   -0.0000    0.0000 O   0  0  0  0  0  0  0  0  0  0  0  0
  1  2  1  0
  2  3  2  0
  2  4  1  0
M  END
</v>
      </c>
      <c r="F4" t="str">
        <f>_xll.NCDK_SMILES($E4)</f>
        <v>CC(=O)O</v>
      </c>
      <c r="G4" t="str">
        <f>_xll.RDKit_InChI(F4)</f>
        <v>InChI=1S/C2H4O2/c1-2(3)4/h1H3,(H,3,4)</v>
      </c>
      <c r="H4" t="str">
        <f>_xll.RDKit_InChIKey($B4)</f>
        <v>QTBSBXVTEAMEQO-UHFFFAOYSA-N</v>
      </c>
      <c r="I4">
        <f>_xll.NCDK_Tanimoto($U4,$U5)</f>
        <v>0</v>
      </c>
      <c r="J4" t="str">
        <f>_xll.NCDK(J$1,$B4)</f>
        <v>0000000000000000000000000000000000000000000000000000000000000000000000000000000000000000000000000000000000000000000000000010000000000000001000000000000001001011000100</v>
      </c>
      <c r="K4" t="str">
        <f>_xll.RDKit_MACCSFingerprint($B4)</f>
        <v>00000000000000000000000000000000000000000000000000000000000000000000000000000000000000000000000000000000000000000000000000010000000000000001000000000000001001011000100</v>
      </c>
      <c r="L4" t="b">
        <f>($J4=MID($K4,2,166))</f>
        <v>1</v>
      </c>
      <c r="M4" t="str">
        <f>_xll.RDKit_MorganFingerprint($B4,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N4" t="str">
        <f>_xll.RDKit_RDKFingerprint($B4)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10000000000000000000000000000000000000000000000000000000000000001000000000000000000000000000000000000000000000000000000000000000000000000000000000100000000000000000000000000000000000000000000000000000000000000000000000000000100000000000000000000000000000100000000000000000000000000000000000000000000000000000000000000000000000000000000000000000000000000000000000000000000000000001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010000000000000000000000000000000000000000000000000000000010000000000000000000000000000000000000000000000000000000000000000000000000100000000000000000000000000000000000000000000000000000000000000000000000000000000000000000000000000000000000000000000000000000000000000000000</v>
      </c>
      <c r="O4" t="str">
        <f>_xll.RDKit_HashedAtomPairFingerprint($B4)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</v>
      </c>
      <c r="P4" t="str">
        <f>_xll.RDKit_HashedTopologicalTorsionFingerprint($B4)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Q4" t="str">
        <f>_xll.RDKit_LayeredFingerprint($B4)</f>
        <v>00000000000000000000000000001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100000000000000000000000000000000000000000100000000000000000000000000000000000000000000000000000000000000000000000000000000000000000000000000000000000000001000000000000000000000000000000000000000000000000000000000000000000000000000000000000000000000000000000000000000000000000001000000000000011000000000000000000000000000000000000000000000000000000000000001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000000000000001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1100000000000000000000000000000000000000000000000000000000000000000000000000000000000000000000000010000000000001000000000000000000000000000000000000000000000000000000000000000000000000000000000000000000000000000000000000000000000000000000000000000000000000000000000</v>
      </c>
      <c r="R4" t="str">
        <f>_xll.RDKit_PatternFingerprint($B4)</f>
        <v>00000000000000000000000000000000000000000000000000000110000000000000000000000000000000000000000000000000000000000000000000000000000000000000000000000000000000000000000000000100000000000000000000000000000000000000000001000000000000000000000000000000000000000000000000000000000000000000000000000000000000000000000000000000000000000000000000000000000000000000000000000000000000000000000000000000000000000000000010000000000000000000010000000000000000000000000000000000010000000000000000000000000000000000000000000000000000000000000000000000000000000000000000000000000000000000000000000000000000000000000000100000000000000100001000000001000000000000000000000000000000000000000000000000000000000000000000000010000000000000000000000000000000000000000000000000000010010000000000000000001000000000000000000000000000000000000000000000000000000000000000000000000000000000000001000000001000000000000000000000000000000000000000000000000000000000000000000100011000000000000000000001000000000000000000000000000000000001000000000000000000100000000001000100000000000000000000000100000000000000000000000000000000000000000000000000000000001000000000000000000000000000000000000000000000000000000000000010010000000100000000000000000000000000000000000100000010000000000000000000000000000000000000000000000000000100000100000000000000000000000000000000000000000000000000000000000000000000100000000000000000000000000000000000000000000000000001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10000000000000000000000000000</v>
      </c>
      <c r="S4" t="str">
        <f>_xll.NCDK_ECFP0($B4)</f>
        <v>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T4" t="str">
        <f>_xll.NCDK_ECFP2($B4)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U4" t="str">
        <f>_xll.NCDK_ECFP4($B4)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V4" t="str">
        <f>_xll.NCDK_ECFP6($B4)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W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4" t="str">
        <f>_xll.NCDK_FCFP2($B4)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Y4" t="str">
        <f>_xll.NCDK_FCFP4($B4)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Z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4" t="str">
        <f>_xll.NCDK_AtomPairs2DFingerprinter($B4)</f>
        <v>101000000000000000000000000000000000000000000000000000000000000000000000000000001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4" t="str">
        <f>_xll.NCDK_EStateFingerprinter($B4)</f>
        <v>0000001000000001000000000000000001100000000000000000000000000000000000000000000</v>
      </c>
      <c r="AC4" t="str">
        <f>_xll.NCDK_ExtendedFingerprinter($B4)</f>
        <v>0000000000000000000000000000000000000000000000000000000000000000000000000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1000</v>
      </c>
      <c r="AD4" t="str">
        <f>_xll.NCDK_CDKFingerprinter($B4)</f>
        <v>00000000000000000000000000000000000000000000000000000000000000000000000000000000000010100000000000000000000000000000000000000000000000000000000000000000000000000000000000000000000000000000000000000000000000000000000000000000000000000000001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</v>
      </c>
      <c r="AE4" t="str">
        <f>_xll.NCDK_KlekotaRothFingerprinter($B4)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10000000000000000000000000000000000000000000000000000000000000000000001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</v>
      </c>
      <c r="AF4" t="str">
        <f>_xll.NCDK_LingoFingerprinter($B4)</f>
        <v>000001000000000000000000000000000000000000000000000000000000000000000000000000000000000000000000000000000000000000000000000000000000000000000000000001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4" t="str">
        <f>_xll.NCDK_MACCSFingerprinter($B4)</f>
        <v>0000000000000000000000000000000000000000000000000000000000000000000000000000000000000000000000000000000000000000000000000010000000000000001000000000000001001011000100</v>
      </c>
      <c r="AH4" t="str">
        <f>_xll.NCDK_ShortestPathFingerprinter($B4)</f>
        <v>0000000000000000000000000000000000000000000000000000000000001000000000000000000000000000000000000000000000000000000100000000100000000000000010000000000000000000000000000000000000000000000000000000000000000000000000000000000000000000000000000001000010000000000000001000000000000000000000000000000000100000000000000000000000000000000000000000000000000000000000000000000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</v>
      </c>
      <c r="AI4" t="str">
        <f>_xll.NCDK_SubstructureFingerprinter($B4)</f>
        <v>1000000000000000000000000000000000000000000000000000000000000000000000000000000000010001000000000000000000000000000000000000000000000000000000000000000000000000000000000000000000000000000000000000000000000000000000000000000000000000000000000000000000000000000000000000000000000000000000000000001000010000000</v>
      </c>
      <c r="AJ4" t="str">
        <f>_xll.NCDK_PubchemFingerprinter($B4)</f>
        <v>000000000100000000110000000000000000000000000000000000000000000000000000000000000000000000000000000000000000000000000000000000000000000000000000000000000000000000000000000000000000000000000000000000000000000000000000000000000000000000000000000000000000000000000000000000000000000000011010000000000000000000001000000000000000000000000000000000001000000010000000000000000000001000001000000000000000000000000010000000000000100000000000000000001001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4" s="2">
        <f>_xll.NCDK_MolecularWeight(B4)</f>
        <v>60.052044664017956</v>
      </c>
      <c r="AL4" s="2">
        <f>_xll.NCDK_ExactMass(B4)</f>
        <v>60.021129367999997</v>
      </c>
      <c r="AM4">
        <f>_xll.NCDK_AcidicGroupCount(B4)</f>
        <v>1</v>
      </c>
      <c r="AN4" s="4">
        <f>_xll.NCDK_ALogP(B4)</f>
        <v>-0.22990000000000016</v>
      </c>
      <c r="AO4" s="4">
        <f>_xll.NCDK_XLogP(B4)</f>
        <v>-0.08</v>
      </c>
      <c r="AP4" s="4">
        <f>_xll.NCDK_MannholdLogP(B4)</f>
        <v>1.46</v>
      </c>
      <c r="AQ4" s="4">
        <f>_xll.NCDK_JPlogP(B4)</f>
        <v>-0.27735415884610526</v>
      </c>
      <c r="AR4">
        <f>_xll.NCDK_AMolarRefractivity(B4)</f>
        <v>12.643699999999999</v>
      </c>
      <c r="AS4">
        <f>_xll.NCDK_APol(B4)</f>
        <v>7.7911719999999995</v>
      </c>
      <c r="AT4">
        <f>_xll.NCDK_AromaticAtomsCount(B4)</f>
        <v>0</v>
      </c>
      <c r="AU4">
        <f>_xll.NCDK_AromaticBondsCount(B4)</f>
        <v>0</v>
      </c>
      <c r="AV4">
        <f>_xll.NCDK_AtomCount(B4)</f>
        <v>8</v>
      </c>
      <c r="AW4" t="str">
        <f>_xll.NCDK_AutocorrelationCharge(B4)</f>
        <v>0.194598407923705, -0.0910121789036757, -0.00628702505817703, 0, 0</v>
      </c>
      <c r="AX4" t="str">
        <f>_xll.NCDK_AutocorrelationMass(B4)</f>
        <v>5.54893807108189, 3.66418395426513, 4.43865298980608, 0, 0</v>
      </c>
      <c r="AY4" t="str">
        <f>_xll.NCDK_AutocorrelationPolarizability(B4)</f>
        <v>58.780575625, 47.106336, 38.8410481875, 0, 0</v>
      </c>
      <c r="AZ4">
        <f>_xll.NCDK_BasicGroupCount(B4)</f>
        <v>0</v>
      </c>
      <c r="BA4" t="str">
        <f>_xll.NCDK_BCUT(B4)</f>
        <v>11.9966879762366, 15.9982572603197, -0.351666803410558, 0.275648439067482, 3.09299617864267, 4.35788090208676</v>
      </c>
      <c r="BB4">
        <f>_xll.NCDK_BondCount(B4)</f>
        <v>0</v>
      </c>
      <c r="BC4">
        <f>_xll.NCDK_BPol(B4)</f>
        <v>5.3308280000000003</v>
      </c>
      <c r="BD4" t="str">
        <f>_xll.NCDK_CarbonTypes(B4)</f>
        <v>0, 0, 1, 0, 0, 1, 0, 0, 0</v>
      </c>
      <c r="BE4" t="str">
        <f>_xll.NCDK_ChiChain(B4)</f>
        <v>0, 0, 0, 0, 0, 0, 0, 0, 0, 0</v>
      </c>
      <c r="BF4" t="str">
        <f>_xll.NCDK_ChiCluster(B4)</f>
        <v>0.577350269189626, 0, 0, 0, 0.0912870929175277, 0, 0, 0</v>
      </c>
      <c r="BG4" t="str">
        <f>_xll.NCDK_ChiPathCluster(B4)</f>
        <v>0, 0, 0, 0, 0, 0</v>
      </c>
      <c r="BH4" t="str">
        <f>_xll.NCDK_ChiPath(B4)</f>
        <v>3.57735026918963, 1.73205080756888, 1.73205080756888, 0, 0, 0, 0, 0, 2.35546188596382, 0.927730942981911, 0.519018035899438, 0, 0, 0, 0, 0</v>
      </c>
      <c r="BI4" t="str">
        <f>_xll.NCDK_CPSA(B4)</f>
        <v>#N/A</v>
      </c>
      <c r="BJ4">
        <f>_xll.NCDK_EccentricConnectivityIndex(B4)</f>
        <v>9</v>
      </c>
      <c r="BK4">
        <f>_xll.NCDK_FMF(B4)</f>
        <v>0</v>
      </c>
      <c r="BL4">
        <f>_xll.NCDK_FractionalPSA(B4)</f>
        <v>0.62144781967398288</v>
      </c>
      <c r="BM4">
        <f>_xll.NCDK_FragmentComplexity(B4)</f>
        <v>37.020000000000003</v>
      </c>
      <c r="BN4" t="str">
        <f>_xll.NCDK_GravitationalIndex(B4)</f>
        <v>#N/A</v>
      </c>
      <c r="BO4">
        <f>_xll.NCDK_HBondAcceptorCount(B4)</f>
        <v>2</v>
      </c>
      <c r="BP4">
        <f>_xll.NCDK_HBondDonorCount(B4)</f>
        <v>1</v>
      </c>
      <c r="BQ4">
        <f>_xll.NCDK_HybridizationRatio(B4)</f>
        <v>0.5</v>
      </c>
      <c r="BR4" t="str">
        <f>_xll.NCDK_KappaShapeIndices(B4)</f>
        <v>4, 1.33333333333333, #N/A</v>
      </c>
      <c r="BS4" t="str">
        <f>_xll.NCDK_KierHallSmarts(B4)</f>
        <v>0, 0, 0, 0, 0, 0, 1, 0, 0, 0, 0, 0, 0, 0, 0, 1, 0, 0, 0, 0, 0, 0, 0, 0, 0, 0, 0, 0, 0, 0, 0, 0, 0, 1, 1, 0, 0, 0, 0, 0, 0, 0, 0, 0, 0, 0, 0, 0, 0, 0, 0, 0, 0, 0, 0, 0, 0, 0, 0, 0, 0, 0, 0, 0, 0, 0, 0, 0, 0, 0, 0, 0, 0, 0, 0, 0, 0, 0, 0</v>
      </c>
      <c r="BT4">
        <f>_xll.NCDK_LargestChain(B4)</f>
        <v>3</v>
      </c>
      <c r="BU4">
        <f>_xll.NCDK_LargestPiSystem(B4)</f>
        <v>2</v>
      </c>
      <c r="BV4" t="str">
        <f>_xll.NCDK_LengthOverBreadth(B4)</f>
        <v>#N/A</v>
      </c>
      <c r="BW4">
        <f>_xll.NCDK_LongestAliphaticChain(B4)</f>
        <v>2</v>
      </c>
      <c r="BX4" t="str">
        <f>_xll.NCDK_MDE(B4)</f>
        <v>0, 0, 1, 0, 0, 0, 0, 0, 0, 0, 0.5, 0, 0, 0, 0, 0, 0, 0, 0</v>
      </c>
      <c r="BY4" t="str">
        <f>_xll.NCDK_MomentOfInertia(B4)</f>
        <v>#N/A</v>
      </c>
      <c r="BZ4">
        <f>_xll.NCDK_PetitjeanNumber(B4)</f>
        <v>0.5</v>
      </c>
      <c r="CA4" t="str">
        <f>_xll.NCDK_PetitjeanShapeIndex(B4)</f>
        <v>#N/A</v>
      </c>
      <c r="CB4">
        <f>_xll.NCDK_RotatableBondsCount(B4)</f>
        <v>0</v>
      </c>
      <c r="CC4">
        <f>_xll.NCDK_RuleOfFive(B4)</f>
        <v>0</v>
      </c>
      <c r="CD4" t="str">
        <f>_xll.NCDK_SmallRing(B4)</f>
        <v>0, 0, 0, 0, 0, 0, 0, 0, 0, 0, 0</v>
      </c>
      <c r="CE4">
        <f>_xll.NCDK_TPSA(B4)</f>
        <v>37.299999999999997</v>
      </c>
      <c r="CF4">
        <f>_xll.NCDK_VABC(B4)</f>
        <v>58.092422652855603</v>
      </c>
      <c r="CG4">
        <f>_xll.NCDK_VAdjMa(B4)</f>
        <v>2.5849625007211561</v>
      </c>
      <c r="CH4" s="2">
        <f>_xll.NCDK_MolecularWeight(B4)</f>
        <v>60.052044664017956</v>
      </c>
      <c r="CI4" s="3">
        <f>_xll.NCDK_ExactMass(B4)</f>
        <v>60.021129367999997</v>
      </c>
      <c r="CJ4" t="str">
        <f>_xll.NCDK_WeightedPath(B4)</f>
        <v>6.73205080756888, 1.68301270189222, 4.48803387171259, 4.48803387171259, 0</v>
      </c>
      <c r="CK4" t="str">
        <f>_xll.NCDK_WHIM(B4)</f>
        <v>#N/A</v>
      </c>
      <c r="CL4" t="str">
        <f>_xll.NCDK_WienerNumbers(B4)</f>
        <v>9, 0</v>
      </c>
      <c r="CM4">
        <f>_xll.NCDK_ZagrebIndex(B4)</f>
        <v>12</v>
      </c>
    </row>
    <row r="5" spans="1:91" ht="18" customHeight="1" x14ac:dyDescent="0.55000000000000004">
      <c r="A5" t="s">
        <v>55</v>
      </c>
      <c r="B5" t="s">
        <v>51</v>
      </c>
      <c r="C5" t="str">
        <f>_xll.NCDK_MolText(B5)</f>
        <v xml:space="preserve">
       CDK0816191021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M  END
</v>
      </c>
      <c r="D5" t="str">
        <f>_xll.RDKit_SMILES($C5)</f>
        <v>c1ccccc1</v>
      </c>
      <c r="E5" t="str">
        <f>_xll.RDKit_MolBlock($D5)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F5" t="str">
        <f>_xll.NCDK_SMILES($E5)</f>
        <v>C1=CC=CC=C1</v>
      </c>
      <c r="G5" t="str">
        <f>_xll.RDKit_InChI(F5)</f>
        <v>InChI=1S/C6H6/c1-2-4-6-5-3-1/h1-6H</v>
      </c>
      <c r="H5" t="str">
        <f>_xll.RDKit_InChIKey($B5)</f>
        <v>UHOVQNZJYSORNB-UHFFFAOYSA-N</v>
      </c>
      <c r="I5">
        <f>_xll.NCDK_Tanimoto($U5,$U6)</f>
        <v>0.27272727272727271</v>
      </c>
      <c r="J5" t="str">
        <f>_xll.NCDK(J$1,$B5)</f>
        <v>0000000000000000000000000000000000000000000000000000000000000000000000000000000000000000000000000000000000000000000000000000000000000000000000000000000000000000011010</v>
      </c>
      <c r="K5" t="str">
        <f>_xll.RDKit_MACCSFingerprint($B5)</f>
        <v>00000000000000000000000000000000000000000000000000000000000000000000000000000000000000000000000000000000000000000000000000000000000000000000000000000000000000000011010</v>
      </c>
      <c r="L5" t="b">
        <f>($J5=MID($K5,2,166))</f>
        <v>1</v>
      </c>
      <c r="M5" t="str">
        <f>_xll.RDKit_MorganFingerprint($B5,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N5" t="str">
        <f>_xll.RDKit_RDKFingerprint($B5)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O5" t="str">
        <f>_xll.RDKit_HashedAtomPairFingerprint($B5)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P5" t="str">
        <f>_xll.RDKit_HashedTopologicalTorsionFingerprint($B5)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Q5" t="str">
        <f>_xll.RDKit_LayeredFingerprint($B5)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R5" t="str">
        <f>_xll.RDKit_PatternFingerprint($B5)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S5" t="str">
        <f>_xll.NCDK_ECFP0($B5)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T5" t="str">
        <f>_xll.NCDK_ECFP2($B5)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U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V5" t="str">
        <f>_xll.NCDK_ECFP6($B5)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W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5" t="str">
        <f>_xll.NCDK_FCFP2($B5)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Y5" t="str">
        <f>_xll.NCDK_FCFP4($B5)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Z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5" t="str">
        <f>_xll.NCDK_AtomPairs2DFingerprinter($B5)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5" t="str">
        <f>_xll.NCDK_EStateFingerprinter($B5)</f>
        <v>0000000000010000000000000000000000000000000000000000000000000000000000000000000</v>
      </c>
      <c r="AC5" t="str">
        <f>_xll.NCDK_ExtendedFingerprinter($B5)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D5" t="str">
        <f>_xll.NCDK_CDKFingerprinter($B5)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5" t="str">
        <f>_xll.NCDK_KlekotaRothFingerprinter($B5)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5" t="str">
        <f>_xll.NCDK_LingoFingerprinter($B5)</f>
        <v>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</v>
      </c>
      <c r="AG5" t="str">
        <f>_xll.NCDK_MACCSFingerprinter($B5)</f>
        <v>0000000000000000000000000000000000000000000000000000000000000000000000000000000000000000000000000000000000000000000000000000000000000000000000000000000000000000011010</v>
      </c>
      <c r="AH5" t="str">
        <f>_xll.NCDK_ShortestPathFingerprinter($B5)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I5" t="str">
        <f>_xll.NCDK_SubstructureFingerprinter($B5)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J5" t="str">
        <f>_xll.NCDK_PubchemFingerprinter($B5)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K5" s="2">
        <f>_xll.NCDK_MolecularWeight(B5)</f>
        <v>78.112059903682749</v>
      </c>
      <c r="AL5" s="2">
        <f>_xll.NCDK_ExactMass(B5)</f>
        <v>78.046950191999997</v>
      </c>
      <c r="AM5">
        <f>_xll.NCDK_AcidicGroupCount(B5)</f>
        <v>0</v>
      </c>
      <c r="AN5" s="4">
        <f>_xll.NCDK_ALogP(B5)</f>
        <v>1.8299999999999996</v>
      </c>
      <c r="AO5" s="4">
        <f>_xll.NCDK_XLogP(B5)</f>
        <v>2.0220000000000002</v>
      </c>
      <c r="AP5" s="4">
        <f>_xll.NCDK_MannholdLogP(B5)</f>
        <v>2.12</v>
      </c>
      <c r="AQ5" s="4">
        <f>_xll.NCDK_JPlogP(B5)</f>
        <v>1.8466303941078017</v>
      </c>
      <c r="AR5">
        <f>_xll.NCDK_AMolarRefractivity(B5)</f>
        <v>26.058</v>
      </c>
      <c r="AS5">
        <f>_xll.NCDK_APol(B5)</f>
        <v>14.560758</v>
      </c>
      <c r="AT5">
        <f>_xll.NCDK_AromaticAtomsCount(B5)</f>
        <v>6</v>
      </c>
      <c r="AU5">
        <f>_xll.NCDK_AromaticBondsCount(B5)</f>
        <v>6</v>
      </c>
      <c r="AV5">
        <f>_xll.NCDK_AtomCount(B5)</f>
        <v>12</v>
      </c>
      <c r="AW5" t="str">
        <f>_xll.NCDK_AutocorrelationCharge(B5)</f>
        <v>0, 0, 0, 0, 0</v>
      </c>
      <c r="AX5" t="str">
        <f>_xll.NCDK_AutocorrelationMass(B5)</f>
        <v>6, 6, 6, 3, 0</v>
      </c>
      <c r="AY5" t="str">
        <f>_xll.NCDK_AutocorrelationPolarizability(B5)</f>
        <v>233.87838834375, 233.87838834375, 233.87838834375, 116.939194171875, 0</v>
      </c>
      <c r="AZ5">
        <f>_xll.NCDK_BasicGroupCount(B5)</f>
        <v>0</v>
      </c>
      <c r="BA5" t="str">
        <f>_xll.NCDK_BCUT(B5)</f>
        <v>11.85, 12.1500544016358, -0.211758152069243, 0.0882962495665529, 6.093375, 6.3934294016358</v>
      </c>
      <c r="BB5">
        <f>_xll.NCDK_BondCount(B5)</f>
        <v>0</v>
      </c>
      <c r="BC5">
        <f>_xll.NCDK_BPol(B5)</f>
        <v>6.5592419999999994</v>
      </c>
      <c r="BD5" t="str">
        <f>_xll.NCDK_CarbonTypes(B5)</f>
        <v>0, 0, 0, 6, 0, 0, 0, 0, 0</v>
      </c>
      <c r="BE5" t="str">
        <f>_xll.NCDK_ChiChain(B5)</f>
        <v>0, 0, 0, 0.125, 0, 0, 0, 0, 0.037037037037037, 0</v>
      </c>
      <c r="BF5" t="str">
        <f>_xll.NCDK_ChiCluster(B5)</f>
        <v>0, 0, 0, 0, 0, 0, 0, 0</v>
      </c>
      <c r="BG5" t="str">
        <f>_xll.NCDK_ChiPathCluster(B5)</f>
        <v>0, 0, 0, 0, 0, 0</v>
      </c>
      <c r="BH5" t="str">
        <f>_xll.NCDK_ChiPath(B5)</f>
        <v>4.24264068711928, 3, 2.12132034355964, 1.5, 1.06066017177982, 0.75, 0, 0, 3.46410161513775, 2, 1.15470053837925, 0.666666666666667, 0.384900179459751, 0.222222222222222, 0, 0</v>
      </c>
      <c r="BI5" t="str">
        <f>_xll.NCDK_CPSA(B5)</f>
        <v>#N/A</v>
      </c>
      <c r="BJ5">
        <f>_xll.NCDK_EccentricConnectivityIndex(B5)</f>
        <v>36</v>
      </c>
      <c r="BK5">
        <f>_xll.NCDK_FMF(B5)</f>
        <v>1</v>
      </c>
      <c r="BL5">
        <f>_xll.NCDK_FractionalPSA(B5)</f>
        <v>0</v>
      </c>
      <c r="BM5">
        <f>_xll.NCDK_FragmentComplexity(B5)</f>
        <v>114</v>
      </c>
      <c r="BN5" t="str">
        <f>_xll.NCDK_GravitationalIndex(B5)</f>
        <v>#N/A</v>
      </c>
      <c r="BO5">
        <f>_xll.NCDK_HBondAcceptorCount(B5)</f>
        <v>0</v>
      </c>
      <c r="BP5">
        <f>_xll.NCDK_HBondDonorCount(B5)</f>
        <v>0</v>
      </c>
      <c r="BQ5">
        <f>_xll.NCDK_HybridizationRatio(B5)</f>
        <v>0</v>
      </c>
      <c r="BR5" t="str">
        <f>_xll.NCDK_KappaShapeIndices(B5)</f>
        <v>4.16666666666667, 2.22222222222222, 1.33333333333333</v>
      </c>
      <c r="BS5" t="str">
        <f>_xll.NCDK_KierHallSmarts(B5)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T5">
        <f>_xll.NCDK_LargestChain(B5)</f>
        <v>4</v>
      </c>
      <c r="BU5">
        <f>_xll.NCDK_LargestPiSystem(B5)</f>
        <v>6</v>
      </c>
      <c r="BV5" t="str">
        <f>_xll.NCDK_LengthOverBreadth(B5)</f>
        <v>#N/A</v>
      </c>
      <c r="BW5">
        <f>_xll.NCDK_LongestAliphaticChain(B5)</f>
        <v>0</v>
      </c>
      <c r="BX5" t="str">
        <f>_xll.NCDK_MDE(B5)</f>
        <v>0, 0, 0, 0, 9.12546512839809, 0, 0, 0, 0, 0, 0, 0, 0, 0, 0, 0, 0, 0, 0</v>
      </c>
      <c r="BY5" t="str">
        <f>_xll.NCDK_MomentOfInertia(B5)</f>
        <v>#N/A</v>
      </c>
      <c r="BZ5">
        <f>_xll.NCDK_PetitjeanNumber(B5)</f>
        <v>0</v>
      </c>
      <c r="CA5" t="str">
        <f>_xll.NCDK_PetitjeanShapeIndex(B5)</f>
        <v>#N/A</v>
      </c>
      <c r="CB5">
        <f>_xll.NCDK_RotatableBondsCount(B5)</f>
        <v>0</v>
      </c>
      <c r="CC5">
        <f>_xll.NCDK_RuleOfFive(B5)</f>
        <v>0</v>
      </c>
      <c r="CD5" t="str">
        <f>_xll.NCDK_SmallRing(B5)</f>
        <v>1, 1, 1, 1, 0, 0, 0, 1, 0, 0, 0</v>
      </c>
      <c r="CE5">
        <f>_xll.NCDK_TPSA(B5)</f>
        <v>0</v>
      </c>
      <c r="CF5">
        <f>_xll.NCDK_VABC(B5)</f>
        <v>81.166531652800174</v>
      </c>
      <c r="CG5">
        <f>_xll.NCDK_VAdjMa(B5)</f>
        <v>3.5849625007211561</v>
      </c>
      <c r="CH5" s="2">
        <f>_xll.NCDK_MolecularWeight(B5)</f>
        <v>78.112059903682749</v>
      </c>
      <c r="CI5" s="3">
        <f>_xll.NCDK_ExactMass(B5)</f>
        <v>78.046950191999997</v>
      </c>
      <c r="CJ5" t="str">
        <f>_xll.NCDK_WeightedPath(B5)</f>
        <v>11.8125, 1.96875, 0, 0, 0</v>
      </c>
      <c r="CK5" t="str">
        <f>_xll.NCDK_WHIM(B5)</f>
        <v>#N/A</v>
      </c>
      <c r="CL5" t="str">
        <f>_xll.NCDK_WienerNumbers(B5)</f>
        <v>27, 3</v>
      </c>
      <c r="CM5">
        <f>_xll.NCDK_ZagrebIndex(B5)</f>
        <v>24</v>
      </c>
    </row>
    <row r="6" spans="1:91" ht="18" customHeight="1" x14ac:dyDescent="0.55000000000000004">
      <c r="A6" t="s">
        <v>84</v>
      </c>
      <c r="B6" t="s">
        <v>85</v>
      </c>
      <c r="C6" t="str">
        <f>_xll.NCDK_MolText(B6)</f>
        <v xml:space="preserve">
       CDK0816191021
  7  7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  6  7  1  0  0  0  0 
M  END
</v>
      </c>
      <c r="D6" t="str">
        <f>_xll.RDKit_SMILES($C6)</f>
        <v>Cc1ccccc1</v>
      </c>
      <c r="E6" t="str">
        <f>_xll.RDKit_MolBlock($D6)</f>
        <v xml:space="preserve">
     RDKit          2D
  7  7  0  0  0  0  0  0  0  0999 V2000
    3.0000    0.0000    0.0000 C   0  0  0  0  0  0  0  0  0  0  0  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1  0
  2  3  2  0
  3  4  1  0
  4  5  2  0
  5  6  1  0
  6  7  2  0
  7  2  1  0
M  END
</v>
      </c>
      <c r="F6" t="str">
        <f>_xll.NCDK_SMILES($E6)</f>
        <v>CC1=CC=CC=C1</v>
      </c>
      <c r="G6" t="str">
        <f>_xll.RDKit_InChI(F6)</f>
        <v>InChI=1S/C7H8/c1-7-5-3-2-4-6-7/h2-6H,1H3</v>
      </c>
      <c r="H6" t="str">
        <f>_xll.RDKit_InChIKey($B6)</f>
        <v>YXFVVABEGXRONW-UHFFFAOYSA-N</v>
      </c>
      <c r="I6">
        <f>_xll.NCDK_Tanimoto($U6,$U7)</f>
        <v>0</v>
      </c>
      <c r="J6" t="str">
        <f>_xll.NCDK(J$1,$B6)</f>
        <v>0000000000000000000000000000000000000000000000000000000000000000000000000000000000000000000000000000000000000000000000000000000000000000000000000000000000000001011010</v>
      </c>
      <c r="K6" t="str">
        <f>_xll.RDKit_MACCSFingerprint($B6)</f>
        <v>00000000000000000000000000000000000000000000000000000000000000000000000000000000000000000000000000000000000000000000000000000000000000000000000000000000000000001011010</v>
      </c>
      <c r="L6" t="b">
        <f>($J6=MID($K6,2,166))</f>
        <v>1</v>
      </c>
      <c r="M6" t="str">
        <f>_xll.RDKit_MorganFingerprint($B6,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1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1000000000000000000000000000000000000000000000000000000000000000000000000100000000000000000000000000000000000000000000000001000000000000000000000000000000000000000000000010000000000000000000000000000000000000000000000000000000000000000000000000000000000000000000000000000000000000000000000000000000</v>
      </c>
      <c r="N6" t="str">
        <f>_xll.RDKit_RDKFingerprint($B6)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10000000000000000000000000000000000000100000000000100000000000110000000000000000000000000000000000000000000000000000000000000000000000000010000000000000000000000000000000000000000000000100000000000000000000000000000000000100000000000010000000000000000000000000000000001000100000000000000000000000000000000000000000000000000000000000000000000000000000000000000000000000000000000000000000000000000000000000000000000000000000000001000000000000000000000000000000000000000000000000000000000000000000010000000000000000000000000000000000000000000001000010000000000000000000000000000000000000000000000000000000000000000000000000000000000000000000000000000000000000000000001000000000000000000000000000000000000000000000000000000000000000000000000000000000000000010000000100000000000000000000000100000000000000000000000000000000000000000000000000000000000000000000000000000000000000000000000000000000000000000000000001000000000000000000000000000000000000000000000000000000000000000000000000000000000000100000000000000000000010000000001000000000000000000000000000000000000000000000000000000010000000000000001100000000000000000101000000000000000000000000000000010000000000000000000000000000000000000000000000000000000000000000000000000000000000000000000000000000000000</v>
      </c>
      <c r="O6" t="str">
        <f>_xll.RDKit_HashedAtomPairFingerprint($B6)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100011000000000000000000000000000000000000000000000000000000000000000000000000000000000000000000110000000000000000000000000000000000000000000000000000000000000000000000000000000000000000000000000000000000000000000000000000000000111011000000000000000000000000000000000000000000000000000000000000000000000000000000000000000000000000000000000000001000000000000000000000000000000000000000000000000000000000000000000000000000000000000000000000000000000000000000000000000000000000000000111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P6" t="str">
        <f>_xll.RDKit_HashedTopologicalTorsionFingerprint($B6)</f>
        <v>00000000000011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Q6" t="str">
        <f>_xll.RDKit_LayeredFingerprint($B6)</f>
        <v>00000000000000000000100000000000000000010000000010000000000000000000000000000000100000000000000000000000000000000010000100000000000000000010000000000000000000000000000000100100000100000000000000000010000100000000000010000000100000000000000010000000000000000000000000001000000000000000000000000000000000010000000100010010000000000000010010100000000000000010000110000010001000000000000000000000000000000000000000000000000000000000001000000000000000000000000000000000000000100010000000000000000010000000000000000000000001000000000000000000000000000000000000000000001000000000000000000000000000000000000000000010001000000000000000000000000000000000100000000000010000010000000000100000000000000000000000000000000000000000000000000000000010000000000000000000000000000000000000000000000000000000000000000000010000010000000000000000000000000000000001000000000000000000000010010000001000000000000000000000000000000000000000010000000000000000000000000000000000000001000000000000000000000010000000000000010100000000000000000000000000000000000000000000000010000000000000000001100000000000000000001000000000000001000000000000000000000000000000000000000000000000000000000000000001000000000000000000000001000000000000000000000000000000000000000010010000000000000000000000000000000000000000000000000000000000000000100000000000001000010000000000010000000000000000000000000000000000000000000000000000000000000000000000000000000000000000000000001000000000100000000000000000000000000000000010000000000000000000000000000000000000000000000000000010000000000100000000000000000000000000000000000000000000001000000010000000000000000001000000000000000000000000000000000000000000000100000000000000001000000000000000000000000000000000000010000000000000000000000000000000000000001000000000001000000000000000000001000000000000000000000000000000000000100000000000000000000000000000000000000000000000000000000010000000000000000000000000000000000000000000000000000000000000000000000000010000000000000000000000000000000100000000000000000000000000000010000000000000000000000000000000</v>
      </c>
      <c r="R6" t="str">
        <f>_xll.RDKit_PatternFingerprint($B6)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100000000000000000000000000000000000000000000001000000000000000000000000000000000000000000000100001000000000000000100000000000000000010000100000000000000000000000000000010001000010000000000000001000000000000000000000100000000001000100000000000000000000001000000000000000000000000000000000000000000000000000000000000000000100001000000000000000000000000000000000000000010000000001000000000000000000000100000010000000000000000000000000000000000000000000000000000000000000000000000000001000000000010000000100000000000000000000000000000000000000000000000000000000000000000001000000000000000000000000000000001000000000000000000000000100000000000000000000000000000000000000010001000010000000000000000000000000000001000100000000000000100000000001000000000000000000000000000100000000000000000000000000000010000000000000000000000000000000100000000000000000000000000000010000000011000000000000000010010001000000000000000000100000000000000000000000000010000000000000000000000000000000000000000000000000000000000100000000000000000000000000000000000000000000000000000000000000000000100000000000000000000001000000000000000000000000001011000000000000000000000000000000010000000000100001000000000000000000000000000000000000000000000000000000000000000001000000000000000000000000000000000000000001000000000000000000000000000000000100000000000000000000000000000000000000000000000000000000000000000000000000000000000000000000000000000000010000000000000000000000000000000000000000000000000010000000000000000000000000000000000000000000000000000000000000000000000000010000000000000000000000000000000000000000000000000000000000000010000000000000000000000000000000000000000000000000000000000100000000000000000000100000000000000000000000000000000001010000000000000000000000000000</v>
      </c>
      <c r="S6" t="str">
        <f>_xll.NCDK_ECFP0($B6)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T6" t="str">
        <f>_xll.NCDK_ECFP2($B6)</f>
        <v>000000000000000000000000000000000000000000000000000000000000000000000000000000000000000000000000000000000000000000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U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V6" t="str">
        <f>_xll.NCDK_ECFP6($B6)</f>
        <v>0000000000000000000000000000000000000000000000000000000000000000000000000000000000000000000000010000000000000000000000000000000000010100000000001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W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6" t="str">
        <f>_xll.NCDK_FCFP2($B6)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Y6" t="str">
        <f>_xll.NCDK_FCFP4($B6)</f>
        <v>10000000000000001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Z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6" t="str">
        <f>_xll.NCDK_AtomPairs2DFingerprinter($B6)</f>
        <v>100000000000000000000000000000000000000000000000000000000000000000000000000000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6" t="str">
        <f>_xll.NCDK_EStateFingerprinter($B6)</f>
        <v>0000001000010000100000000000000000000000000000000000000000000000000000000000000</v>
      </c>
      <c r="AC6" t="str">
        <f>_xll.NCDK_ExtendedFingerprinter($B6)</f>
        <v>00000000000000000000000000000000000000000100000000000100000001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1000000000000000000000010000000000000000000000000000000000000000000001000000000000010001</v>
      </c>
      <c r="AD6" t="str">
        <f>_xll.NCDK_CDKFingerprinter($B6)</f>
        <v>000000000000000000000000000000000000000000000000000000000000000000000000000000000000000000000001000000000000000000000000000000000000000000000000000000000000001001000000000000000000000000000000000000000000000000000100000000100000000000000000000000000000010000000000000000010000000000000000000000000000000000000001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00001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6" t="str">
        <f>_xll.NCDK_KlekotaRothFingerprinter($B6)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6" t="str">
        <f>_xll.NCDK_LingoFingerprinter($B6)</f>
        <v>000000000000000000000000100000000000000000000001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100000000000000000000</v>
      </c>
      <c r="AG6" t="str">
        <f>_xll.NCDK_MACCSFingerprinter($B6)</f>
        <v>0000000000000000000000000000000000000000000000000000000000000000000000000000000000000000000000000000000000000000000000000000000000000000000000000000000000000001011010</v>
      </c>
      <c r="AH6" t="str">
        <f>_xll.NCDK_ShortestPathFingerprinter($B6)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10000000000000000010000000000000000000000000100000000000000000000000000000000000000000000000000000000000000000000000000000000000000000000000000000000000000000000000000000000000000000000000000001000000000000000000000000000000000000000000000000000000000000000000000000000001000000000000000000000000000000000000000100000000000100000000000000000001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101</v>
      </c>
      <c r="AI6" t="str">
        <f>_xll.NCDK_SubstructureFingerprinter($B6)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J6" t="str">
        <f>_xll.NCDK_PubchemFingerprinter($B6)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10000000000100000000001100000000000001100100000000010000000000000000000000000000000100000000000001000100000010000100000000000000000000000100000000000000000001000000000000000000000000010001000100000000000000000000000000010001000000010000010000000100010100000000001000100010000100000000010000000000000001000001000000000000000000010001000100000000111000000001000000000000000000011100000000000000000000000000000000000000000000000000000000000000000000000000000000000000000000000000000000000000000000000000000000000000000000000000000000000000000000000000</v>
      </c>
      <c r="AK6" s="2">
        <f>_xll.NCDK_MolecularWeight(B6)</f>
        <v>92.13867730812234</v>
      </c>
      <c r="AL6" s="2">
        <f>_xll.NCDK_ExactMass(B6)</f>
        <v>92.062600255999996</v>
      </c>
      <c r="AM6">
        <f>_xll.NCDK_AcidicGroupCount(B6)</f>
        <v>0</v>
      </c>
      <c r="AN6" s="4">
        <f>_xll.NCDK_ALogP(B6)</f>
        <v>2.3162000000000003</v>
      </c>
      <c r="AO6" s="4">
        <f>_xll.NCDK_XLogP(B6)</f>
        <v>2.4590000000000001</v>
      </c>
      <c r="AP6" s="4">
        <f>_xll.NCDK_MannholdLogP(B6)</f>
        <v>2.23</v>
      </c>
      <c r="AQ6" s="4">
        <f>_xll.NCDK_JPlogP(B6)</f>
        <v>2.3300074064489729</v>
      </c>
      <c r="AR6">
        <f>_xll.NCDK_AMolarRefractivity(B6)</f>
        <v>31.0992</v>
      </c>
      <c r="AS6">
        <f>_xll.NCDK_APol(B6)</f>
        <v>17.654343999999998</v>
      </c>
      <c r="AT6">
        <f>_xll.NCDK_AromaticAtomsCount(B6)</f>
        <v>6</v>
      </c>
      <c r="AU6">
        <f>_xll.NCDK_AromaticBondsCount(B6)</f>
        <v>6</v>
      </c>
      <c r="AV6">
        <f>_xll.NCDK_AtomCount(B6)</f>
        <v>15</v>
      </c>
      <c r="AW6" t="str">
        <f>_xll.NCDK_AutocorrelationCharge(B6)</f>
        <v>0.00145821501522747, -0.000488055819316601, -0.000225165712015084, -1.53979004755717E-05, -4.88075806479512E-07</v>
      </c>
      <c r="AX6" t="str">
        <f>_xll.NCDK_AutocorrelationMass(B6)</f>
        <v>7, 7, 8, 5, 1</v>
      </c>
      <c r="AY6" t="str">
        <f>_xll.NCDK_AutocorrelationPolarizability(B6)</f>
        <v>310.962687273438, 320.438287539063, 355.858255328125, 213.793837835938, 36.9196446054688</v>
      </c>
      <c r="AZ6">
        <f>_xll.NCDK_BasicGroupCount(B6)</f>
        <v>0</v>
      </c>
      <c r="BA6" t="str">
        <f>_xll.NCDK_BCUT(B6)</f>
        <v>11.89, 12.1100942558098, -0.155208136358149, 0.0651359477608963, 5.76122693815409, 7.50783741355056</v>
      </c>
      <c r="BB6">
        <f>_xll.NCDK_BondCount(B6)</f>
        <v>0</v>
      </c>
      <c r="BC6">
        <f>_xll.NCDK_BPol(B6)</f>
        <v>8.7456560000000003</v>
      </c>
      <c r="BD6" t="str">
        <f>_xll.NCDK_CarbonTypes(B6)</f>
        <v>0, 0, 0, 5, 1, 1, 0, 0, 0</v>
      </c>
      <c r="BE6" t="str">
        <f>_xll.NCDK_ChiChain(B6)</f>
        <v>0, 0, 0, 0.102062072615966, 0.102062072615966, 0, 0, 0, 0.0320750149549792, 0.0320750149549792</v>
      </c>
      <c r="BF6" t="str">
        <f>_xll.NCDK_ChiCluster(B6)</f>
        <v>0.288675134594813, 0, 0, 0, 0.166666666666667, 0, 0, 0</v>
      </c>
      <c r="BG6" t="str">
        <f>_xll.NCDK_ChiPathCluster(B6)</f>
        <v>0.408248290463863, 0.433012701892219, 0.408248290463863, 0.192450089729875, 0.166666666666667, 0.128300059819917</v>
      </c>
      <c r="BH6" t="str">
        <f>_xll.NCDK_ChiPath(B6)</f>
        <v>5.11288417512236, 3.39384685011735, 2.74318215649199, 1.89384685011735, 1.30671282224753, 0.901047570290607, 0.204124145231932, 0, 4.38675134594813, 2.41068360252296, 1.65470053837925, 0.940455735015306, 0.534377897417612, 0.303561200840986, 0.0641500299099584, 0</v>
      </c>
      <c r="BI6" t="str">
        <f>_xll.NCDK_CPSA(B6)</f>
        <v>#N/A</v>
      </c>
      <c r="BJ6">
        <f>_xll.NCDK_EccentricConnectivityIndex(B6)</f>
        <v>45</v>
      </c>
      <c r="BK6">
        <f>_xll.NCDK_FMF(B6)</f>
        <v>0.8571428571428571</v>
      </c>
      <c r="BL6">
        <f>_xll.NCDK_FractionalPSA(B6)</f>
        <v>0</v>
      </c>
      <c r="BM6">
        <f>_xll.NCDK_FragmentComplexity(B6)</f>
        <v>183</v>
      </c>
      <c r="BN6" t="str">
        <f>_xll.NCDK_GravitationalIndex(B6)</f>
        <v>#N/A</v>
      </c>
      <c r="BO6">
        <f>_xll.NCDK_HBondAcceptorCount(B6)</f>
        <v>0</v>
      </c>
      <c r="BP6">
        <f>_xll.NCDK_HBondDonorCount(B6)</f>
        <v>0</v>
      </c>
      <c r="BQ6">
        <f>_xll.NCDK_HybridizationRatio(B6)</f>
        <v>0.14285714285714285</v>
      </c>
      <c r="BR6" t="str">
        <f>_xll.NCDK_KappaShapeIndices(B6)</f>
        <v>5.14285714285714, 2.34375, 1.5</v>
      </c>
      <c r="BS6" t="str">
        <f>_xll.NCDK_KierHallSmarts(B6)</f>
        <v>0, 0, 0, 0, 0, 0, 1, 0, 0, 0, 0, 5, 0, 0, 0, 0, 1, 0, 0, 0, 0, 0, 0, 0, 0, 0, 0, 0, 0, 0, 0, 0, 0, 0, 0, 0, 0, 0, 0, 0, 0, 0, 0, 0, 0, 0, 0, 0, 0, 0, 0, 0, 0, 0, 0, 0, 0, 0, 0, 0, 0, 0, 0, 0, 0, 0, 0, 0, 0, 0, 0, 0, 0, 0, 0, 0, 0, 0, 0</v>
      </c>
      <c r="BT6">
        <f>_xll.NCDK_LargestChain(B6)</f>
        <v>0</v>
      </c>
      <c r="BU6">
        <f>_xll.NCDK_LargestPiSystem(B6)</f>
        <v>6</v>
      </c>
      <c r="BV6" t="str">
        <f>_xll.NCDK_LengthOverBreadth(B6)</f>
        <v>#N/A</v>
      </c>
      <c r="BW6">
        <f>_xll.NCDK_LongestAliphaticChain(B6)</f>
        <v>0</v>
      </c>
      <c r="BX6" t="str">
        <f>_xll.NCDK_MDE(B6)</f>
        <v>0, 1.85053586243577, 1, 0, 6.08364341893206, 3.04182170946603, 0, 0, 0, 0, 0, 0, 0, 0, 0, 0, 0, 0, 0</v>
      </c>
      <c r="BY6" t="str">
        <f>_xll.NCDK_MomentOfInertia(B6)</f>
        <v>#N/A</v>
      </c>
      <c r="BZ6">
        <f>_xll.NCDK_PetitjeanNumber(B6)</f>
        <v>0.25</v>
      </c>
      <c r="CA6" t="str">
        <f>_xll.NCDK_PetitjeanShapeIndex(B6)</f>
        <v>#N/A</v>
      </c>
      <c r="CB6">
        <f>_xll.NCDK_RotatableBondsCount(B6)</f>
        <v>0</v>
      </c>
      <c r="CC6">
        <f>_xll.NCDK_RuleOfFive(B6)</f>
        <v>0</v>
      </c>
      <c r="CD6" t="str">
        <f>_xll.NCDK_SmallRing(B6)</f>
        <v>1, 1, 1, 1, 0, 0, 0, 1, 0, 0, 0</v>
      </c>
      <c r="CE6">
        <f>_xll.NCDK_TPSA(B6)</f>
        <v>0</v>
      </c>
      <c r="CF6">
        <f>_xll.NCDK_VABC(B6)</f>
        <v>98.462516278666868</v>
      </c>
      <c r="CG6">
        <f>_xll.NCDK_VAdjMa(B6)</f>
        <v>3.8073549220576042</v>
      </c>
      <c r="CH6" s="2">
        <f>_xll.NCDK_MolecularWeight(B6)</f>
        <v>92.13867730812234</v>
      </c>
      <c r="CI6" s="3">
        <f>_xll.NCDK_ExactMass(B6)</f>
        <v>92.062600255999996</v>
      </c>
      <c r="CJ6" t="str">
        <f>_xll.NCDK_WeightedPath(B6)</f>
        <v>13.6768253204364, 1.95383218863377, 0, 0, 0</v>
      </c>
      <c r="CK6" t="str">
        <f>_xll.NCDK_WHIM(B6)</f>
        <v>#N/A</v>
      </c>
      <c r="CL6" t="str">
        <f>_xll.NCDK_WienerNumbers(B6)</f>
        <v>42, 5</v>
      </c>
      <c r="CM6">
        <f>_xll.NCDK_ZagrebIndex(B6)</f>
        <v>30</v>
      </c>
    </row>
    <row r="7" spans="1:91" ht="18" customHeight="1" x14ac:dyDescent="0.55000000000000004">
      <c r="A7" t="s">
        <v>55</v>
      </c>
      <c r="B7" t="s">
        <v>56</v>
      </c>
      <c r="C7" t="str">
        <f>_xll.NCDK_MolText(B7)</f>
        <v xml:space="preserve">
       CDK0816191021
  6  6  0  0  0  0  0  0  0  0999 V2000
    0.0000    0.0000    0.0000 C   0  0  0  0  0  2  0  0  0  0  0  0
    0.0000    0.0000    0.0000 C   0  0  0  0  0  2  0  0  0  0  0  0
    0.0000    0.0000    0.0000 C   0  0  0  0  0  2  0  0  0  0  0  0
    0.0000    0.0000    0.0000 C   0  0  0  0  0  2  0  0  0  0  0  0
    0.0000    0.0000    0.0000 C   0  0  0  0  0  2  0  0  0  0  0  0
    0.0000    0.0000    0.0000 C   0  0  0  0  0  2  0  0  0  0  0  0
  1  2  1  0  0  0  0 
  2  4  1  0  0  0  0 
  4  6  1  0  0  0  0 
  6  5  1  0  0  0  0 
  5  3  1  0  0  0  0 
  3  1  1  0  0  0  0 
M  END
</v>
      </c>
      <c r="D7" t="str">
        <f>_xll.RDKit_SMILES($C7)</f>
        <v>[C]1[C][C][C][C][C]1</v>
      </c>
      <c r="E7" t="str">
        <f>_xll.RDKit_MolBlock($D7)</f>
        <v xml:space="preserve">
     RDKit          2D
  6  6  0  0  0  0  0  0  0  0999 V2000
    1.5000    0.0000    0.0000 C   0  0  0  0  0  2  0  0  0  0  0  0
    0.7500   -1.2990    0.0000 C   0  0  0  0  0  2  0  0  0  0  0  0
   -0.7500   -1.2990    0.0000 C   0  0  0  0  0  2  0  0  0  0  0  0
   -1.5000    0.0000    0.0000 C   0  0  0  0  0  2  0  0  0  0  0  0
   -0.7500    1.2990    0.0000 C   0  0  0  0  0  2  0  0  0  0  0  0
    0.7500    1.2990    0.0000 C   0  0  0  0  0  2  0  0  0  0  0  0
  1  2  1  0
  2  3  1  0
  3  4  1  0
  4  5  1  0
  5  6  1  0
  6  1  1  0
M  RAD  6   1   3   2   3   3   3   4   3   5   3   6   3
M  END
</v>
      </c>
      <c r="F7" t="str">
        <f>_xll.NCDK_SMILES($E7)</f>
        <v>[C]1[C][C][C][C][C]1 |^2:0,1,2,3,4,5|</v>
      </c>
      <c r="G7" t="str">
        <f>_xll.RDKit_InChI(F7)</f>
        <v>InChI=1S/C6/c1-2-4-6-5-3-1</v>
      </c>
      <c r="H7" t="str">
        <f>_xll.RDKit_InChIKey($B7)</f>
        <v>UHOVQNZJYSORNB-UHFFFAOYSA-N</v>
      </c>
      <c r="I7">
        <f>_xll.NCDK_Tanimoto($U7,$U8)</f>
        <v>1</v>
      </c>
      <c r="J7" t="str">
        <f>_xll.NCDK(J$1,$B7)</f>
        <v>0000000000000000000000000000000000000000000000000000000000000000000000000000000000000000000000000000000000000000000000000000000000000000000000000000000000000000001010</v>
      </c>
      <c r="K7" t="str">
        <f>_xll.RDKit_MACCSFingerprint($B7)</f>
        <v>00000000000000000000000000000000000000000000000000000000000000000000000000000000000000000000000000000000000000000000000000000000000000000000000000000000000000000011010</v>
      </c>
      <c r="L7" t="b">
        <f>($J7=MID($K7,2,166))</f>
        <v>0</v>
      </c>
      <c r="M7" t="str">
        <f>_xll.RDKit_MorganFingerprint($B7,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N7" t="str">
        <f>_xll.RDKit_RDKFingerprint($B7)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O7" t="str">
        <f>_xll.RDKit_HashedAtomPairFingerprint($B7)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P7" t="str">
        <f>_xll.RDKit_HashedTopologicalTorsionFingerprint($B7)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Q7" t="str">
        <f>_xll.RDKit_LayeredFingerprint($B7)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R7" t="str">
        <f>_xll.RDKit_PatternFingerprint($B7)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S7" t="str">
        <f>_xll.NCDK_ECFP0($B7)</f>
        <v>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7" t="str">
        <f>_xll.NCDK_ECFP2($B7)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7" t="str">
        <f>_xll.NCDK_ECFP4($B7)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V7" t="str">
        <f>_xll.NCDK_ECFP6($B7)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W7" t="str">
        <f>_xll.NCDK_FCFP0($B7)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7" t="str">
        <f>_xll.NCDK_FCFP2($B7)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Y7" t="str">
        <f>_xll.NCDK_FCFP4($B7)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Z7" t="str">
        <f>_xll.NCDK_FCFP0($B7)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7" t="str">
        <f>_xll.NCDK_AtomPairs2DFingerprinter($B7)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7" t="str">
        <f>_xll.NCDK_EStateFingerprinter($B7)</f>
        <v>0000000000000000000000000000000000000000000000000000000000000000000000000000000</v>
      </c>
      <c r="AC7" t="str">
        <f>_xll.NCDK_ExtendedFingerprinter($B7)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AD7" t="str">
        <f>_xll.NCDK_CDKFingerprinter($B7)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AE7" t="str">
        <f>_xll.NCDK_KlekotaRothFingerprinter($B7)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7" t="str">
        <f>_xll.NCDK_LingoFingerprinter($B7)</f>
        <v>00000000000000000000000000000000000000000000000000000000000000000000000000000000000000000000000000000000000000000000000000000000000000000001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7" t="str">
        <f>_xll.NCDK_MACCSFingerprinter($B7)</f>
        <v>0000000000000000000000000000000000000000000000000000000000000000000000000000000000000000000000000000000000000000000000000000000000000000000000000000000000000000001010</v>
      </c>
      <c r="AH7" t="str">
        <f>_xll.NCDK_ShortestPathFingerprinter($B7)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I7" t="str">
        <f>_xll.NCDK_SubstructureFingerprinter($B7)</f>
        <v>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J7" t="str">
        <f>_xll.NCDK_PubchemFingerprinter($B7)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11000000000000000000000000000000000000000000000001000000000001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AK7" s="2">
        <f>_xll.NCDK_MolecularWeight(B7)</f>
        <v>72.064415380728008</v>
      </c>
      <c r="AL7" s="2">
        <f>_xll.NCDK_ExactMass(B7)</f>
        <v>72</v>
      </c>
      <c r="AM7">
        <f>_xll.NCDK_AcidicGroupCount(B7)</f>
        <v>0</v>
      </c>
      <c r="AN7" s="4">
        <f>_xll.NCDK_ALogP(B7)</f>
        <v>2.7372000000000005</v>
      </c>
      <c r="AO7" s="4">
        <f>_xll.NCDK_XLogP(B7)</f>
        <v>3.4139999999999997</v>
      </c>
      <c r="AP7" s="4">
        <f>_xll.NCDK_MannholdLogP(B7)</f>
        <v>2.12</v>
      </c>
      <c r="AQ7" s="4">
        <f>_xll.NCDK_JPlogP(B7)</f>
        <v>2.6952762459207973</v>
      </c>
      <c r="AR7">
        <f>_xll.NCDK_AMolarRefractivity(B7)</f>
        <v>27.606000000000002</v>
      </c>
      <c r="AS7">
        <f>_xll.NCDK_APol(B7)</f>
        <v>10.56</v>
      </c>
      <c r="AT7">
        <f>_xll.NCDK_AromaticAtomsCount(B7)</f>
        <v>0</v>
      </c>
      <c r="AU7">
        <f>_xll.NCDK_AromaticBondsCount(B7)</f>
        <v>0</v>
      </c>
      <c r="AV7">
        <f>_xll.NCDK_AtomCount(B7)</f>
        <v>18</v>
      </c>
      <c r="AW7" t="str">
        <f>_xll.NCDK_AutocorrelationCharge(B7)</f>
        <v>0, 0, 0, 0, 0</v>
      </c>
      <c r="AX7" t="str">
        <f>_xll.NCDK_AutocorrelationMass(B7)</f>
        <v>6, 6, 6, 3, 0</v>
      </c>
      <c r="AY7" t="str">
        <f>_xll.NCDK_AutocorrelationPolarizability(B7)</f>
        <v>257.709834375, 257.709834375, 257.709834375, 128.8549171875, 0</v>
      </c>
      <c r="AZ7">
        <f>_xll.NCDK_BasicGroupCount(B7)</f>
        <v>0</v>
      </c>
      <c r="BA7" t="str">
        <f>_xll.NCDK_BCUT(B7)</f>
        <v>11.9, 12.1000824042221, -0.15279744210896, 0.0472849621131451, 6.45375, 6.65383240422211</v>
      </c>
      <c r="BB7">
        <f>_xll.NCDK_BondCount(B7)</f>
        <v>0</v>
      </c>
      <c r="BC7">
        <f>_xll.NCDK_BPol(B7)</f>
        <v>13.118483999999999</v>
      </c>
      <c r="BD7" t="str">
        <f>_xll.NCDK_CarbonTypes(B7)</f>
        <v>0, 0, 0, 0, 0, 0, 6, 0, 0</v>
      </c>
      <c r="BE7" t="str">
        <f>_xll.NCDK_ChiChain(B7)</f>
        <v>0, 0, 0, 0.125, 0, 0, 0, 0, 0.125, 0</v>
      </c>
      <c r="BF7" t="str">
        <f>_xll.NCDK_ChiCluster(B7)</f>
        <v>0, 0, 0, 0, 0, 0, 0, 0</v>
      </c>
      <c r="BG7" t="str">
        <f>_xll.NCDK_ChiPathCluster(B7)</f>
        <v>0, 0, 0, 0, 0, 0</v>
      </c>
      <c r="BH7" t="str">
        <f>_xll.NCDK_ChiPath(B7)</f>
        <v>4.24264068711928, 3, 2.12132034355964, 1.5, 1.06066017177982, 0.75, 0, 0, 4.24264068711928, 3, 2.12132034355964, 1.5, 1.06066017177982, 0.75, 0, 0</v>
      </c>
      <c r="BI7" t="str">
        <f>_xll.NCDK_CPSA(B7)</f>
        <v>#N/A</v>
      </c>
      <c r="BJ7">
        <f>_xll.NCDK_EccentricConnectivityIndex(B7)</f>
        <v>36</v>
      </c>
      <c r="BK7">
        <f>_xll.NCDK_FMF(B7)</f>
        <v>1</v>
      </c>
      <c r="BL7">
        <f>_xll.NCDK_FractionalPSA(B7)</f>
        <v>0</v>
      </c>
      <c r="BM7">
        <f>_xll.NCDK_FragmentComplexity(B7)</f>
        <v>6</v>
      </c>
      <c r="BN7" t="str">
        <f>_xll.NCDK_GravitationalIndex(B7)</f>
        <v>#N/A</v>
      </c>
      <c r="BO7">
        <f>_xll.NCDK_HBondAcceptorCount(B7)</f>
        <v>0</v>
      </c>
      <c r="BP7">
        <f>_xll.NCDK_HBondDonorCount(B7)</f>
        <v>0</v>
      </c>
      <c r="BQ7">
        <f>_xll.NCDK_HybridizationRatio(B7)</f>
        <v>1</v>
      </c>
      <c r="BR7" t="str">
        <f>_xll.NCDK_KappaShapeIndices(B7)</f>
        <v>4.16666666666667, 2.22222222222222, 1.33333333333333</v>
      </c>
      <c r="BS7" t="str">
        <f>_xll.NCDK_KierHallSmarts(B7)</f>
        <v>0, 0, 0, 0, 0, 0, 0, 0, 6, 0, 0, 0, 0, 0, 0, 0, 0, 0, 0, 0, 0, 0, 0, 0, 0, 0, 0, 0, 0, 0, 0, 0, 0, 0, 0, 0, 0, 0, 0, 0, 0, 0, 0, 0, 0, 0, 0, 0, 0, 0, 0, 0, 0, 0, 0, 0, 0, 0, 0, 0, 0, 0, 0, 0, 0, 0, 0, 0, 0, 0, 0, 0, 0, 0, 0, 0, 0, 0, 0</v>
      </c>
      <c r="BT7">
        <f>_xll.NCDK_LargestChain(B7)</f>
        <v>0</v>
      </c>
      <c r="BU7">
        <f>_xll.NCDK_LargestPiSystem(B7)</f>
        <v>0</v>
      </c>
      <c r="BV7" t="str">
        <f>_xll.NCDK_LengthOverBreadth(B7)</f>
        <v>#N/A</v>
      </c>
      <c r="BW7">
        <f>_xll.NCDK_LongestAliphaticChain(B7)</f>
        <v>0</v>
      </c>
      <c r="BX7" t="str">
        <f>_xll.NCDK_MDE(B7)</f>
        <v>0, 0, 0, 0, 9.12546512839809, 0, 0, 0, 0, 0, 0, 0, 0, 0, 0, 0, 0, 0, 0</v>
      </c>
      <c r="BY7" t="str">
        <f>_xll.NCDK_MomentOfInertia(B7)</f>
        <v>#N/A</v>
      </c>
      <c r="BZ7">
        <f>_xll.NCDK_PetitjeanNumber(B7)</f>
        <v>0</v>
      </c>
      <c r="CA7" t="str">
        <f>_xll.NCDK_PetitjeanShapeIndex(B7)</f>
        <v>#N/A</v>
      </c>
      <c r="CB7">
        <f>_xll.NCDK_RotatableBondsCount(B7)</f>
        <v>0</v>
      </c>
      <c r="CC7">
        <f>_xll.NCDK_RuleOfFive(B7)</f>
        <v>0</v>
      </c>
      <c r="CD7" t="str">
        <f>_xll.NCDK_SmallRing(B7)</f>
        <v>1, 0, 1, 0, 0, 0, 0, 1, 0, 0, 0</v>
      </c>
      <c r="CE7">
        <f>_xll.NCDK_TPSA(B7)</f>
        <v>0</v>
      </c>
      <c r="CF7">
        <f>_xll.NCDK_VABC(B7)</f>
        <v>99.975907755200197</v>
      </c>
      <c r="CG7">
        <f>_xll.NCDK_VAdjMa(B7)</f>
        <v>3.5849625007211561</v>
      </c>
      <c r="CH7" s="2">
        <f>_xll.NCDK_MolecularWeight(B7)</f>
        <v>72.064415380728008</v>
      </c>
      <c r="CI7" s="3">
        <f>_xll.NCDK_ExactMass(B7)</f>
        <v>72</v>
      </c>
      <c r="CJ7" t="str">
        <f>_xll.NCDK_WeightedPath(B7)</f>
        <v>11.8125, 1.96875, 0, 0, 0</v>
      </c>
      <c r="CK7" t="str">
        <f>_xll.NCDK_WHIM(B7)</f>
        <v>#N/A</v>
      </c>
      <c r="CL7" t="str">
        <f>_xll.NCDK_WienerNumbers(B7)</f>
        <v>27, 3</v>
      </c>
      <c r="CM7">
        <f>_xll.NCDK_ZagrebIndex(B7)</f>
        <v>24</v>
      </c>
    </row>
    <row r="8" spans="1:91" ht="18" customHeight="1" x14ac:dyDescent="0.55000000000000004">
      <c r="A8" t="s">
        <v>55</v>
      </c>
      <c r="B8" t="s">
        <v>57</v>
      </c>
      <c r="C8" t="str">
        <f>_xll.NCDK_MolText(B8)</f>
        <v xml:space="preserve">
       CDK0816191021
  6  6  0  0  0  0  0  0  0  0999 V2000
    0.0000    0.0000    0.0000 C   0  0  0  0  0  2  0  0  0  0  0  0
    0.0000    0.0000    0.0000 C   0  0  0  0  0  2  0  0  0  0  0  0
    0.0000    0.0000    0.0000 C   0  0  0  0  0  2  0  0  0  0  0  0
    0.0000    0.0000    0.0000 C   0  0  0  0  0  2  0  0  0  0  0  0
    0.0000    0.0000    0.0000 C   0  0  0  0  0  2  0  0  0  0  0  0
    0.0000    0.0000    0.0000 C   0  0  0  0  0  2  0  0  0  0  0  0
  1  2  1  0  0  0  0 
  2  4  1  0  0  0  0 
  4  6  1  0  0  0  0 
  6  5  1  0  0  0  0 
  5  3  1  0  0  0  0 
  3  1  1  0  0  0  0 
M  END
</v>
      </c>
      <c r="D8" t="str">
        <f>_xll.RDKit_SMILES($C8)</f>
        <v>[C]1[C][C][C][C][C]1</v>
      </c>
      <c r="E8" t="str">
        <f>_xll.RDKit_MolBlock($D8)</f>
        <v xml:space="preserve">
     RDKit          2D
  6  6  0  0  0  0  0  0  0  0999 V2000
    1.5000    0.0000    0.0000 C   0  0  0  0  0  2  0  0  0  0  0  0
    0.7500   -1.2990    0.0000 C   0  0  0  0  0  2  0  0  0  0  0  0
   -0.7500   -1.2990    0.0000 C   0  0  0  0  0  2  0  0  0  0  0  0
   -1.5000    0.0000    0.0000 C   0  0  0  0  0  2  0  0  0  0  0  0
   -0.7500    1.2990    0.0000 C   0  0  0  0  0  2  0  0  0  0  0  0
    0.7500    1.2990    0.0000 C   0  0  0  0  0  2  0  0  0  0  0  0
  1  2  1  0
  2  3  1  0
  3  4  1  0
  4  5  1  0
  5  6  1  0
  6  1  1  0
M  RAD  6   1   3   2   3   3   3   4   3   5   3   6   3
M  END
</v>
      </c>
      <c r="F8" t="str">
        <f>_xll.NCDK_SMILES($E8)</f>
        <v>[C]1[C][C][C][C][C]1 |^2:0,1,2,3,4,5|</v>
      </c>
      <c r="G8" t="str">
        <f>_xll.RDKit_InChI(F8)</f>
        <v>InChI=1S/C6/c1-2-4-6-5-3-1</v>
      </c>
      <c r="H8" t="str">
        <f>_xll.RDKit_InChIKey($B8)</f>
        <v>UHOVQNZJYSORNB-UHFFFAOYSA-N</v>
      </c>
      <c r="I8">
        <f>_xll.NCDK_Tanimoto($U8,$U9)</f>
        <v>1</v>
      </c>
      <c r="J8" t="str">
        <f>_xll.NCDK(J$1,$B8)</f>
        <v>0000000000000000000000000000000000000000000000000000000000000000000000000000000000000000000000000000000000000000000000000000000000000000000000000000000000000000001010</v>
      </c>
      <c r="K8" t="str">
        <f>_xll.RDKit_MACCSFingerprint($B8)</f>
        <v>00000000000000000000000000000000000000000000000000000000000000000000000000000000000000000000000000000000000000000000000000000000000000000000000000000000000000000011010</v>
      </c>
      <c r="L8" t="b">
        <f>($J8=MID($K8,2,166))</f>
        <v>0</v>
      </c>
      <c r="M8" t="str">
        <f>_xll.RDKit_MorganFingerprint($B8,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N8" t="str">
        <f>_xll.RDKit_RDKFingerprint($B8)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O8" t="str">
        <f>_xll.RDKit_HashedAtomPairFingerprint($B8)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P8" t="str">
        <f>_xll.RDKit_HashedTopologicalTorsionFingerprint($B8)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Q8" t="str">
        <f>_xll.RDKit_LayeredFingerprint($B8)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R8" t="str">
        <f>_xll.RDKit_PatternFingerprint($B8)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S8" t="str">
        <f>_xll.NCDK_ECFP0($B8)</f>
        <v>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8" t="str">
        <f>_xll.NCDK_ECFP2($B8)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8" t="str">
        <f>_xll.NCDK_ECFP4($B8)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V8" t="str">
        <f>_xll.NCDK_ECFP6($B8)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W8" t="str">
        <f>_xll.NCDK_FCFP0($B8)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8" t="str">
        <f>_xll.NCDK_FCFP2($B8)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Y8" t="str">
        <f>_xll.NCDK_FCFP4($B8)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Z8" t="str">
        <f>_xll.NCDK_FCFP0($B8)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8" t="str">
        <f>_xll.NCDK_AtomPairs2DFingerprinter($B8)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8" t="str">
        <f>_xll.NCDK_EStateFingerprinter($B8)</f>
        <v>0000000000000000000000000000000000000000000000000000000000000000000000000000000</v>
      </c>
      <c r="AC8" t="str">
        <f>_xll.NCDK_ExtendedFingerprinter($B8)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AD8" t="str">
        <f>_xll.NCDK_CDKFingerprinter($B8)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AE8" t="str">
        <f>_xll.NCDK_KlekotaRothFingerprinter($B8)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8" t="str">
        <f>_xll.NCDK_LingoFingerprinter($B8)</f>
        <v>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10000000000000000000000000000000000000000000000000000000000000000000000000000000000000000000000000</v>
      </c>
      <c r="AG8" t="str">
        <f>_xll.NCDK_MACCSFingerprinter($B8)</f>
        <v>0000000000000000000000000000000000000000000000000000000000000000000000000000000000000000000000000000000000000000000000000000000000000000000000000000000000000000001010</v>
      </c>
      <c r="AH8" t="str">
        <f>_xll.NCDK_ShortestPathFingerprinter($B8)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I8" t="str">
        <f>_xll.NCDK_SubstructureFingerprinter($B8)</f>
        <v>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J8" t="str">
        <f>_xll.NCDK_PubchemFingerprinter($B8)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11000000000000000000000000000000000000000000000001000000000001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AK8" s="2">
        <f>_xll.NCDK_MolecularWeight(B8)</f>
        <v>72.064415380728008</v>
      </c>
      <c r="AL8" s="2">
        <f>_xll.NCDK_ExactMass(B8)</f>
        <v>72</v>
      </c>
      <c r="AM8">
        <f>_xll.NCDK_AcidicGroupCount(B8)</f>
        <v>0</v>
      </c>
      <c r="AN8" s="4">
        <f>_xll.NCDK_ALogP(B8)</f>
        <v>2.7372000000000005</v>
      </c>
      <c r="AO8" s="4">
        <f>_xll.NCDK_XLogP(B8)</f>
        <v>3.4139999999999997</v>
      </c>
      <c r="AP8" s="4">
        <f>_xll.NCDK_MannholdLogP(B8)</f>
        <v>2.12</v>
      </c>
      <c r="AQ8" s="4">
        <f>_xll.NCDK_JPlogP(B8)</f>
        <v>2.6952762459207973</v>
      </c>
      <c r="AR8">
        <f>_xll.NCDK_AMolarRefractivity(B8)</f>
        <v>27.606000000000002</v>
      </c>
      <c r="AS8">
        <f>_xll.NCDK_APol(B8)</f>
        <v>10.56</v>
      </c>
      <c r="AT8">
        <f>_xll.NCDK_AromaticAtomsCount(B8)</f>
        <v>0</v>
      </c>
      <c r="AU8">
        <f>_xll.NCDK_AromaticBondsCount(B8)</f>
        <v>0</v>
      </c>
      <c r="AV8">
        <f>_xll.NCDK_AtomCount(B8)</f>
        <v>6</v>
      </c>
      <c r="AW8" t="str">
        <f>_xll.NCDK_AutocorrelationCharge(B8)</f>
        <v>0, 0, 0, 0, 0</v>
      </c>
      <c r="AX8" t="str">
        <f>_xll.NCDK_AutocorrelationMass(B8)</f>
        <v>6, 6, 6, 3, 0</v>
      </c>
      <c r="AY8" t="str">
        <f>_xll.NCDK_AutocorrelationPolarizability(B8)</f>
        <v>257.709834375, 257.709834375, 257.709834375, 128.8549171875, 0</v>
      </c>
      <c r="AZ8">
        <f>_xll.NCDK_BasicGroupCount(B8)</f>
        <v>0</v>
      </c>
      <c r="BA8" t="str">
        <f>_xll.NCDK_BCUT(B8)</f>
        <v>11.9, 12.1000824042221, -0.15279744210896, 0.0472849621131451, 6.45375, 6.65383240422211</v>
      </c>
      <c r="BB8">
        <f>_xll.NCDK_BondCount(B8)</f>
        <v>0</v>
      </c>
      <c r="BC8">
        <f>_xll.NCDK_BPol(B8)</f>
        <v>0</v>
      </c>
      <c r="BD8" t="str">
        <f>_xll.NCDK_CarbonTypes(B8)</f>
        <v>0, 0, 0, 0, 0, 0, 6, 0, 0</v>
      </c>
      <c r="BE8" t="str">
        <f>_xll.NCDK_ChiChain(B8)</f>
        <v>0, 0, 0, 0.125, 0, 0, 0, 0, 0.125, 0</v>
      </c>
      <c r="BF8" t="str">
        <f>_xll.NCDK_ChiCluster(B8)</f>
        <v>0, 0, 0, 0, 0, 0, 0, 0</v>
      </c>
      <c r="BG8" t="str">
        <f>_xll.NCDK_ChiPathCluster(B8)</f>
        <v>0, 0, 0, 0, 0, 0</v>
      </c>
      <c r="BH8" t="str">
        <f>_xll.NCDK_ChiPath(B8)</f>
        <v>4.24264068711928, 3, 2.12132034355964, 1.5, 1.06066017177982, 0.75, 0, 0, 4.24264068711928, 3, 2.12132034355964, 1.5, 1.06066017177982, 0.75, 0, 0</v>
      </c>
      <c r="BI8" t="str">
        <f>_xll.NCDK_CPSA(B8)</f>
        <v>#N/A</v>
      </c>
      <c r="BJ8">
        <f>_xll.NCDK_EccentricConnectivityIndex(B8)</f>
        <v>36</v>
      </c>
      <c r="BK8">
        <f>_xll.NCDK_FMF(B8)</f>
        <v>1</v>
      </c>
      <c r="BL8">
        <f>_xll.NCDK_FractionalPSA(B8)</f>
        <v>0</v>
      </c>
      <c r="BM8">
        <f>_xll.NCDK_FragmentComplexity(B8)</f>
        <v>6</v>
      </c>
      <c r="BN8" t="str">
        <f>_xll.NCDK_GravitationalIndex(B8)</f>
        <v>#N/A</v>
      </c>
      <c r="BO8">
        <f>_xll.NCDK_HBondAcceptorCount(B8)</f>
        <v>0</v>
      </c>
      <c r="BP8">
        <f>_xll.NCDK_HBondDonorCount(B8)</f>
        <v>0</v>
      </c>
      <c r="BQ8">
        <f>_xll.NCDK_HybridizationRatio(B8)</f>
        <v>1</v>
      </c>
      <c r="BR8" t="str">
        <f>_xll.NCDK_KappaShapeIndices(B8)</f>
        <v>4.16666666666667, 2.22222222222222, 1.33333333333333</v>
      </c>
      <c r="BS8" t="str">
        <f>_xll.NCDK_KierHallSmarts(B8)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T8">
        <f>_xll.NCDK_LargestChain(B8)</f>
        <v>0</v>
      </c>
      <c r="BU8">
        <f>_xll.NCDK_LargestPiSystem(B8)</f>
        <v>0</v>
      </c>
      <c r="BV8" t="str">
        <f>_xll.NCDK_LengthOverBreadth(B8)</f>
        <v>#N/A</v>
      </c>
      <c r="BW8">
        <f>_xll.NCDK_LongestAliphaticChain(B8)</f>
        <v>0</v>
      </c>
      <c r="BX8" t="str">
        <f>_xll.NCDK_MDE(B8)</f>
        <v>0, 0, 0, 0, 9.12546512839809, 0, 0, 0, 0, 0, 0, 0, 0, 0, 0, 0, 0, 0, 0</v>
      </c>
      <c r="BY8" t="str">
        <f>_xll.NCDK_MomentOfInertia(B8)</f>
        <v>#N/A</v>
      </c>
      <c r="BZ8">
        <f>_xll.NCDK_PetitjeanNumber(B8)</f>
        <v>0</v>
      </c>
      <c r="CA8" t="str">
        <f>_xll.NCDK_PetitjeanShapeIndex(B8)</f>
        <v>#N/A</v>
      </c>
      <c r="CB8">
        <f>_xll.NCDK_RotatableBondsCount(B8)</f>
        <v>0</v>
      </c>
      <c r="CC8">
        <f>_xll.NCDK_RuleOfFive(B8)</f>
        <v>0</v>
      </c>
      <c r="CD8" t="str">
        <f>_xll.NCDK_SmallRing(B8)</f>
        <v>1, 0, 1, 0, 0, 0, 0, 1, 0, 0, 0</v>
      </c>
      <c r="CE8">
        <f>_xll.NCDK_TPSA(B8)</f>
        <v>0</v>
      </c>
      <c r="CF8">
        <f>_xll.NCDK_VABC(B8)</f>
        <v>99.975907755200197</v>
      </c>
      <c r="CG8">
        <f>_xll.NCDK_VAdjMa(B8)</f>
        <v>3.5849625007211561</v>
      </c>
      <c r="CH8" s="2">
        <f>_xll.NCDK_MolecularWeight(B8)</f>
        <v>72.064415380728008</v>
      </c>
      <c r="CI8" s="3">
        <f>_xll.NCDK_ExactMass(B8)</f>
        <v>72</v>
      </c>
      <c r="CJ8" t="str">
        <f>_xll.NCDK_WeightedPath(B8)</f>
        <v>11.8125, 1.96875, 0, 0, 0</v>
      </c>
      <c r="CK8" t="str">
        <f>_xll.NCDK_WHIM(B8)</f>
        <v>#N/A</v>
      </c>
      <c r="CL8" t="str">
        <f>_xll.NCDK_WienerNumbers(B8)</f>
        <v>27, 3</v>
      </c>
      <c r="CM8">
        <f>_xll.NCDK_ZagrebIndex(B8)</f>
        <v>24</v>
      </c>
    </row>
    <row r="9" spans="1:91" ht="18" customHeight="1" x14ac:dyDescent="0.55000000000000004">
      <c r="A9" t="s">
        <v>55</v>
      </c>
      <c r="B9" t="s">
        <v>57</v>
      </c>
      <c r="C9" t="str">
        <f>_xll.NCDK_MolText(B9)</f>
        <v xml:space="preserve">
       CDK0816191021
  6  6  0  0  0  0  0  0  0  0999 V2000
    0.0000    0.0000    0.0000 C   0  0  0  0  0  2  0  0  0  0  0  0
    0.0000    0.0000    0.0000 C   0  0  0  0  0  2  0  0  0  0  0  0
    0.0000    0.0000    0.0000 C   0  0  0  0  0  2  0  0  0  0  0  0
    0.0000    0.0000    0.0000 C   0  0  0  0  0  2  0  0  0  0  0  0
    0.0000    0.0000    0.0000 C   0  0  0  0  0  2  0  0  0  0  0  0
    0.0000    0.0000    0.0000 C   0  0  0  0  0  2  0  0  0  0  0  0
  1  2  1  0  0  0  0 
  2  4  1  0  0  0  0 
  4  6  1  0  0  0  0 
  6  5  1  0  0  0  0 
  5  3  1  0  0  0  0 
  3  1  1  0  0  0  0 
M  END
</v>
      </c>
      <c r="D9" t="str">
        <f>_xll.RDKit_SMILES($C9)</f>
        <v>[C]1[C][C][C][C][C]1</v>
      </c>
      <c r="E9" t="str">
        <f>_xll.RDKit_MolBlock($D9)</f>
        <v xml:space="preserve">
     RDKit          2D
  6  6  0  0  0  0  0  0  0  0999 V2000
    1.5000    0.0000    0.0000 C   0  0  0  0  0  2  0  0  0  0  0  0
    0.7500   -1.2990    0.0000 C   0  0  0  0  0  2  0  0  0  0  0  0
   -0.7500   -1.2990    0.0000 C   0  0  0  0  0  2  0  0  0  0  0  0
   -1.5000    0.0000    0.0000 C   0  0  0  0  0  2  0  0  0  0  0  0
   -0.7500    1.2990    0.0000 C   0  0  0  0  0  2  0  0  0  0  0  0
    0.7500    1.2990    0.0000 C   0  0  0  0  0  2  0  0  0  0  0  0
  1  2  1  0
  2  3  1  0
  3  4  1  0
  4  5  1  0
  5  6  1  0
  6  1  1  0
M  RAD  6   1   3   2   3   3   3   4   3   5   3   6   3
M  END
</v>
      </c>
      <c r="F9" t="str">
        <f>_xll.NCDK_SMILES($E9)</f>
        <v>[C]1[C][C][C][C][C]1 |^2:0,1,2,3,4,5|</v>
      </c>
      <c r="G9" t="str">
        <f>_xll.RDKit_InChI(F9)</f>
        <v>InChI=1S/C6/c1-2-4-6-5-3-1</v>
      </c>
      <c r="H9" t="str">
        <f>_xll.RDKit_InChIKey($B9)</f>
        <v>UHOVQNZJYSORNB-UHFFFAOYSA-N</v>
      </c>
      <c r="I9">
        <f>_xll.NCDK_Tanimoto($U9,$U10)</f>
        <v>1.9607843137254902E-2</v>
      </c>
      <c r="J9" t="str">
        <f>_xll.NCDK(J$1,$B9)</f>
        <v>0000000000000000000000000000000000000000000000000000000000000000000000000000000000000000000000000000000000000000000000000000000000000000000000000000000000000000001010</v>
      </c>
      <c r="K9" t="str">
        <f>_xll.RDKit_MACCSFingerprint($B9)</f>
        <v>00000000000000000000000000000000000000000000000000000000000000000000000000000000000000000000000000000000000000000000000000000000000000000000000000000000000000000011010</v>
      </c>
      <c r="L9" t="b">
        <f>($J9=MID($K9,2,166))</f>
        <v>0</v>
      </c>
      <c r="M9" t="str">
        <f>_xll.RDKit_MorganFingerprint($B9,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N9" t="str">
        <f>_xll.RDKit_RDKFingerprint($B9)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O9" t="str">
        <f>_xll.RDKit_HashedAtomPairFingerprint($B9)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P9" t="str">
        <f>_xll.RDKit_HashedTopologicalTorsionFingerprint($B9)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Q9" t="str">
        <f>_xll.RDKit_LayeredFingerprint($B9)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R9" t="str">
        <f>_xll.RDKit_PatternFingerprint($B9)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S9" t="str">
        <f>_xll.NCDK_ECFP0($B9)</f>
        <v>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9" t="str">
        <f>_xll.NCDK_ECFP2($B9)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9" t="str">
        <f>_xll.NCDK_ECFP4($B9)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V9" t="str">
        <f>_xll.NCDK_ECFP6($B9)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W9" t="str">
        <f>_xll.NCDK_FCFP0($B9)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9" t="str">
        <f>_xll.NCDK_FCFP2($B9)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Y9" t="str">
        <f>_xll.NCDK_FCFP4($B9)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Z9" t="str">
        <f>_xll.NCDK_FCFP0($B9)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9" t="str">
        <f>_xll.NCDK_AtomPairs2DFingerprinter($B9)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9" t="str">
        <f>_xll.NCDK_EStateFingerprinter($B9)</f>
        <v>0000000000000000000000000000000000000000000000000000000000000000000000000000000</v>
      </c>
      <c r="AC9" t="str">
        <f>_xll.NCDK_ExtendedFingerprinter($B9)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AD9" t="str">
        <f>_xll.NCDK_CDKFingerprinter($B9)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AE9" t="str">
        <f>_xll.NCDK_KlekotaRothFingerprinter($B9)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9" t="str">
        <f>_xll.NCDK_LingoFingerprinter($B9)</f>
        <v>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10000000000000000000000000000000000000000000000000000000000000000000000000000000000000000000000000</v>
      </c>
      <c r="AG9" t="str">
        <f>_xll.NCDK_MACCSFingerprinter($B9)</f>
        <v>0000000000000000000000000000000000000000000000000000000000000000000000000000000000000000000000000000000000000000000000000000000000000000000000000000000000000000001010</v>
      </c>
      <c r="AH9" t="str">
        <f>_xll.NCDK_ShortestPathFingerprinter($B9)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I9" t="str">
        <f>_xll.NCDK_SubstructureFingerprinter($B9)</f>
        <v>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J9" t="str">
        <f>_xll.NCDK_PubchemFingerprinter($B9)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11000000000000000000000000000000000000000000000001000000000001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AK9" s="2">
        <f>_xll.NCDK_MolecularWeight(B9)</f>
        <v>72.064415380728008</v>
      </c>
      <c r="AL9" s="2">
        <f>_xll.NCDK_ExactMass(B9)</f>
        <v>72</v>
      </c>
      <c r="AM9">
        <f>_xll.NCDK_AcidicGroupCount(B9)</f>
        <v>0</v>
      </c>
      <c r="AN9" s="4">
        <f>_xll.NCDK_ALogP(B9)</f>
        <v>2.7372000000000005</v>
      </c>
      <c r="AO9" s="4">
        <f>_xll.NCDK_XLogP(B9)</f>
        <v>3.4139999999999997</v>
      </c>
      <c r="AP9" s="4">
        <f>_xll.NCDK_MannholdLogP(B9)</f>
        <v>2.12</v>
      </c>
      <c r="AQ9" s="4">
        <f>_xll.NCDK_JPlogP(B9)</f>
        <v>2.6952762459207973</v>
      </c>
      <c r="AR9">
        <f>_xll.NCDK_AMolarRefractivity(B9)</f>
        <v>27.606000000000002</v>
      </c>
      <c r="AS9">
        <f>_xll.NCDK_APol(B9)</f>
        <v>10.56</v>
      </c>
      <c r="AT9">
        <f>_xll.NCDK_AromaticAtomsCount(B9)</f>
        <v>0</v>
      </c>
      <c r="AU9">
        <f>_xll.NCDK_AromaticBondsCount(B9)</f>
        <v>0</v>
      </c>
      <c r="AV9">
        <f>_xll.NCDK_AtomCount(B9)</f>
        <v>6</v>
      </c>
      <c r="AW9" t="str">
        <f>_xll.NCDK_AutocorrelationCharge(B9)</f>
        <v>0, 0, 0, 0, 0</v>
      </c>
      <c r="AX9" t="str">
        <f>_xll.NCDK_AutocorrelationMass(B9)</f>
        <v>6, 6, 6, 3, 0</v>
      </c>
      <c r="AY9" t="str">
        <f>_xll.NCDK_AutocorrelationPolarizability(B9)</f>
        <v>257.709834375, 257.709834375, 257.709834375, 128.8549171875, 0</v>
      </c>
      <c r="AZ9">
        <f>_xll.NCDK_BasicGroupCount(B9)</f>
        <v>0</v>
      </c>
      <c r="BA9" t="str">
        <f>_xll.NCDK_BCUT(B9)</f>
        <v>11.9, 12.1000824042221, -0.15279744210896, 0.0472849621131451, 6.45375, 6.65383240422211</v>
      </c>
      <c r="BB9">
        <f>_xll.NCDK_BondCount(B9)</f>
        <v>0</v>
      </c>
      <c r="BC9">
        <f>_xll.NCDK_BPol(B9)</f>
        <v>0</v>
      </c>
      <c r="BD9" t="str">
        <f>_xll.NCDK_CarbonTypes(B9)</f>
        <v>0, 0, 0, 0, 0, 0, 6, 0, 0</v>
      </c>
      <c r="BE9" t="str">
        <f>_xll.NCDK_ChiChain(B9)</f>
        <v>0, 0, 0, 0.125, 0, 0, 0, 0, 0.125, 0</v>
      </c>
      <c r="BF9" t="str">
        <f>_xll.NCDK_ChiCluster(B9)</f>
        <v>0, 0, 0, 0, 0, 0, 0, 0</v>
      </c>
      <c r="BG9" t="str">
        <f>_xll.NCDK_ChiPathCluster(B9)</f>
        <v>0, 0, 0, 0, 0, 0</v>
      </c>
      <c r="BH9" t="str">
        <f>_xll.NCDK_ChiPath(B9)</f>
        <v>4.24264068711928, 3, 2.12132034355964, 1.5, 1.06066017177982, 0.75, 0, 0, 4.24264068711928, 3, 2.12132034355964, 1.5, 1.06066017177982, 0.75, 0, 0</v>
      </c>
      <c r="BI9" t="str">
        <f>_xll.NCDK_CPSA(B9)</f>
        <v>#N/A</v>
      </c>
      <c r="BJ9">
        <f>_xll.NCDK_EccentricConnectivityIndex(B9)</f>
        <v>36</v>
      </c>
      <c r="BK9">
        <f>_xll.NCDK_FMF(B9)</f>
        <v>1</v>
      </c>
      <c r="BL9">
        <f>_xll.NCDK_FractionalPSA(B9)</f>
        <v>0</v>
      </c>
      <c r="BM9">
        <f>_xll.NCDK_FragmentComplexity(B9)</f>
        <v>6</v>
      </c>
      <c r="BN9" t="str">
        <f>_xll.NCDK_GravitationalIndex(B9)</f>
        <v>#N/A</v>
      </c>
      <c r="BO9">
        <f>_xll.NCDK_HBondAcceptorCount(B9)</f>
        <v>0</v>
      </c>
      <c r="BP9">
        <f>_xll.NCDK_HBondDonorCount(B9)</f>
        <v>0</v>
      </c>
      <c r="BQ9">
        <f>_xll.NCDK_HybridizationRatio(B9)</f>
        <v>1</v>
      </c>
      <c r="BR9" t="str">
        <f>_xll.NCDK_KappaShapeIndices(B9)</f>
        <v>4.16666666666667, 2.22222222222222, 1.33333333333333</v>
      </c>
      <c r="BS9" t="str">
        <f>_xll.NCDK_KierHallSmarts(B9)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T9">
        <f>_xll.NCDK_LargestChain(B9)</f>
        <v>0</v>
      </c>
      <c r="BU9">
        <f>_xll.NCDK_LargestPiSystem(B9)</f>
        <v>0</v>
      </c>
      <c r="BV9" t="str">
        <f>_xll.NCDK_LengthOverBreadth(B9)</f>
        <v>#N/A</v>
      </c>
      <c r="BW9">
        <f>_xll.NCDK_LongestAliphaticChain(B9)</f>
        <v>0</v>
      </c>
      <c r="BX9" t="str">
        <f>_xll.NCDK_MDE(B9)</f>
        <v>0, 0, 0, 0, 9.12546512839809, 0, 0, 0, 0, 0, 0, 0, 0, 0, 0, 0, 0, 0, 0</v>
      </c>
      <c r="BY9" t="str">
        <f>_xll.NCDK_MomentOfInertia(B9)</f>
        <v>#N/A</v>
      </c>
      <c r="BZ9">
        <f>_xll.NCDK_PetitjeanNumber(B9)</f>
        <v>0</v>
      </c>
      <c r="CA9" t="str">
        <f>_xll.NCDK_PetitjeanShapeIndex(B9)</f>
        <v>#N/A</v>
      </c>
      <c r="CB9">
        <f>_xll.NCDK_RotatableBondsCount(B9)</f>
        <v>0</v>
      </c>
      <c r="CC9">
        <f>_xll.NCDK_RuleOfFive(B9)</f>
        <v>0</v>
      </c>
      <c r="CD9" t="str">
        <f>_xll.NCDK_SmallRing(B9)</f>
        <v>1, 0, 1, 0, 0, 0, 0, 1, 0, 0, 0</v>
      </c>
      <c r="CE9">
        <f>_xll.NCDK_TPSA(B9)</f>
        <v>0</v>
      </c>
      <c r="CF9">
        <f>_xll.NCDK_VABC(B9)</f>
        <v>99.975907755200197</v>
      </c>
      <c r="CG9">
        <f>_xll.NCDK_VAdjMa(B9)</f>
        <v>3.5849625007211561</v>
      </c>
      <c r="CH9" s="2">
        <f>_xll.NCDK_MolecularWeight(B9)</f>
        <v>72.064415380728008</v>
      </c>
      <c r="CI9" s="3">
        <f>_xll.NCDK_ExactMass(B9)</f>
        <v>72</v>
      </c>
      <c r="CJ9" t="str">
        <f>_xll.NCDK_WeightedPath(B9)</f>
        <v>11.8125, 1.96875, 0, 0, 0</v>
      </c>
      <c r="CK9" t="str">
        <f>_xll.NCDK_WHIM(B9)</f>
        <v>#N/A</v>
      </c>
      <c r="CL9" t="str">
        <f>_xll.NCDK_WienerNumbers(B9)</f>
        <v>27, 3</v>
      </c>
      <c r="CM9">
        <f>_xll.NCDK_ZagrebIndex(B9)</f>
        <v>24</v>
      </c>
    </row>
    <row r="10" spans="1:91" ht="18" customHeight="1" x14ac:dyDescent="0.55000000000000004">
      <c r="A10" t="s">
        <v>62</v>
      </c>
      <c r="B10" s="1" t="s">
        <v>61</v>
      </c>
      <c r="C10" t="str">
        <f>_xll.NCDK_MolText(B10)</f>
        <v xml:space="preserve">cholesterol 
       CDK08161910213D
 74 77  0  0  1  0  0  0  0  0999 V2000
   -4.4007   -0.4401    1.6251 C   0  0  2  0  0  0  0  0  0  0  0  0
   -5.4580   -1.0449    0.6688 C   0  0  0  0  0  0  0  0  0  0  0  0
   -6.8803   -1.1120    1.2424 C   0  0  0  0  0  0  0  0  0  0  0  0
   -6.8789   -1.8887    2.5625 C   0  0  2  0  0  0  0  0  0  0  0  0
   -8.1805   -1.9330    3.0966 O   0  0  0  0  0  0  0  0  0  0  0  0
   -4.5298   -1.1316    2.9761 C   0  0  0  0  0  0  0  0  0  0  0  0
   -5.9163   -1.2545    3.5698 C   0  0  0  0  0  0  0  0  0  0  0  0
   -6.5867   -2.9502    2.3792 H   0  0  0  0  0  0  0  0  0  0  0  0
   -8.4859   -1.0575    3.2729 H   0  0  0  0  0  0  0  0  0  0  0  0
   -7.2848   -0.0861    1.4065 H   0  0  0  0  0  0  0  0  0  0  0  0
   -7.5635   -1.6115    0.5139 H   0  0  0  0  0  0  0  0  0  0  0  0
   -3.4739   -1.5853    3.6698 C   0  0  0  0  0  0  0  0  0  0  0  0
   -2.0491   -1.5015    3.2092 C   0  0  0  0  0  0  0  0  0  0  0  0
   -5.4914   -0.4714   -0.2864 H   0  0  0  0  0  0  0  0  0  0  0  0
   -5.1613   -2.0882    0.4082 H   0  0  0  0  0  0  0  0  0  0  0  0
   -5.9087   -1.8665    4.5017 H   0  0  0  0  0  0  0  0  0  0  0  0
   -6.2838   -0.2457    3.8644 H   0  0  0  0  0  0  0  0  0  0  0  0
   -4.6829    1.0628    1.8375 C   0  0  0  0  0  0  0  0  0  0  0  0
   -3.9145    1.5425    2.4829 H   0  0  0  0  0  0  0  0  0  0  0  0
   -4.7314    1.6265    0.8802 H   0  0  0  0  0  0  0  0  0  0  0  0
   -5.6605    1.2510    2.3311 H   0  0  0  0  0  0  0  0  0  0  0  0
   -2.9831   -0.6783    1.0240 C   0  0  2  0  0  0  0  0  0  0  0  0
   -1.8668   -0.4880    2.0713 C   0  0  2  0  0  0  0  0  0  0  0  0
   -1.4072   -1.2093    4.0732 H   0  0  0  0  0  0  0  0  0  0  0  0
   -1.7436   -2.5253    2.8911 H   0  0  0  0  0  0  0  0  0  0  0  0
   -2.9232   -1.7566    0.7414 H   0  0  0  0  0  0  0  0  0  0  0  0
   -1.9378    0.5330    2.5085 H   0  0  0  0  0  0  0  0  0  0  0  0
   -2.6946    0.1083   -0.2726 C   0  0  0  0  0  0  0  0  0  0  0  0
   -0.4873   -0.6624    1.4206 C   0  0  1  0  0  0  0  0  0  0  0  0
   -0.2021    0.2906    0.2388 C   0  0  1  0  0  0  0  0  0  0  0  0
   -1.2658   -0.0661   -0.8181 C   0  0  0  0  0  0  0  0  0  0  0  0
   -3.4092   -0.1986   -1.0718 H   0  0  0  0  0  0  0  0  0  0  0  0
   -2.8641    1.1947   -0.1124 H   0  0  0  0  0  0  0  0  0  0  0  0
   -1.1359   -1.1205   -1.1581 H   0  0  0  0  0  0  0  0  0  0  0  0
   -1.1536    0.5653   -1.7269 H   0  0  0  0  0  0  0  0  0  0  0  0
   -0.4558   -1.7097    1.0305 H   0  0  0  0  0  0  0  0  0  0  0  0
   -0.2725    1.7827    0.6258 C   0  0  0  0  0  0  0  0  0  0  0  0
   -0.1621    2.4385   -0.2653 H   0  0  0  0  0  0  0  0  0  0  0  0
   -1.2338    2.0731    1.1005 H   0  0  0  0  0  0  0  0  0  0  0  0
    0.5267    2.0755    1.3418 H   0  0  0  0  0  0  0  0  0  0  0  0
    1.2610   -0.1086   -0.0950 C   0  0  2  0  0  0  0  0  0  0  0  0
    1.8880   -0.3460    1.3036 C   0  0  0  0  0  0  0  0  0  0  0  0
    0.7432   -0.5205    2.3170 C   0  0  0  0  0  0  0  0  0  0  0  0
    2.5364   -1.2546    1.2939 H   0  0  0  0  0  0  0  0  0  0  0  0
    2.5208    0.5163    1.6206 H   0  0  0  0  0  0  0  0  0  0  0  0
    0.6384    0.3789    2.9682 H   0  0  0  0  0  0  0  0  0  0  0  0
    0.8960   -1.4042    2.9812 H   0  0  0  0  0  0  0  0  0  0  0  0
    1.2152   -1.0968   -0.6133 H   0  0  0  0  0  0  0  0  0  0  0  0
    2.1309    0.8126   -0.9856 C   0  0  2  0  0  0  0  0  0  0  0  0
    1.4886    1.0858   -2.3567 C   0  0  0  0  0  0  0  0  0  0  0  0
    3.5437    0.2143   -1.1862 C   0  0  0  0  0  0  0  0  0  0  0  0
    4.5801    1.1982   -1.7589 C   0  0  0  0  0  0  0  0  0  0  0  0
    5.9962    0.5979   -1.7755 C   0  0  0  0  0  0  0  0  0  0  0  0
    7.0518    1.4960   -2.4502 C   0  0  0  0  0  0  0  0  0  0  0  0
    8.3942    0.7505   -2.5508 C   0  0  0  0  0  0  0  0  0  0  0  0
    7.2516    2.8264   -1.7060 C   0  0  0  0  0  0  0  0  0  0  0  0
    2.1531    1.6731   -3.0272 H   0  0  0  0  0  0  0  0  0  0  0  0
    1.2359    0.1359   -2.8807 H   0  0  0  0  0  0  0  0  0  0  0  0
    0.5671    1.6997   -2.2736 H   0  0  0  0  0  0  0  0  0  0  0  0
    3.9490   -0.1340   -0.2099 H   0  0  0  0  0  0  0  0  0  0  0  0
    3.4739   -0.6877   -1.8384 H   0  0  0  0  0  0  0  0  0  0  0  0
    4.3098    1.4879   -2.8000 H   0  0  0  0  0  0  0  0  0  0  0  0
    4.5724    2.1234   -1.1374 H   0  0  0  0  0  0  0  0  0  0  0  0
    9.1636    1.3684   -3.0686 H   0  0  0  0  0  0  0  0  0  0  0  0
    8.7878    0.4944   -1.5406 H   0  0  0  0  0  0  0  0  0  0  0  0
    8.2909   -0.1974   -3.1279 H   0  0  0  0  0  0  0  0  0  0  0  0
    8.0599    3.4326   -2.1757 H   0  0  0  0  0  0  0  0  0  0  0  0
    6.3333    3.4555   -1.7236 H   0  0  0  0  0  0  0  0  0  0  0  0
    7.5318    2.6539   -0.6417 H   0  0  0  0  0  0  0  0  0  0  0  0
    6.7102    1.7242   -3.4903 H   0  0  0  0  0  0  0  0  0  0  0  0
    6.3198    0.3737   -0.7317 H   0  0  0  0  0  0  0  0  0  0  0  0
    5.9549   -0.3755   -2.3196 H   0  0  0  0  0  0  0  0  0  0  0  0
    2.2538    1.7889   -0.4594 H   0  0  0  0  0  0  0  0  0  0  0  0
   -3.6341   -2.0792    4.6432 H   0  0  0  0  0  0  0  0  0  0  0  0
  2  1  1  0  0  0  0 
  1  6  1  0  0  0  0 
 18  1  1  0  0  0  0 
 22  1  1  0  0  0  0 
  2  3  1  0  0  0  0 
 14  2  1  0  0  0  0 
 15  2  1  0  0  0  0 
  4  3  1  0  0  0  0 
 10  3  1  0  0  0  0 
  3 11  1  0  0  0  0 
  4  5  1  0  0  0  0 
  7  4  1  0  0  0  0 
  4  8  1  0  0  0  0 
  9  5  1  0  0  0  0 
  7  6  1  0  0  0  0 
  6 12  2  0  0  0  0 
  7 16  1  0  0  0  0 
  7 17  1  0  0  0  0 
 12 13  1  0  0  0  0 
 74 12  1  0  0  0  0 
 23 13  1  0  0  0  0 
 24 13  1  0  0  0  0 
 13 25  1  0  0  0  0 
 18 19  1  0  0  0  0 
 18 20  1  0  0  0  0 
 18 21  1  0  0  0  0 
 23 22  1  0  0  0  0 
 26 22  1  0  0  0  0 
 22 28  1  0  0  0  0 
 23 27  1  0  0  0  0 
 29 23  1  0  0  0  0 
 31 28  1  0  0  0  0 
 32 28  1  0  0  0  0 
 33 28  1  0  0  0  0 
 30 29  1  0  0  0  0 
 36 29  1  0  0  0  0 
 43 29  1  0  0  0  0 
 30 31  1  0  0  0  0 
 30 37  1  0  0  0  0 
 30 41  1  0  0  0  0 
 31 34  1  0  0  0  0 
 35 31  1  0  0  0  0 
 37 38  1  0  0  0  0 
 39 37  1  0  0  0  0 
 37 40  1  0  0  0  0 
 42 41  1  0  0  0  0 
 41 48  1  0  0  0  0 
 41 49  1  0  0  0  0 
 42 43  1  0  0  0  0 
 44 42  1  0  0  0  0 
 45 42  1  0  0  0  0 
 43 46  1  0  0  0  0 
 43 47  1  0  0  0  0 
 49 50  1  0  0  0  0 
 51 49  1  0  0  0  0 
 73 49  1  0  0  0  0 
 57 50  1  0  0  0  0 
 50 58  1  0  0  0  0 
 59 50  1  0  0  0  0 
 52 51  1  0  0  0  0 
 60 51  1  0  0  0  0 
 51 61  1  0  0  0  0 
 53 52  1  0  0  0  0 
 52 62  1  0  0  0  0 
 63 52  1  0  0  0  0 
 54 53  1  0  0  0  0 
 53 71  1  0  0  0  0 
 72 53  1  0  0  0  0 
 55 54  1  0  0  0  0 
 54 56  1  0  0  0  0 
 70 54  1  0  0  0  0 
 55 64  1  0  0  0  0 
 55 65  1  0  0  0  0 
 66 55  1  0  0  0  0 
 56 67  1  0  0  0  0 
 68 56  1  0  0  0  0 
 69 56  1  0  0  0  0 
M  END
</v>
      </c>
      <c r="D10" t="str">
        <f>_xll.RDKit_SMILES($C10)</f>
        <v>CC(C)CCCC(C)C1CCC2C3CC=C4CC(O)CCC4(C)C3CCC12C</v>
      </c>
      <c r="E10" t="str">
        <f>_xll.RDKit_MolBlock($D10)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F10" t="str">
        <f>_xll.NCDK_SMILES($E10)</f>
        <v>CC(C)CCCC(C)C1CCC2C3CC=C4CC(O)CCC4(C)C3CCC12C</v>
      </c>
      <c r="G10" t="str">
        <f>_xll.RDKit_InChI(F10)</f>
        <v>InChI=1S/C27H46O/c1-18(2)7-6-8-19(3)23-11-12-24-22-10-9-20-17-21(28)13-15-26(20,4)25(22)14-16-27(23,24)5/h9,18-19,21-25,28H,6-8,10-17H2,1-5H3</v>
      </c>
      <c r="H10" t="str">
        <f>_xll.RDKit_InChIKey($B10)</f>
        <v>HVYWMOMLDIMFJA-DPAQBDIFSA-N</v>
      </c>
      <c r="I10">
        <f>_xll.NCDK_Tanimoto($U10,$U11)</f>
        <v>0.47761194029850745</v>
      </c>
      <c r="J10" t="str">
        <f>_xll.NCDK(J$1,$B10)</f>
        <v>0000000000000000000000000100000000000000000000000100000000000000010000000101000000000000010000010010000110010001001101000000011110010000001010101010110100101001001110</v>
      </c>
      <c r="K10" t="str">
        <f>_xll.RDKit_MACCSFingerprint($B10)</f>
        <v>00000000000000000000000000100000000000000000000000100000000000000010000000101000000000000010000010010100110010001001101000000001110010000001010101010110100101001001110</v>
      </c>
      <c r="L10" t="b">
        <f>($J10=MID($K10,2,166))</f>
        <v>0</v>
      </c>
      <c r="M10" t="str">
        <f>_xll.RDKit_MorganFingerprint($B10,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N10" t="str">
        <f>_xll.RDKit_RDKFingerprint($B10)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O10" t="str">
        <f>_xll.RDKit_HashedAtomPairFingerprint($B10)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P10" t="str">
        <f>_xll.RDKit_HashedTopologicalTorsionFingerprint($B10)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Q10" t="str">
        <f>_xll.RDKit_LayeredFingerprint($B10)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R10" t="str">
        <f>_xll.RDKit_PatternFingerprint($B10)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S10" t="str">
        <f>_xll.NCDK_ECFP0($B10)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T10" t="str">
        <f>_xll.NCDK_ECFP2($B10)</f>
        <v>0000000000000010000000001100000000000000000000001000000000000000000000000001000000001000100000000000000000000000000000000000000000000100000000000000000010000000000000000000000000000000000000000000000000000010000000000000010000000010000000000000000000000000000000000000000001000000000010000000000000000000000000000000000000000000000000000000000000000000000000000000000000000000000000000000000000000000000000000000000000000000000000000000000000000000000000000000000000000000100000000000000000000000001000000000000000000000000000000000000000010000000000000000000000000100000000000000000000000000000000000000000000000000000000000100000000000000000000000000000000000000000000000000000000000000000000000000000000000000000000000000000000000000000000000000000000100010000000000001000001000000000000000000000001000000000000000100000000000000000000000000000000000000000000000000000000000000000000000000000000000000000000000000000000000000000000010000000000010000000000000000000100000000000000000000000000000000000000000000000000000000</v>
      </c>
      <c r="U10" t="str">
        <f>_xll.NCDK_ECFP4($B10)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V10" t="str">
        <f>_xll.NCDK_ECFP6($B10)</f>
        <v>0000000000001010001000001100000000000000000100001000000000010000000000000001000000001010100000000000000000000000000000000000000000000100000000010000000010000000000000000000000000000000000000000000000000001010000001100000011000000010000000000000000000000000000000000000000001000000000010000000001000000000000000110000010000000000000000000000000000000010000110000000000000000000000000000000000000000000000000000000000000000000000000000000000000000000000000000000000000000000100000000000000000000000001000100000000000100000000000000000000000010000000000000000000000000100000000000000001000000000010000000000000000001000000000000100000000000000000000000000010000010000000000000000000000000000010100000001000000000000000000000000000000000000000000000000000000100010000000000001010001000000000000000000000011000000000000010100000000000000000000011000000010000000000100000000000000000000000000000100010000000001000010000000000000000000000000010000000000010000000000000001000100000001000000010000000100000000000000000000000000000000</v>
      </c>
      <c r="W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10" t="str">
        <f>_xll.NCDK_FCFP2($B10)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Y10" t="str">
        <f>_xll.NCDK_FCFP4($B10)</f>
        <v>1001000000000000000000010000000000000000000000000000000000000000000000000000000001000010000000000000000000000000000000000000000000000000000000000000000100000000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0000000000000000000000000000000000000000000000010000000000000000000010000000000000000000000000000000000000000000000000001000100000000000000000000000000000000000000000000000000000000000000100000000001000000000010000000000000000000000000000000000000000000000000000000000000000000000010000000000000000000000000100000000000010000000000000010000000000000000000000000000000000000000000000000000000000000000001000000000000000000000000001000000000000000000000</v>
      </c>
      <c r="Z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10" t="str">
        <f>_xll.NCDK_AtomPairs2DFingerprinter($B10)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B10" t="str">
        <f>_xll.NCDK_EStateFingerprinter($B10)</f>
        <v>0000000000000001001000000000000000000000000000000000000000000000000000000000000</v>
      </c>
      <c r="AC10" t="str">
        <f>_xll.NCDK_ExtendedFingerprinter($B10)</f>
        <v>000000000000000000001000000010000000000000000000000000000000100001000000010000000000010000000010010001010000000110001110000000000000000010000000001000001001000000000000001010000000100000000000010000000000000000000000000000000000000100000010000000000010000001010000000000010000100001000000000000101000001000000000000000001000000000000011000000000000000000000000000000000000001000100000000000000000000000001100100100000000000010000001000000101000000000000100000000000000000101000000010000000000100000000001000000000000000000000010000000000000000000000000000000000000000000101000000000000000001000000000010000100010000000000000000000000000001000010000000000000000100001000001000000000010000100000000000000001010000000000000000000010000000000000000001000001000000000111000000010000000000000010000000010000010010010010000000000010000000000010000000000101000000000000000000001000000000010100100000010000010000000100000010000000000000100000000000000000010110000000001011000010010000000000000000010000001000000000000011111111</v>
      </c>
      <c r="AD10" t="str">
        <f>_xll.NCDK_CDKFingerprinter($B10)</f>
        <v>0000010000000001001000000000000000000010000000000000000000100000000000000001100000000001000000000000000000000000000000000000000100001100000000000000110000000010000000000100100000110000000000000000000000000010000000000000000000000000000000000000000000000000010000000000000000000000001010000000000001001000000000000001100000000100000000000000000100000000000000000000010000000000000000000000000010000000000001001100000000000010000000000000000000010000000010000100000000000000001000000000010000000000011011100100101000000000001000000000011010000010010000000000000000000000001000100000000000001000000000000000000000000000011001000000000000000100000010000000000000011000000000000000010000000000000000000000000000010000000000011000000000000000000001110101000010000000000000000000000000000100000000000000000000001100000000000000000000000010000000001010001000100000000100010100000010000000000000000000000000000000000000000000000010000000010000000000000000000001000000000000000000010000000000000000000000000000000000000000001000000000</v>
      </c>
      <c r="AE10" t="str">
        <f>_xll.NCDK_KlekotaRothFingerprinter($B10)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F10" t="str">
        <f>_xll.NCDK_LingoFingerprinter($B10)</f>
        <v>00000100000000000000000000000000000000000000000000000000000000000000000000000001000000000000000000000100000000000000000000000000001000000001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10000000000000000000000000000000000000000000000000011000000000000000000000000000000010000000010000000000000000000000000000000000000000000000000000000000000000000000000000100000000000000000000010000000000000000100000000000000000000000000000000000000000000000000000000000000000000000000000000000000000000000000000000000000000000000000000000000000000000000000000000000000000000000001100000000000000000000000000000000000000000000000000000000000000000000000000000000000000001000000000000000000000000000000000010000000000000000000000000000000000000000000000000000000000000000000000000000000000000000001100000</v>
      </c>
      <c r="AG10" t="str">
        <f>_xll.NCDK_MACCSFingerprinter($B10)</f>
        <v>0000000000000000000000000100000000000000000000000100000000000000010000000101000000000000010000010010000110010001001101000000011110010000001010101010110100101001001110</v>
      </c>
      <c r="AH10" t="str">
        <f>_xll.NCDK_ShortestPathFingerprinter($B10)</f>
        <v>1011001000010001010001111111000100000001000000000011011110010100101010100100000000001100000010100101000010010000011110100100000000010100010101000100000010000001000001010100000001100010000100000001100001000110100001000000001011000010101101010011010010001000010001000010001111000100011000000100101010110000110000010010110001100100010000000001000000010010110000000000010010111010010001101010010011000000101100000000100101101011000110100001100000100010010001010000000000010000010100001011001010001100010000010001111001100000101000010100010001001010000001000010011000111110010010000000110101011010001011001010000110000000000100000000010011000100000000011000010000000101000100000000100000000000010100000000010001000110100100000000000000010000001010000000010001000000101000010110000000101000011010011100011001110000000011100000001000000010101000001001001000010000111100010010010001110100100100001000010101000101000010010110010000000011001010010000000010011001101010100101001100000001011000001011001001101100000100100010000000000000</v>
      </c>
      <c r="AI10" t="str">
        <f>_xll.NCDK_SubstructureFingerprinter($B10)</f>
        <v>111110000001011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J10" t="str">
        <f>_xll.NCDK_PubchemFingerprinter($B10)</f>
        <v>1111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K10" s="2">
        <f>_xll.NCDK_MolecularWeight(B10)</f>
        <v>386.65454881683121</v>
      </c>
      <c r="AL10" s="2">
        <f>_xll.NCDK_ExactMass(B10)</f>
        <v>386.35486609199995</v>
      </c>
      <c r="AM10">
        <f>_xll.NCDK_AcidicGroupCount(B10)</f>
        <v>0</v>
      </c>
      <c r="AN10" s="4">
        <f>_xll.NCDK_ALogP(B10)</f>
        <v>7.376100000000001</v>
      </c>
      <c r="AO10" s="4">
        <f>_xll.NCDK_XLogP(B10)</f>
        <v>10.518000000000004</v>
      </c>
      <c r="AP10" s="4">
        <f>_xll.NCDK_MannholdLogP(B10)</f>
        <v>4.3199999999999994</v>
      </c>
      <c r="AQ10" s="4">
        <f>_xll.NCDK_JPlogP(B10)</f>
        <v>7.8290832169857083</v>
      </c>
      <c r="AR10">
        <f>_xll.NCDK_AMolarRefractivity(B10)</f>
        <v>120.6157</v>
      </c>
      <c r="AS10">
        <f>_xll.NCDK_APol(B10)</f>
        <v>78.99447799999993</v>
      </c>
      <c r="AT10">
        <f>_xll.NCDK_AromaticAtomsCount(B10)</f>
        <v>0</v>
      </c>
      <c r="AU10">
        <f>_xll.NCDK_AromaticBondsCount(B10)</f>
        <v>0</v>
      </c>
      <c r="AV10">
        <f>_xll.NCDK_AtomCount(B10)</f>
        <v>74</v>
      </c>
      <c r="AW10" t="str">
        <f>_xll.NCDK_AutocorrelationCharge(B10)</f>
        <v>0.0827991713427503, -0.0229631507285856, -0.0270969061556759, 0.00647128770548948, 0.00909713625645344</v>
      </c>
      <c r="AX10" t="str">
        <f>_xll.NCDK_AutocorrelationMass(B10)</f>
        <v>28.7744690355409, 31.3320919771326, 48.6641839542651, 54.6641839542651, 49.6641839542651</v>
      </c>
      <c r="AY10" t="str">
        <f>_xll.NCDK_AutocorrelationPolarizability(B10)</f>
        <v>2589.35165284459, 3179.06049775734, 4922.9791073968, 5328.87269506555, 4616.91714731414</v>
      </c>
      <c r="AZ10">
        <f>_xll.NCDK_BasicGroupCount(B10)</f>
        <v>0</v>
      </c>
      <c r="BA10" t="str">
        <f>_xll.NCDK_BCUT(B10)</f>
        <v>11.89, 15.9949214370833, -0.392219399090072, 0.0596280868632924, 5.23875003301361, 12.6475909449557</v>
      </c>
      <c r="BB10">
        <f>_xll.NCDK_BondCount(B10)</f>
        <v>46</v>
      </c>
      <c r="BC10">
        <f>_xll.NCDK_BPol(B10)</f>
        <v>50.287521999999989</v>
      </c>
      <c r="BD10" t="str">
        <f>_xll.NCDK_CarbonTypes(B10)</f>
        <v>0, 0, 0, 1, 1, 5, 12, 6, 2</v>
      </c>
      <c r="BE10" t="str">
        <f>_xll.NCDK_ChiChain(B10)</f>
        <v>0, 0, 0.0833333333333333, 0.393634553260967, 0.976046921839545, 0, 0, 0.0833333333333333, 0.37164819290959, 0.863165765466815</v>
      </c>
      <c r="BF10" t="str">
        <f>_xll.NCDK_ChiCluster(B10)</f>
        <v>2.9521315814894, 0.235702260395516, 1.02234106177579, 0.203263132396285, 2.68481479020038, 0.219913202813724, 0.935219433730957, 0.179558378198271</v>
      </c>
      <c r="BG10" t="str">
        <f>_xll.NCDK_ChiPathCluster(B10)</f>
        <v>6.93012787723299, 11.9183161832455, 18.084244169983, 6.31056734345633, 10.8246614459309, 15.7948474414898</v>
      </c>
      <c r="BH10" t="str">
        <f>_xll.NCDK_ChiPath(B10)</f>
        <v>20.1040835277556, 13.2536913009629, 13.0668536638687, 11.1291235227258, 9.49703814548855, 7.69096408557495, 5.93907638185732, 4.4721666474432, 19.344190342069, 12.6298450216499, 12.1863667747532, 10.2790812759586, 8.6662445789686, 6.67875288189192, 5.16344144011131, 3.80610378452706</v>
      </c>
      <c r="BI10" t="str">
        <f>_xll.NCDK_CPSA(B10)</f>
        <v>740.518679745203, 1141.6281036277, 24.7477735904141, 216.516577646307, -333.794969260415, -24.5734427697376, 524.002102098896, 1475.42307288811, 49.3212163601517, 0.773763217212662, 1.19287988066324, 0.0258587898400593, 0.226236782787338, -0.348780221713257, -0.025676632684061, 708.702485273172, 1092.57834600072, 23.6844918679688, 207.213998617263, -319.453554322133, -23.5176511261314, 0.136302900713605, 0.25436791475781, 2.7228153119618, 9.4535627888125, 899.894129431074, 57.1411279604366, 0.940293602018195, 0.0597063979818049</v>
      </c>
      <c r="BJ10">
        <f>_xll.NCDK_EccentricConnectivityIndex(B10)</f>
        <v>669</v>
      </c>
      <c r="BK10">
        <f>_xll.NCDK_FMF(B10)</f>
        <v>0.22972972972972974</v>
      </c>
      <c r="BL10">
        <f>_xll.NCDK_FractionalPSA(B10)</f>
        <v>5.2361188574192148E-2</v>
      </c>
      <c r="BM10">
        <f>_xll.NCDK_FragmentComplexity(B10)</f>
        <v>5173.01</v>
      </c>
      <c r="BN10" t="str">
        <f>_xll.NCDK_GravitationalIndex(B10)</f>
        <v>1941.85812139388, 44.0665192793109, 12.4759176252409, 2394.88950905792, 48.9376083299737, 13.37914910667, 4535.65140656394, 67.3472449812458, 16.5531209985441</v>
      </c>
      <c r="BO10">
        <f>_xll.NCDK_HBondAcceptorCount(B10)</f>
        <v>1</v>
      </c>
      <c r="BP10">
        <f>_xll.NCDK_HBondDonorCount(B10)</f>
        <v>1</v>
      </c>
      <c r="BQ10">
        <f>_xll.NCDK_HybridizationRatio(B10)</f>
        <v>0.92592592592592593</v>
      </c>
      <c r="BR10" t="str">
        <f>_xll.NCDK_KappaShapeIndices(B10)</f>
        <v>21.2403746097815, 7.921875, 3.65484429065744</v>
      </c>
      <c r="BS10" t="str">
        <f>_xll.NCDK_KierHallSmarts(B10)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T10">
        <f>_xll.NCDK_LargestChain(B10)</f>
        <v>7</v>
      </c>
      <c r="BU10">
        <f>_xll.NCDK_LargestPiSystem(B10)</f>
        <v>2</v>
      </c>
      <c r="BV10" t="str">
        <f>_xll.NCDK_LengthOverBreadth(B10)</f>
        <v>3.502934717034, 3.502934717034</v>
      </c>
      <c r="BW10">
        <f>_xll.NCDK_LongestAliphaticChain(B10)</f>
        <v>7</v>
      </c>
      <c r="BX10" t="str">
        <f>_xll.NCDK_MDE(B10)</f>
        <v>2.79346109096649, 16.5925259846737, 11.5560895487586, 3.39888423642021, 17.7527182855433, 29.2401176288661, 7.64127863367805, 8.77423090217006, 6.5802347918611, 0.5, 0, 0, 0, 0, 0, 0, 0, 0, 0</v>
      </c>
      <c r="BY10" t="str">
        <f>_xll.NCDK_MomentOfInertia(B10)</f>
        <v>10068.4095883237, 9731.07167302841, 773.613761142664, 1.03466606008362, 13.0147757111406, 12.5787210127379, 8.29661608019916</v>
      </c>
      <c r="BZ10">
        <f>_xll.NCDK_PetitjeanNumber(B10)</f>
        <v>0.46666666666666667</v>
      </c>
      <c r="CA10" t="str">
        <f>_xll.NCDK_PetitjeanShapeIndex(B10)</f>
        <v>0.875, 0.940550174456362</v>
      </c>
      <c r="CB10">
        <f>_xll.NCDK_RotatableBondsCount(B10)</f>
        <v>5</v>
      </c>
      <c r="CC10">
        <f>_xll.NCDK_RuleOfFive(B10)</f>
        <v>1</v>
      </c>
      <c r="CD10" t="str">
        <f>_xll.NCDK_SmallRing(B10)</f>
        <v>4, 0, 1, 0, 0, 0, 1, 3, 0, 0, 0</v>
      </c>
      <c r="CE10">
        <f>_xll.NCDK_TPSA(B10)</f>
        <v>20.23</v>
      </c>
      <c r="CF10">
        <f>_xll.NCDK_VABC(B10)</f>
        <v>432.2759767957632</v>
      </c>
      <c r="CG10">
        <f>_xll.NCDK_VAdjMa(B10)</f>
        <v>5.9541963103868758</v>
      </c>
      <c r="CH10" s="2">
        <f>_xll.NCDK_MolecularWeight(B10)</f>
        <v>386.65454881683121</v>
      </c>
      <c r="CI10" s="3">
        <f>_xll.NCDK_ExactMass(B10)</f>
        <v>386.35486609199995</v>
      </c>
      <c r="CJ10" t="str">
        <f>_xll.NCDK_WeightedPath(B10)</f>
        <v>57.2167299866347, 2.04345464237981, 2.54245315921217, 2.54245315921217, 0</v>
      </c>
      <c r="CK10" t="str">
        <f>_xll.NCDK_WHIM(B10)</f>
        <v>1.22231276339169, 2.17046945111189, 25.8559001988821, 0.0417903530188526, 0.0742074265238894, #N/A, #N/A, #N/A, 0.0962638773185697, 0.00388857657057473, 66.8991567190677, 29.2486824133857, 90.3764308473927, 188.22062289613, 0.413001665342944, #N/A, 66.9993091729568</v>
      </c>
      <c r="CL10" t="str">
        <f>_xll.NCDK_WienerNumbers(B10)</f>
        <v>2022, 54</v>
      </c>
      <c r="CM10">
        <f>_xll.NCDK_ZagrebIndex(B10)</f>
        <v>158</v>
      </c>
    </row>
    <row r="11" spans="1:91" ht="18" customHeight="1" x14ac:dyDescent="0.55000000000000004">
      <c r="A11" t="s">
        <v>62</v>
      </c>
      <c r="B11" t="s">
        <v>63</v>
      </c>
      <c r="C11" t="str">
        <f>_xll.NCDK_MolText(B11)</f>
        <v xml:space="preserve">
       CDK0816191021
 28 31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1  2  1  0  0  0  0 
  2  3  1  0  0  0  0 
  2  4  1  0  0  0  0 
  4  5  1  0  0  0  0 
  5  6  1  0  0  0  0 
  6  7  1  0  0  0  0 
  7  8  1  0  0  0  0 
  7  9  1  0  0  0  0 
  9 10  1  0  0  0  0 
 10 11  1  0  0  0  0 
 11 12  1  0  0  0  0 
 12 13  1  0  0  0  0 
  9 13  1  0  0  0  0 
 13 14  1  0  0  0  0 
 14 15  1  0  0  0  0 
 15 16  1  0  0  0  0 
 16 17  1  0  0  0  0 
 12 17  1  0  0  0  0 
 17 18  1  0  0  0  0 
 18 19  1  0  0  0  0 
 19 20  2  0  0  0  0 
 20 21  1  0  0  0  0 
 16 21  1  0  0  0  0 
 21 22  1  0  0  0  0 
 22 23  1  0  0  0  0 
 23 24  1  0  0  0  0 
 24 25  1  0  0  0  0 
 20 25  1  0  0  0  0 
 24 26  1  0  0  0  0 
 21 27  1  0  0  0  0 
 13 28  1  0  0  0  0 
M  END
</v>
      </c>
      <c r="D11" t="str">
        <f>_xll.RDKit_SMILES($C11)</f>
        <v>CC(C)CCCC(C)C1CCC2C3CC=C4CC(O)CCC4(C)C3CCC12C</v>
      </c>
      <c r="E11" t="str">
        <f>_xll.RDKit_MolBlock($D11)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F11" t="str">
        <f>_xll.NCDK_SMILES($E11)</f>
        <v>CC(C)CCCC(C)C1CCC2C3CC=C4CC(O)CCC4(C)C3CCC12C</v>
      </c>
      <c r="G11" t="str">
        <f>_xll.RDKit_InChI(F11)</f>
        <v>InChI=1S/C27H46O/c1-18(2)7-6-8-19(3)23-11-12-24-22-10-9-20-17-21(28)13-15-26(20,4)25(22)14-16-27(23,24)5/h9,18-19,21-25,28H,6-8,10-17H2,1-5H3</v>
      </c>
      <c r="H11" t="str">
        <f>_xll.RDKit_InChIKey($B11)</f>
        <v>HVYWMOMLDIMFJA-UHFFFAOYSA-N</v>
      </c>
      <c r="I11" t="e">
        <f>_xll.NCDK_Tanimoto($U11,$U12)</f>
        <v>#NUM!</v>
      </c>
      <c r="J11" t="str">
        <f>_xll.NCDK(J$1,$B11)</f>
        <v>0000000000000000000000000100000000000000000000000100000000000000010000000101000000000000010000010010000110010001001101000000001110010000001010101010110100101001001110</v>
      </c>
      <c r="K11" t="str">
        <f>_xll.RDKit_MACCSFingerprint($B11)</f>
        <v>00000000000000000000000000100000000000000000000000100000000000000010000000101000000000000010000010010100110010001001101000000001110010000001010101010110100101001001110</v>
      </c>
      <c r="L11" t="b">
        <f>($J11=MID($K11,2,166))</f>
        <v>0</v>
      </c>
      <c r="M11" t="str">
        <f>_xll.RDKit_MorganFingerprint($B11,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N11" t="str">
        <f>_xll.RDKit_RDKFingerprint($B11)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O11" t="str">
        <f>_xll.RDKit_HashedAtomPairFingerprint($B11)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P11" t="str">
        <f>_xll.RDKit_HashedTopologicalTorsionFingerprint($B11)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Q11" t="str">
        <f>_xll.RDKit_LayeredFingerprint($B11)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R11" t="str">
        <f>_xll.RDKit_PatternFingerprint($B11)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S11" t="str">
        <f>_xll.NCDK_ECFP0($B11)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T11" t="str">
        <f>_xll.NCDK_ECFP2($B11)</f>
        <v>0000000000000010000000001100000000000000000000001000000000000000000000000000000000000000100000000000000000000000000000000000000000000100000000000000000010000000000000000000000000000000000000000000000000000010000001000000010000000010000000000000000000000000000000000000000001000000000010000000000000000000000000000000000000000000000000000000000000000000000000000000000000000000000000000000000000000000000000000000000000000000000000000000000000000000000000000000000000000000100000000000000000010000001000000000000000000000000000000000000000010000000000000000000000000100000000000000000000000000000000000000000000000000000000000100000000000000000000000000000000000000000000000000000000000000000000000000000000000000000000000000010000000000000000000000000000000000000000000001000001000000000000000000000001000100000000000100000000000000000000000000000000000000000000000000000000000000000000000000000000000000000000000000000000000000000000010000000000010000000000000000000100000000000000000000000000000000000000000000000000000000</v>
      </c>
      <c r="U11" t="str">
        <f>_xll.NCDK_ECFP4($B11)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V11" t="str">
        <f>_xll.NCDK_ECFP6($B11)</f>
        <v>0000000000001010000000001100000000000000000100001000100000010000000000000000000000000000100000000010000000000000001000000000000000000100000000010000000010000000000000000000000000000001000000000000000000001010000001000010010000000010000000000000000000000000000000000000100001000001000010010000000000000000000000000000000000000010001000000000001000000010000000000000000000000000000000000000100000000001000000000000000000000000000000000000000000000000000000000100000000000100100000000000000000010100001000000000000000100000000000000000000000010000001000000000000000000110000000000000000001000000000000000000000000000000010000000100000000000000000000000000000000000000000000000000000000000000010000010100000000000000000000000000011000000000000000000000000000001000000000000001000001000100000000001010000001000100000000000100010000000000000000000000000000000000000000000000000001000000001000000000000000000001000000000000000000000000000000010000000100010000000000001000000100000000000000000000000100000000000000000000000000000000</v>
      </c>
      <c r="W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11" t="str">
        <f>_xll.NCDK_FCFP2($B11)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Y11" t="str">
        <f>_xll.NCDK_FCFP4($B11)</f>
        <v>1001000000000000000000010000000000000000000000000000000000000000000000000000000001000010000000000000000000000000000000000000000000000000000000000000000100000001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1000000000000000000000000000000000000000000000010000000000000000000010000000000000000000000000000000000000000000000000001000000000000000000000000000000000000000000000000000000000000000000100000000000000000000000000000100000000000000000000000000000000000000000000000000000000000000010000000000000000000000000100000000000010000000000000010000000000000000000000000000000000000000000000000000000000000000001000000000000000000000000000000000000000000000000</v>
      </c>
      <c r="Z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11" t="str">
        <f>_xll.NCDK_AtomPairs2DFingerprinter($B11)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B11" t="str">
        <f>_xll.NCDK_EStateFingerprinter($B11)</f>
        <v>0000001010101001001000000000000001000000000000000000000000000000000000000000000</v>
      </c>
      <c r="AC11" t="str">
        <f>_xll.NCDK_ExtendedFingerprinter($B11)</f>
        <v>000000000000000000000000000000000000000000000000000000000000100001000000000000000000000000000010000000000000000000000110000000000000000000000000001000000000000000000000000000000000000000000000000000000000000000000000000000000000000000000000000000000000000000000000000000010000000000000000000000001000001000000000000000000000000000000010000000000000000000000000000000000000000000000000000000000000000000001000000100000000000000000000000000101000000000000100000000000000000100000000010000000000000000000001000000000000000000000000000000000000000000000000000000000000000000000000000000000000001000000000010000100010000000000000000000000000000000000000000000000000000000000001000000000000000100000000000000000000000000000000000000000000000000000000001000001000000000010000000010000000000000010000000010000000000000010000000000000000000000000000000000001000000000000000000000000000000000000000000000000000000000000000000000000000000000000000000000000000110000000000001000010000000000000000000000000001000000000000011111111</v>
      </c>
      <c r="AD11" t="str">
        <f>_xll.NCDK_CDKFingerprinter($B11)</f>
        <v>0000010000000000000000000000000000000010000000000000000000000000000000000001100000000001000000000000000000000000000000000000000000000000000000000000100000000000000000000000000000000000000000000000000000000010000000000000000000000000000000000000000000000000000000000000000000000000000000000000000000001000000000000000000000000000000000000000000000000000000000000000000000000000000000000000000010000000000001000100000000000010000000000000000000010000000000000000000000000000001000000000010000000000000000000000000000000000001000000000001000000010000000000000000000000000000000100000000000001000000000000000000000000000000001000000000000000100000010000000000000001000000000000000000000000000000000000000000000000000000000000000000000000000000001110001000010000000000000000000000000000000000000000000000000000000000000000000000000000010000000000000001000100000000100010100000000000000000000000000000000000000000000000000000010000000010000000000000000000000000000000000000000000000000000000000000000000000000000000000001000000000</v>
      </c>
      <c r="AE11" t="str">
        <f>_xll.NCDK_KlekotaRothFingerprinter($B11)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F11" t="str">
        <f>_xll.NCDK_LingoFingerprinter($B11)</f>
        <v>0010000000000000000000000000000000000000000000000000000000000000000000000000000100000000000000000000000000000000000000000000000000110000000100100000110000000000000000000000000000000000000000000000000000000000000000001000000000000000001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10001000000000000000000000000000000000000000000000000000000000000000000000000000000000000000000000000000000000000000000000000000001000000</v>
      </c>
      <c r="AG11" t="str">
        <f>_xll.NCDK_MACCSFingerprinter($B11)</f>
        <v>0000000000000000000000000100000000000000000000000100000000000000010000000101000000000000010000010010000110010001001101000000001110010000001010101010110100101001001110</v>
      </c>
      <c r="AH11" t="str">
        <f>_xll.NCDK_ShortestPathFingerprinter($B11)</f>
        <v>0000000000000000000001100001000000000000000000000001011100000100101000100000000000001000000000000000000010000000010100000000000000010100000000000100000000000000000000000000000001000000000000000001100000000000000001000000000001000000001001000001000010000000000000000010000010000000001000000100101000100000100000000000100000000000000000000000000000000000000000000000000000000000000000000010000001000000100000000000000100001011000100000001000000100000010000000000000000000000000000000001001000000100000000010000010000100000100000000000000000001010000000000000000000010100000000000000100000000010000010001000000110000000000100000000010010000000000000000000010000000100000100000000100000000000000000000000000001000010000100000000000000000000000000000000000000000000001000000100000000000000000000000000010000000000000010000000000000000010100000000000000000000000001100000000000000100100000000000000010100000000000010000000010000000000001000000000000010000001100000000000000100000000000000000000000000000100000000100000000000000000</v>
      </c>
      <c r="AI11" t="str">
        <f>_xll.NCDK_SubstructureFingerprinter($B11)</f>
        <v>11111000000101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J11" t="str">
        <f>_xll.NCDK_PubchemFingerprinter($B11)</f>
        <v>0000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K11" s="2">
        <f>_xll.NCDK_MolecularWeight(B11)</f>
        <v>386.65454881683161</v>
      </c>
      <c r="AL11" s="2">
        <f>_xll.NCDK_ExactMass(B11)</f>
        <v>386.35486609199995</v>
      </c>
      <c r="AM11">
        <f>_xll.NCDK_AcidicGroupCount(B11)</f>
        <v>0</v>
      </c>
      <c r="AN11" s="4">
        <f>_xll.NCDK_ALogP(B11)</f>
        <v>7.376100000000001</v>
      </c>
      <c r="AO11" s="4">
        <f>_xll.NCDK_XLogP(B11)</f>
        <v>10.518000000000004</v>
      </c>
      <c r="AP11" s="4">
        <f>_xll.NCDK_MannholdLogP(B11)</f>
        <v>4.3199999999999994</v>
      </c>
      <c r="AQ11" s="4">
        <f>_xll.NCDK_JPlogP(B11)</f>
        <v>7.8290832169857199</v>
      </c>
      <c r="AR11">
        <f>_xll.NCDK_AMolarRefractivity(B11)</f>
        <v>120.6157</v>
      </c>
      <c r="AS11">
        <f>_xll.NCDK_APol(B11)</f>
        <v>78.994478000000029</v>
      </c>
      <c r="AT11">
        <f>_xll.NCDK_AromaticAtomsCount(B11)</f>
        <v>0</v>
      </c>
      <c r="AU11">
        <f>_xll.NCDK_AromaticBondsCount(B11)</f>
        <v>0</v>
      </c>
      <c r="AV11">
        <f>_xll.NCDK_AtomCount(B11)</f>
        <v>74</v>
      </c>
      <c r="AW11" t="str">
        <f>_xll.NCDK_AutocorrelationCharge(B11)</f>
        <v>0.0827991713427503, -0.0229631507285856, -0.0270969061556759, 0.00647128770548948, 0.00909713625645344</v>
      </c>
      <c r="AX11" t="str">
        <f>_xll.NCDK_AutocorrelationMass(B11)</f>
        <v>28.7744690355409, 31.3320919771326, 48.6641839542651, 54.6641839542651, 49.6641839542651</v>
      </c>
      <c r="AY11" t="str">
        <f>_xll.NCDK_AutocorrelationPolarizability(B11)</f>
        <v>2589.35165284459, 3179.06049775734, 4922.9791073968, 5328.87269506555, 4616.91714731414</v>
      </c>
      <c r="AZ11">
        <f>_xll.NCDK_BasicGroupCount(B11)</f>
        <v>0</v>
      </c>
      <c r="BA11" t="str">
        <f>_xll.NCDK_BCUT(B11)</f>
        <v>11.89, 15.9949214370832, -0.392219474278523, 0.0694748577202458, 5.23874992098634, 12.6503467270457</v>
      </c>
      <c r="BB11">
        <f>_xll.NCDK_BondCount(B11)</f>
        <v>0</v>
      </c>
      <c r="BC11">
        <f>_xll.NCDK_BPol(B11)</f>
        <v>50.287521999999989</v>
      </c>
      <c r="BD11" t="str">
        <f>_xll.NCDK_CarbonTypes(B11)</f>
        <v>0, 0, 0, 1, 1, 5, 12, 6, 2</v>
      </c>
      <c r="BE11" t="str">
        <f>_xll.NCDK_ChiChain(B11)</f>
        <v>0, 0, 0.0833333333333333, 0.393634553260967, 0.976046921839545, 0, 0, 0.0833333333333333, 0.37164819290959, 0.863165765466815</v>
      </c>
      <c r="BF11" t="str">
        <f>_xll.NCDK_ChiCluster(B11)</f>
        <v>2.9521315814894, 0.235702260395516, 1.02234106177579, 0.203263132396285, 2.68481479020038, 0.219913202813724, 0.935219433730957, 0.179558378198271</v>
      </c>
      <c r="BG11" t="str">
        <f>_xll.NCDK_ChiPathCluster(B11)</f>
        <v>6.93012787723299, 11.9183161832455, 18.084244169983, 6.31056734345633, 10.8246614459309, 15.7948474414898</v>
      </c>
      <c r="BH11" t="str">
        <f>_xll.NCDK_ChiPath(B11)</f>
        <v>20.1040835277556, 13.2536913009629, 13.0668536638687, 11.1291235227258, 9.49703814548855, 7.69096408557496, 5.93907638185732, 4.4721666474432, 19.344190342069, 12.6298450216499, 12.1863667747532, 10.2790812759586, 8.66624457896859, 6.67875288189192, 5.16344144011131, 3.80610378452706</v>
      </c>
      <c r="BI11" t="str">
        <f>_xll.NCDK_CPSA(B11)</f>
        <v>#N/A</v>
      </c>
      <c r="BJ11">
        <f>_xll.NCDK_EccentricConnectivityIndex(B11)</f>
        <v>669</v>
      </c>
      <c r="BK11">
        <f>_xll.NCDK_FMF(B11)</f>
        <v>0.6071428571428571</v>
      </c>
      <c r="BL11">
        <f>_xll.NCDK_FractionalPSA(B11)</f>
        <v>5.2361188524318612E-2</v>
      </c>
      <c r="BM11">
        <f>_xll.NCDK_FragmentComplexity(B11)</f>
        <v>5173.01</v>
      </c>
      <c r="BN11" t="str">
        <f>_xll.NCDK_GravitationalIndex(B11)</f>
        <v>#N/A</v>
      </c>
      <c r="BO11">
        <f>_xll.NCDK_HBondAcceptorCount(B11)</f>
        <v>1</v>
      </c>
      <c r="BP11">
        <f>_xll.NCDK_HBondDonorCount(B11)</f>
        <v>1</v>
      </c>
      <c r="BQ11">
        <f>_xll.NCDK_HybridizationRatio(B11)</f>
        <v>0.92592592592592593</v>
      </c>
      <c r="BR11" t="str">
        <f>_xll.NCDK_KappaShapeIndices(B11)</f>
        <v>21.2403746097815, 7.921875, 3.65484429065744</v>
      </c>
      <c r="BS11" t="str">
        <f>_xll.NCDK_KierHallSmarts(B11)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T11">
        <f>_xll.NCDK_LargestChain(B11)</f>
        <v>7</v>
      </c>
      <c r="BU11">
        <f>_xll.NCDK_LargestPiSystem(B11)</f>
        <v>2</v>
      </c>
      <c r="BV11" t="str">
        <f>_xll.NCDK_LengthOverBreadth(B11)</f>
        <v>#N/A</v>
      </c>
      <c r="BW11">
        <f>_xll.NCDK_LongestAliphaticChain(B11)</f>
        <v>7</v>
      </c>
      <c r="BX11" t="str">
        <f>_xll.NCDK_MDE(B11)</f>
        <v>1.54697174276407, 11.0054221495714, 8.10399071027919, 2.24225976804296, 15.301585299106, 26.1301405209996, 7.46130267367364, 6.99912877305946, 5.73136198628621, 0.25, 0, 0, 0, 0, 0, 0, 0, 0, 0</v>
      </c>
      <c r="BY11" t="str">
        <f>_xll.NCDK_MomentOfInertia(B11)</f>
        <v>#N/A</v>
      </c>
      <c r="BZ11">
        <f>_xll.NCDK_PetitjeanNumber(B11)</f>
        <v>0.46666666666666667</v>
      </c>
      <c r="CA11" t="str">
        <f>_xll.NCDK_PetitjeanShapeIndex(B11)</f>
        <v>#N/A</v>
      </c>
      <c r="CB11">
        <f>_xll.NCDK_RotatableBondsCount(B11)</f>
        <v>5</v>
      </c>
      <c r="CC11">
        <f>_xll.NCDK_RuleOfFive(B11)</f>
        <v>1</v>
      </c>
      <c r="CD11" t="str">
        <f>_xll.NCDK_SmallRing(B11)</f>
        <v>4, 0, 1, 0, 0, 0, 1, 3, 0, 0, 0</v>
      </c>
      <c r="CE11">
        <f>_xll.NCDK_TPSA(B11)</f>
        <v>20.23</v>
      </c>
      <c r="CF11">
        <f>_xll.NCDK_VABC(B11)</f>
        <v>432.27597679576252</v>
      </c>
      <c r="CG11">
        <f>_xll.NCDK_VAdjMa(B11)</f>
        <v>5.9541963103868758</v>
      </c>
      <c r="CH11" s="2">
        <f>_xll.NCDK_MolecularWeight(B11)</f>
        <v>386.65454881683161</v>
      </c>
      <c r="CI11" s="3">
        <f>_xll.NCDK_ExactMass(B11)</f>
        <v>386.35486609199995</v>
      </c>
      <c r="CJ11" t="str">
        <f>_xll.NCDK_WeightedPath(B11)</f>
        <v>57.2167299866347, 2.04345464237981, 2.54245315921218, 2.54245315921218, 0</v>
      </c>
      <c r="CK11" t="str">
        <f>_xll.NCDK_WHIM(B11)</f>
        <v>#N/A</v>
      </c>
      <c r="CL11" t="str">
        <f>_xll.NCDK_WienerNumbers(B11)</f>
        <v>2022, 54</v>
      </c>
      <c r="CM11">
        <f>_xll.NCDK_ZagrebIndex(B11)</f>
        <v>158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8F5C-B236-40D1-A056-FD195DD12728}">
  <dimension ref="A1:T21"/>
  <sheetViews>
    <sheetView zoomScale="85" zoomScaleNormal="85" workbookViewId="0">
      <selection activeCell="S9" sqref="S9"/>
    </sheetView>
  </sheetViews>
  <sheetFormatPr defaultRowHeight="18" x14ac:dyDescent="0.55000000000000004"/>
  <cols>
    <col min="7" max="18" width="4.83203125" customWidth="1"/>
    <col min="20" max="20" width="8.6640625" style="4"/>
  </cols>
  <sheetData>
    <row r="1" spans="1:20" x14ac:dyDescent="0.55000000000000004">
      <c r="A1" t="s">
        <v>86</v>
      </c>
      <c r="B1" t="s">
        <v>165</v>
      </c>
      <c r="C1" t="s">
        <v>165</v>
      </c>
      <c r="D1" t="s">
        <v>87</v>
      </c>
      <c r="E1" t="s">
        <v>90</v>
      </c>
      <c r="F1" t="s">
        <v>91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113</v>
      </c>
      <c r="S1" t="s">
        <v>171</v>
      </c>
      <c r="T1" s="4" t="s">
        <v>172</v>
      </c>
    </row>
    <row r="2" spans="1:20" ht="18" customHeight="1" x14ac:dyDescent="0.55000000000000004">
      <c r="A2" s="1" t="s">
        <v>88</v>
      </c>
      <c r="B2" s="1" t="str">
        <f>_xll.NCDK(B$1,$A2)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C2" s="1" t="str">
        <f>_xll.NCDK_ECFP2($A2)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D2" t="s">
        <v>89</v>
      </c>
      <c r="E2" t="s">
        <v>89</v>
      </c>
      <c r="F2" t="s">
        <v>92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S2" t="str">
        <f>_xll.NCDK_MACCSFingerprinter($A2)</f>
        <v>0000000000000000000000000000000000000100000000000000110010000100100000010010101101101000111110111100000010001100000010011100001000111010101101100101011110111111111110</v>
      </c>
      <c r="T2" s="4">
        <f>_xll.NCDK_XLogP(A2)</f>
        <v>-1.9040000000000001</v>
      </c>
    </row>
    <row r="3" spans="1:20" ht="18" customHeight="1" x14ac:dyDescent="0.55000000000000004">
      <c r="A3" s="1" t="s">
        <v>104</v>
      </c>
      <c r="B3" s="1" t="str">
        <f>_xll.NCDK(B$1,$A3)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C3" s="1" t="str">
        <f>_xll.NCDK_ECFP2($A3)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D3" t="s">
        <v>105</v>
      </c>
      <c r="E3" t="s">
        <v>105</v>
      </c>
      <c r="F3" t="s">
        <v>106</v>
      </c>
      <c r="G3">
        <v>0</v>
      </c>
      <c r="H3">
        <v>0</v>
      </c>
      <c r="J3">
        <v>1</v>
      </c>
      <c r="L3">
        <v>0</v>
      </c>
      <c r="N3">
        <v>1</v>
      </c>
      <c r="Q3">
        <v>1</v>
      </c>
      <c r="S3" t="str">
        <f>_xll.NCDK_MACCSFingerprinter($A3)</f>
        <v>0000000000000000000000000000000000000000000000000000110000000000000000010000000000000000100000000010000000000000100000000000101000100000001100111100010100001010011110</v>
      </c>
      <c r="T3" s="4">
        <f>_xll.NCDK_XLogP(A3)</f>
        <v>1.9170000000000009</v>
      </c>
    </row>
    <row r="4" spans="1:20" ht="18" customHeight="1" x14ac:dyDescent="0.55000000000000004">
      <c r="A4" s="1" t="s">
        <v>107</v>
      </c>
      <c r="B4" s="1" t="str">
        <f>_xll.NCDK(B$1,$A4)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C4" s="1" t="str">
        <f>_xll.NCDK_ECFP2($A4)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D4" t="s">
        <v>108</v>
      </c>
      <c r="E4" t="s">
        <v>108</v>
      </c>
      <c r="F4" t="s">
        <v>109</v>
      </c>
      <c r="G4">
        <v>0</v>
      </c>
      <c r="I4">
        <v>1</v>
      </c>
      <c r="J4">
        <v>0</v>
      </c>
      <c r="M4">
        <v>1</v>
      </c>
      <c r="O4">
        <v>1</v>
      </c>
      <c r="Q4">
        <v>0</v>
      </c>
      <c r="S4" t="str">
        <f>_xll.NCDK_MACCSFingerprinter($A4)</f>
        <v>0000000000000000000000000001000000000000000000001000000010000000100000010010000000101000000010011100001010001000100000011110111000000100100110111101110110011111111111</v>
      </c>
      <c r="T4" s="4">
        <f>_xll.NCDK_XLogP(A4)</f>
        <v>3.7249999999999996</v>
      </c>
    </row>
    <row r="5" spans="1:20" ht="18" customHeight="1" x14ac:dyDescent="0.55000000000000004">
      <c r="A5" s="1" t="s">
        <v>110</v>
      </c>
      <c r="B5" s="1" t="str">
        <f>_xll.NCDK(B$1,$A5)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C5" s="1" t="str">
        <f>_xll.NCDK_ECFP2($A5)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D5" t="s">
        <v>111</v>
      </c>
      <c r="E5" t="s">
        <v>111</v>
      </c>
      <c r="F5" t="s">
        <v>112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_xll.NCDK_MACCSFingerprinter($A5)</f>
        <v>0000000000000000000000000000000000000000000001000000010010000000100000110000000000110000110101111000010100000110100110011011001000100100101101110100011101111111110111</v>
      </c>
      <c r="T5" s="4">
        <f>_xll.NCDK_XLogP(A5)</f>
        <v>-1.6970000000000001</v>
      </c>
    </row>
    <row r="6" spans="1:20" ht="18" customHeight="1" x14ac:dyDescent="0.55000000000000004">
      <c r="A6" s="1" t="s">
        <v>114</v>
      </c>
      <c r="B6" s="1" t="str">
        <f>_xll.NCDK(B$1,$A6)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C6" s="1" t="str">
        <f>_xll.NCDK_ECFP2($A6)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D6" t="s">
        <v>115</v>
      </c>
      <c r="E6" t="s">
        <v>115</v>
      </c>
      <c r="F6" t="s">
        <v>116</v>
      </c>
      <c r="G6">
        <v>1</v>
      </c>
      <c r="H6">
        <v>0</v>
      </c>
      <c r="I6">
        <v>0</v>
      </c>
      <c r="K6">
        <v>0</v>
      </c>
      <c r="L6">
        <v>0</v>
      </c>
      <c r="M6">
        <v>1</v>
      </c>
      <c r="N6">
        <v>1</v>
      </c>
      <c r="O6">
        <v>0</v>
      </c>
      <c r="Q6">
        <v>0</v>
      </c>
      <c r="R6">
        <v>0</v>
      </c>
      <c r="S6" t="str">
        <f>_xll.NCDK_MACCSFingerprinter($A6)</f>
        <v>0000000000000000000000001000000000000100000000000000100000000010100000100000101100010000100101101100010001001100100011111001011110101010100001111010011010111110111110</v>
      </c>
      <c r="T6" s="4">
        <f>_xll.NCDK_XLogP(A6)</f>
        <v>1.413</v>
      </c>
    </row>
    <row r="7" spans="1:20" ht="18" customHeight="1" x14ac:dyDescent="0.55000000000000004">
      <c r="A7" s="1" t="s">
        <v>117</v>
      </c>
      <c r="B7" s="1" t="str">
        <f>_xll.NCDK(B$1,$A7)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C7" s="1" t="str">
        <f>_xll.NCDK_ECFP2($A7)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D7" t="s">
        <v>118</v>
      </c>
      <c r="E7" t="s">
        <v>118</v>
      </c>
      <c r="F7" t="s">
        <v>119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_xll.NCDK_MACCSFingerprinter($A7)</f>
        <v>0000000000000000000000000000000000000000000000000000000010000100000000010010001000001100000000111101000010001010100001011100100110011010110001011011000110011110111110</v>
      </c>
      <c r="T7" s="4">
        <f>_xll.NCDK_XLogP(A7)</f>
        <v>2.4140000000000006</v>
      </c>
    </row>
    <row r="8" spans="1:20" ht="18" customHeight="1" x14ac:dyDescent="0.55000000000000004">
      <c r="A8" s="1" t="s">
        <v>120</v>
      </c>
      <c r="B8" s="1" t="str">
        <f>_xll.NCDK(B$1,$A8)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C8" s="1" t="str">
        <f>_xll.NCDK_ECFP2($A8)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D8" t="s">
        <v>121</v>
      </c>
      <c r="E8" t="s">
        <v>121</v>
      </c>
      <c r="F8" t="s">
        <v>122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t="str">
        <f>_xll.NCDK_MACCSFingerprinter($A8)</f>
        <v>0000000000000000001000000000000000000000000000000000010000000100000000010000000001000100001000000001001110000010100000001000101110100100111000111010011110001110111111</v>
      </c>
      <c r="T8" s="4">
        <f>_xll.NCDK_XLogP(A8)</f>
        <v>2.0469999999999997</v>
      </c>
    </row>
    <row r="9" spans="1:20" ht="18" customHeight="1" x14ac:dyDescent="0.55000000000000004">
      <c r="A9" s="1" t="s">
        <v>123</v>
      </c>
      <c r="B9" s="1" t="str">
        <f>_xll.NCDK(B$1,$A9)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C9" s="1" t="str">
        <f>_xll.NCDK_ECFP2($A9)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D9" t="s">
        <v>124</v>
      </c>
      <c r="E9" t="s">
        <v>124</v>
      </c>
      <c r="F9" t="s">
        <v>125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>_xll.NCDK_MACCSFingerprinter($A9)</f>
        <v>0000000000000000000000000000001000000100011000000010001001011000001000001000110000010001000000000000011001100001000000100001000001110101000001000001001010110110111111</v>
      </c>
      <c r="T9" s="4">
        <f>_xll.NCDK_XLogP(A9)</f>
        <v>0.17100000000000004</v>
      </c>
    </row>
    <row r="10" spans="1:20" ht="18" customHeight="1" x14ac:dyDescent="0.55000000000000004">
      <c r="A10" s="1" t="s">
        <v>126</v>
      </c>
      <c r="B10" s="1" t="str">
        <f>_xll.NCDK(B$1,$A10)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C10" s="1" t="str">
        <f>_xll.NCDK_ECFP2($A10)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D10" t="s">
        <v>127</v>
      </c>
      <c r="E10" t="s">
        <v>127</v>
      </c>
      <c r="F10" t="s">
        <v>128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tr">
        <f>_xll.NCDK_MACCSFingerprinter($A10)</f>
        <v>0000000000000000000000000000000000000000000000000000000010000100010000000010000000001100000000100101001000001011000001011110010110010100110000001111000011101110111111</v>
      </c>
      <c r="T10" s="4">
        <f>_xll.NCDK_XLogP(A10)</f>
        <v>3.8299999999999996</v>
      </c>
    </row>
    <row r="11" spans="1:20" ht="18" customHeight="1" x14ac:dyDescent="0.55000000000000004">
      <c r="A11" s="1" t="s">
        <v>129</v>
      </c>
      <c r="B11" s="1" t="str">
        <f>_xll.NCDK(B$1,$A11)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C11" s="1" t="str">
        <f>_xll.NCDK_ECFP2($A11)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D11" t="s">
        <v>130</v>
      </c>
      <c r="E11" t="s">
        <v>130</v>
      </c>
      <c r="F11" t="s">
        <v>131</v>
      </c>
      <c r="G11">
        <v>0</v>
      </c>
      <c r="H11">
        <v>0</v>
      </c>
      <c r="K11">
        <v>0</v>
      </c>
      <c r="M11">
        <v>1</v>
      </c>
      <c r="N11">
        <v>0</v>
      </c>
      <c r="O11">
        <v>1</v>
      </c>
      <c r="P11">
        <v>1</v>
      </c>
      <c r="Q11">
        <v>1</v>
      </c>
      <c r="S11" t="str">
        <f>_xll.NCDK_MACCSFingerprinter($A11)</f>
        <v>0000000000000000000000000000000000000000000000000000100010000000100000000000000100100000100110111100000010010111001110011010000110111011101111011110111101111111111110</v>
      </c>
      <c r="T11" s="4">
        <f>_xll.NCDK_XLogP(A11)</f>
        <v>3.7529999999999997</v>
      </c>
    </row>
    <row r="12" spans="1:20" ht="18" customHeight="1" x14ac:dyDescent="0.55000000000000004">
      <c r="A12" s="1" t="s">
        <v>132</v>
      </c>
      <c r="B12" s="1" t="str">
        <f>_xll.NCDK(B$1,$A12)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C12" s="1" t="str">
        <f>_xll.NCDK_ECFP2($A12)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D12" t="s">
        <v>133</v>
      </c>
      <c r="E12" t="s">
        <v>133</v>
      </c>
      <c r="F12" t="s">
        <v>134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>_xll.NCDK_MACCSFingerprinter($A12)</f>
        <v>0000000000000000000000000000000000100011000100011000011001011000001000011000000001000001000010000000010101001001100000000001011001110001001100110101010110101011011111</v>
      </c>
      <c r="T12" s="4">
        <f>_xll.NCDK_XLogP(A12)</f>
        <v>-2.601</v>
      </c>
    </row>
    <row r="13" spans="1:20" ht="18" customHeight="1" x14ac:dyDescent="0.55000000000000004">
      <c r="A13" s="1" t="s">
        <v>135</v>
      </c>
      <c r="B13" s="1" t="str">
        <f>_xll.NCDK(B$1,$A13)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C13" s="1" t="str">
        <f>_xll.NCDK_ECFP2($A13)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D13" t="s">
        <v>136</v>
      </c>
      <c r="E13" t="s">
        <v>136</v>
      </c>
      <c r="F13" t="s">
        <v>137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 t="str">
        <f>_xll.NCDK_MACCSFingerprinter($A13)</f>
        <v>0000000000000000000000100000000000000000000000000000000000000000000000000010001100101110000110010111001001110110000011011110010110110101111101011111010011111111111111</v>
      </c>
      <c r="T13" s="4">
        <f>_xll.NCDK_XLogP(A13)</f>
        <v>0.8670000000000001</v>
      </c>
    </row>
    <row r="14" spans="1:20" ht="18" customHeight="1" x14ac:dyDescent="0.55000000000000004">
      <c r="A14" s="1" t="s">
        <v>138</v>
      </c>
      <c r="B14" s="1" t="str">
        <f>_xll.NCDK(B$1,$A14)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C14" s="1" t="str">
        <f>_xll.NCDK_ECFP2($A14)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D14" t="s">
        <v>139</v>
      </c>
      <c r="E14" t="s">
        <v>139</v>
      </c>
      <c r="F14" t="s">
        <v>140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tr">
        <f>_xll.NCDK_MACCSFingerprinter($A14)</f>
        <v>0000000000000000000000000000000000000000000000000000000010000100100000100010000100101100000011111001011000010010001101011101000000000100100001000011110110010101110111</v>
      </c>
      <c r="T14" s="4">
        <f>_xll.NCDK_XLogP(A14)</f>
        <v>1.8070000000000004</v>
      </c>
    </row>
    <row r="15" spans="1:20" ht="18" customHeight="1" x14ac:dyDescent="0.55000000000000004">
      <c r="A15" s="1" t="s">
        <v>141</v>
      </c>
      <c r="B15" s="1" t="str">
        <f>_xll.NCDK(B$1,$A15)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C15" s="1" t="str">
        <f>_xll.NCDK_ECFP2($A15)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D15" t="s">
        <v>142</v>
      </c>
      <c r="E15" t="s">
        <v>142</v>
      </c>
      <c r="F15" t="s">
        <v>143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>_xll.NCDK_MACCSFingerprinter($A15)</f>
        <v>0000000010000000000000000000000000000000001100001000100000000000000010000000100100000000000001001000011001000001000010000001010001100100000001000001001000010010100101</v>
      </c>
      <c r="T15" s="4">
        <f>_xll.NCDK_XLogP(A15)</f>
        <v>3.24</v>
      </c>
    </row>
    <row r="16" spans="1:20" ht="18" customHeight="1" x14ac:dyDescent="0.55000000000000004">
      <c r="A16" s="1" t="s">
        <v>144</v>
      </c>
      <c r="B16" s="1" t="str">
        <f>_xll.NCDK(B$1,$A16)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C16" s="1" t="str">
        <f>_xll.NCDK_ECFP2($A16)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D16" t="s">
        <v>145</v>
      </c>
      <c r="E16" t="s">
        <v>145</v>
      </c>
      <c r="F16" t="s">
        <v>146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>_xll.NCDK_MACCSFingerprinter($A16)</f>
        <v>0000000000000000000001000000000000000000000000000000000010000000110000010010000000101100111000110101101110000011100001011100101110110100111101111111001110111110111111</v>
      </c>
      <c r="T16" s="4">
        <f>_xll.NCDK_XLogP(A16)</f>
        <v>1.4250000000000014</v>
      </c>
    </row>
    <row r="17" spans="1:20" ht="18" customHeight="1" x14ac:dyDescent="0.55000000000000004">
      <c r="A17" s="1" t="s">
        <v>147</v>
      </c>
      <c r="B17" s="1" t="str">
        <f>_xll.NCDK(B$1,$A17)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C17" s="1" t="str">
        <f>_xll.NCDK_ECFP2($A17)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D17" t="s">
        <v>148</v>
      </c>
      <c r="E17" t="s">
        <v>148</v>
      </c>
      <c r="F17" t="s">
        <v>149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>_xll.NCDK_MACCSFingerprinter($A17)</f>
        <v>0000000000000000000000000000000110000000000000000000010000000010001001100000001101010001011101100001010100000110000010100011000101110001011101000110001011111110100100</v>
      </c>
      <c r="T17" s="4">
        <f>_xll.NCDK_XLogP(A17)</f>
        <v>-4.3659999999999997</v>
      </c>
    </row>
    <row r="18" spans="1:20" ht="18" customHeight="1" x14ac:dyDescent="0.55000000000000004">
      <c r="A18" s="1" t="s">
        <v>150</v>
      </c>
      <c r="B18" s="1" t="str">
        <f>_xll.NCDK(B$1,$A18)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C18" s="1" t="str">
        <f>_xll.NCDK_ECFP2($A18)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D18" t="s">
        <v>151</v>
      </c>
      <c r="E18" t="s">
        <v>151</v>
      </c>
      <c r="F18" t="s">
        <v>152</v>
      </c>
      <c r="G18">
        <v>0</v>
      </c>
      <c r="I18">
        <v>0</v>
      </c>
      <c r="K18">
        <v>0</v>
      </c>
      <c r="L18">
        <v>0</v>
      </c>
      <c r="N18">
        <v>0</v>
      </c>
      <c r="O18">
        <v>0</v>
      </c>
      <c r="S18" t="str">
        <f>_xll.NCDK_MACCSFingerprinter($A18)</f>
        <v>0000000000000000000000000000000000000000000000000000010000000000000000000000001001000000000000000001001100000010000000000000100000100100010001001010001010110100111011</v>
      </c>
      <c r="T18" s="4">
        <f>_xll.NCDK_XLogP(A18)</f>
        <v>4.5600000000000005</v>
      </c>
    </row>
    <row r="19" spans="1:20" ht="18" customHeight="1" x14ac:dyDescent="0.55000000000000004">
      <c r="A19" s="1" t="s">
        <v>153</v>
      </c>
      <c r="B19" s="1" t="str">
        <f>_xll.NCDK(B$1,$A19)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C19" s="1" t="str">
        <f>_xll.NCDK_ECFP2($A19)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D19" t="s">
        <v>154</v>
      </c>
      <c r="E19" t="s">
        <v>154</v>
      </c>
      <c r="F19" t="s">
        <v>155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S19" t="str">
        <f>_xll.NCDK_MACCSFingerprinter($A19)</f>
        <v>0000000000000000000000000000000110010100000001100000000000000100101000000010111110100001000011010000000001000000000000111101100000001110100001011001010000010101111011</v>
      </c>
      <c r="T19" s="4">
        <f>_xll.NCDK_XLogP(A19)</f>
        <v>3.8220000000000005</v>
      </c>
    </row>
    <row r="20" spans="1:20" ht="18" customHeight="1" x14ac:dyDescent="0.55000000000000004">
      <c r="A20" s="1" t="s">
        <v>156</v>
      </c>
      <c r="B20" s="1" t="str">
        <f>_xll.NCDK(B$1,$A20)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C20" s="1" t="str">
        <f>_xll.NCDK_ECFP2($A20)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D20" t="s">
        <v>157</v>
      </c>
      <c r="E20" t="s">
        <v>157</v>
      </c>
      <c r="F20" t="s">
        <v>158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S20" t="str">
        <f>_xll.NCDK_MACCSFingerprinter($A20)</f>
        <v>0000000000000000000000000000000000001000001000000000000000000000100000000010101000101100001010010101001011010110001110011100100000101110100001011011001011010101111111</v>
      </c>
      <c r="T20" s="4">
        <f>_xll.NCDK_XLogP(A20)</f>
        <v>0.83</v>
      </c>
    </row>
    <row r="21" spans="1:20" ht="18" customHeight="1" x14ac:dyDescent="0.55000000000000004">
      <c r="A21" s="1" t="s">
        <v>159</v>
      </c>
      <c r="B21" s="1" t="str">
        <f>_xll.NCDK(B$1,$A21)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C21" s="1" t="str">
        <f>_xll.NCDK_ECFP2($A21)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D21" t="s">
        <v>160</v>
      </c>
      <c r="E21" t="s">
        <v>160</v>
      </c>
      <c r="F21" t="s">
        <v>161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>_xll.NCDK_MACCSFingerprinter($A21)</f>
        <v>0000000000000000000000000000000001001111000000010010001001111101101010001010101110101001100110111111010011010101100010011101101001000001101101111101110011110111111110</v>
      </c>
      <c r="T21" s="4">
        <f>_xll.NCDK_XLogP(A21)</f>
        <v>-0.66600000000000015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DD59-D041-4640-9111-9E35EC2330E5}">
  <dimension ref="A1:B9"/>
  <sheetViews>
    <sheetView topLeftCell="A4" zoomScale="55" zoomScaleNormal="55" workbookViewId="0">
      <selection activeCell="H7" sqref="H7"/>
    </sheetView>
  </sheetViews>
  <sheetFormatPr defaultRowHeight="18" customHeight="1" x14ac:dyDescent="0.55000000000000004"/>
  <cols>
    <col min="1" max="1" width="11.25" customWidth="1"/>
    <col min="2" max="2" width="41.33203125" customWidth="1"/>
  </cols>
  <sheetData>
    <row r="1" spans="1:2" ht="18" customHeight="1" x14ac:dyDescent="0.55000000000000004">
      <c r="A1" t="s">
        <v>52</v>
      </c>
      <c r="B1" t="s">
        <v>48</v>
      </c>
    </row>
    <row r="2" spans="1:2" ht="95.5" customHeight="1" x14ac:dyDescent="0.55000000000000004">
      <c r="A2" t="s">
        <v>59</v>
      </c>
      <c r="B2" t="s">
        <v>58</v>
      </c>
    </row>
    <row r="3" spans="1:2" ht="29.5" customHeight="1" x14ac:dyDescent="0.55000000000000004">
      <c r="A3" t="s">
        <v>53</v>
      </c>
      <c r="B3" t="s">
        <v>47</v>
      </c>
    </row>
    <row r="4" spans="1:2" ht="60" customHeight="1" x14ac:dyDescent="0.55000000000000004">
      <c r="A4" t="s">
        <v>54</v>
      </c>
      <c r="B4" t="s">
        <v>164</v>
      </c>
    </row>
    <row r="5" spans="1:2" ht="58" customHeight="1" x14ac:dyDescent="0.55000000000000004">
      <c r="A5" t="s">
        <v>55</v>
      </c>
      <c r="B5" t="s">
        <v>51</v>
      </c>
    </row>
    <row r="6" spans="1:2" ht="76.5" customHeight="1" x14ac:dyDescent="0.55000000000000004">
      <c r="A6" t="s">
        <v>84</v>
      </c>
      <c r="B6" t="s">
        <v>85</v>
      </c>
    </row>
    <row r="7" spans="1:2" ht="70" customHeight="1" x14ac:dyDescent="0.55000000000000004">
      <c r="A7" t="s">
        <v>55</v>
      </c>
      <c r="B7" t="s">
        <v>56</v>
      </c>
    </row>
    <row r="8" spans="1:2" ht="236" customHeight="1" x14ac:dyDescent="0.55000000000000004">
      <c r="A8" t="s">
        <v>62</v>
      </c>
      <c r="B8" s="1" t="s">
        <v>61</v>
      </c>
    </row>
    <row r="9" spans="1:2" ht="168" customHeight="1" x14ac:dyDescent="0.55000000000000004">
      <c r="A9" t="s">
        <v>62</v>
      </c>
      <c r="B9" t="s">
        <v>63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Descriptors</vt:lpstr>
      <vt:lpstr>SDF</vt:lpstr>
      <vt:lpstr>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2019-08-17T15:48:23Z</dcterms:modified>
</cp:coreProperties>
</file>