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3BFF8FE9-8D74-4324-927C-2A4411C7BB31}" xr6:coauthVersionLast="43" xr6:coauthVersionMax="43" xr10:uidLastSave="{00000000-0000-0000-0000-000000000000}"/>
  <bookViews>
    <workbookView xWindow="-110" yWindow="-110" windowWidth="19420" windowHeight="10420" tabRatio="407" activeTab="1" xr2:uid="{00000000-000D-0000-FFFF-FFFF00000000}"/>
  </bookViews>
  <sheets>
    <sheet name="Descriptors" sheetId="2" r:id="rId1"/>
    <sheet name="SDF" sheetId="4" r:id="rId2"/>
    <sheet name="SDF-RDKit" sheetId="6" r:id="rId3"/>
    <sheet name="Pictu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P11" i="2" l="1"/>
  <c r="CL11" i="2"/>
  <c r="CH11" i="2"/>
  <c r="CD11" i="2"/>
  <c r="BZ11" i="2"/>
  <c r="BV11" i="2"/>
  <c r="BR11" i="2"/>
  <c r="BN11" i="2"/>
  <c r="BJ11" i="2"/>
  <c r="BF11" i="2"/>
  <c r="BB11" i="2"/>
  <c r="AX11" i="2"/>
  <c r="AT11" i="2"/>
  <c r="AP11" i="2"/>
  <c r="AL11" i="2"/>
  <c r="AH11" i="2"/>
  <c r="AD11" i="2"/>
  <c r="Z11" i="2"/>
  <c r="V11" i="2"/>
  <c r="R11" i="2"/>
  <c r="N11" i="2"/>
  <c r="J11" i="2"/>
  <c r="CP10" i="2"/>
  <c r="CL10" i="2"/>
  <c r="CH10" i="2"/>
  <c r="CD10" i="2"/>
  <c r="BZ10" i="2"/>
  <c r="BV10" i="2"/>
  <c r="BR10" i="2"/>
  <c r="BN10" i="2"/>
  <c r="BJ10" i="2"/>
  <c r="BF10" i="2"/>
  <c r="BB10" i="2"/>
  <c r="AX10" i="2"/>
  <c r="AT10" i="2"/>
  <c r="AP10" i="2"/>
  <c r="AL10" i="2"/>
  <c r="AH10" i="2"/>
  <c r="AD10" i="2"/>
  <c r="Z10" i="2"/>
  <c r="V10" i="2"/>
  <c r="R10" i="2"/>
  <c r="N10" i="2"/>
  <c r="J10" i="2"/>
  <c r="CP9" i="2"/>
  <c r="CL9" i="2"/>
  <c r="CH9" i="2"/>
  <c r="CD9" i="2"/>
  <c r="BZ9" i="2"/>
  <c r="BV9" i="2"/>
  <c r="BR9" i="2"/>
  <c r="BN9" i="2"/>
  <c r="BJ9" i="2"/>
  <c r="BF9" i="2"/>
  <c r="BB9" i="2"/>
  <c r="AX9" i="2"/>
  <c r="AT9" i="2"/>
  <c r="AP9" i="2"/>
  <c r="AL9" i="2"/>
  <c r="AH9" i="2"/>
  <c r="AD9" i="2"/>
  <c r="Z9" i="2"/>
  <c r="V9" i="2"/>
  <c r="R9" i="2"/>
  <c r="N9" i="2"/>
  <c r="J9" i="2"/>
  <c r="CP8" i="2"/>
  <c r="CL8" i="2"/>
  <c r="CH8" i="2"/>
  <c r="CD8" i="2"/>
  <c r="BZ8" i="2"/>
  <c r="BV8" i="2"/>
  <c r="BR8" i="2"/>
  <c r="BN8" i="2"/>
  <c r="BJ8" i="2"/>
  <c r="BF8" i="2"/>
  <c r="CO11" i="2"/>
  <c r="CK11" i="2"/>
  <c r="CG11" i="2"/>
  <c r="CC11" i="2"/>
  <c r="BY11" i="2"/>
  <c r="BU11" i="2"/>
  <c r="BQ11" i="2"/>
  <c r="BM11" i="2"/>
  <c r="BI11" i="2"/>
  <c r="BE11" i="2"/>
  <c r="BA11" i="2"/>
  <c r="AW11" i="2"/>
  <c r="AS11" i="2"/>
  <c r="AO11" i="2"/>
  <c r="AK11" i="2"/>
  <c r="AG11" i="2"/>
  <c r="AC11" i="2"/>
  <c r="Y11" i="2"/>
  <c r="U11" i="2"/>
  <c r="Q11" i="2"/>
  <c r="M11" i="2"/>
  <c r="CO10" i="2"/>
  <c r="CK10" i="2"/>
  <c r="CG10" i="2"/>
  <c r="CC10" i="2"/>
  <c r="BY10" i="2"/>
  <c r="BU10" i="2"/>
  <c r="BQ10" i="2"/>
  <c r="BM10" i="2"/>
  <c r="BI10" i="2"/>
  <c r="BE10" i="2"/>
  <c r="BA10" i="2"/>
  <c r="AW10" i="2"/>
  <c r="AS10" i="2"/>
  <c r="AO10" i="2"/>
  <c r="AK10" i="2"/>
  <c r="AG10" i="2"/>
  <c r="AC10" i="2"/>
  <c r="Y10" i="2"/>
  <c r="U10" i="2"/>
  <c r="Q10" i="2"/>
  <c r="M10" i="2"/>
  <c r="CO9" i="2"/>
  <c r="CK9" i="2"/>
  <c r="CG9" i="2"/>
  <c r="CC9" i="2"/>
  <c r="BY9" i="2"/>
  <c r="BU9" i="2"/>
  <c r="BQ9" i="2"/>
  <c r="BM9" i="2"/>
  <c r="BI9" i="2"/>
  <c r="BE9" i="2"/>
  <c r="BA9" i="2"/>
  <c r="AW9" i="2"/>
  <c r="AS9" i="2"/>
  <c r="AO9" i="2"/>
  <c r="AK9" i="2"/>
  <c r="AG9" i="2"/>
  <c r="AC9" i="2"/>
  <c r="Y9" i="2"/>
  <c r="U9" i="2"/>
  <c r="Q9" i="2"/>
  <c r="M9" i="2"/>
  <c r="CO8" i="2"/>
  <c r="CK8" i="2"/>
  <c r="CG8" i="2"/>
  <c r="CC8" i="2"/>
  <c r="BY8" i="2"/>
  <c r="BU8" i="2"/>
  <c r="BQ8" i="2"/>
  <c r="BM8" i="2"/>
  <c r="BI8" i="2"/>
  <c r="BE8" i="2"/>
  <c r="BA8" i="2"/>
  <c r="AW8" i="2"/>
  <c r="AS8" i="2"/>
  <c r="AO8" i="2"/>
  <c r="AK8" i="2"/>
  <c r="AG8" i="2"/>
  <c r="AC8" i="2"/>
  <c r="Y8" i="2"/>
  <c r="U8" i="2"/>
  <c r="Q8" i="2"/>
  <c r="M8" i="2"/>
  <c r="CO7" i="2"/>
  <c r="CK7" i="2"/>
  <c r="CG7" i="2"/>
  <c r="CC7" i="2"/>
  <c r="BY7" i="2"/>
  <c r="BU7" i="2"/>
  <c r="BQ7" i="2"/>
  <c r="BM7" i="2"/>
  <c r="BI7" i="2"/>
  <c r="BE7" i="2"/>
  <c r="BA7" i="2"/>
  <c r="AW7" i="2"/>
  <c r="AS7" i="2"/>
  <c r="AO7" i="2"/>
  <c r="AK7" i="2"/>
  <c r="AG7" i="2"/>
  <c r="AC7" i="2"/>
  <c r="Y7" i="2"/>
  <c r="U7" i="2"/>
  <c r="Q7" i="2"/>
  <c r="M7" i="2"/>
  <c r="CO6" i="2"/>
  <c r="CK6" i="2"/>
  <c r="CG6" i="2"/>
  <c r="CC6" i="2"/>
  <c r="BY6" i="2"/>
  <c r="BU6" i="2"/>
  <c r="BQ6" i="2"/>
  <c r="BM6" i="2"/>
  <c r="BI6" i="2"/>
  <c r="BE6" i="2"/>
  <c r="CN11" i="2"/>
  <c r="CJ11" i="2"/>
  <c r="CF11" i="2"/>
  <c r="CB11" i="2"/>
  <c r="BX11" i="2"/>
  <c r="BT11" i="2"/>
  <c r="BP11" i="2"/>
  <c r="BL11" i="2"/>
  <c r="BH11" i="2"/>
  <c r="BD11" i="2"/>
  <c r="AZ11" i="2"/>
  <c r="AV11" i="2"/>
  <c r="AR11" i="2"/>
  <c r="AN11" i="2"/>
  <c r="AJ11" i="2"/>
  <c r="AF11" i="2"/>
  <c r="AB11" i="2"/>
  <c r="X11" i="2"/>
  <c r="T11" i="2"/>
  <c r="P11" i="2"/>
  <c r="L11" i="2"/>
  <c r="CN10" i="2"/>
  <c r="CJ10" i="2"/>
  <c r="CF10" i="2"/>
  <c r="CB10" i="2"/>
  <c r="BX10" i="2"/>
  <c r="BT10" i="2"/>
  <c r="BP10" i="2"/>
  <c r="BL10" i="2"/>
  <c r="BH10" i="2"/>
  <c r="BD10" i="2"/>
  <c r="AZ10" i="2"/>
  <c r="AV10" i="2"/>
  <c r="AR10" i="2"/>
  <c r="AN10" i="2"/>
  <c r="AJ10" i="2"/>
  <c r="AF10" i="2"/>
  <c r="AB10" i="2"/>
  <c r="X10" i="2"/>
  <c r="T10" i="2"/>
  <c r="P10" i="2"/>
  <c r="L10" i="2"/>
  <c r="CN9" i="2"/>
  <c r="CJ9" i="2"/>
  <c r="CF9" i="2"/>
  <c r="CB9" i="2"/>
  <c r="BX9" i="2"/>
  <c r="BT9" i="2"/>
  <c r="BP9" i="2"/>
  <c r="BL9" i="2"/>
  <c r="BH9" i="2"/>
  <c r="BD9" i="2"/>
  <c r="AZ9" i="2"/>
  <c r="AV9" i="2"/>
  <c r="AR9" i="2"/>
  <c r="AN9" i="2"/>
  <c r="AJ9" i="2"/>
  <c r="AF9" i="2"/>
  <c r="AB9" i="2"/>
  <c r="X9" i="2"/>
  <c r="T9" i="2"/>
  <c r="P9" i="2"/>
  <c r="L9" i="2"/>
  <c r="CN8" i="2"/>
  <c r="CJ8" i="2"/>
  <c r="CF8" i="2"/>
  <c r="CB8" i="2"/>
  <c r="BX8" i="2"/>
  <c r="BT8" i="2"/>
  <c r="BP8" i="2"/>
  <c r="BL8" i="2"/>
  <c r="BH8" i="2"/>
  <c r="BD8" i="2"/>
  <c r="AZ8" i="2"/>
  <c r="AV8" i="2"/>
  <c r="AR8" i="2"/>
  <c r="AN8" i="2"/>
  <c r="AJ8" i="2"/>
  <c r="AF8" i="2"/>
  <c r="AB8" i="2"/>
  <c r="X8" i="2"/>
  <c r="T8" i="2"/>
  <c r="P8" i="2"/>
  <c r="L8" i="2"/>
  <c r="CN7" i="2"/>
  <c r="CJ7" i="2"/>
  <c r="CF7" i="2"/>
  <c r="CB7" i="2"/>
  <c r="BX7" i="2"/>
  <c r="BT7" i="2"/>
  <c r="BP7" i="2"/>
  <c r="BL7" i="2"/>
  <c r="BH7" i="2"/>
  <c r="BD7" i="2"/>
  <c r="AZ7" i="2"/>
  <c r="AV7" i="2"/>
  <c r="AR7" i="2"/>
  <c r="AN7" i="2"/>
  <c r="AJ7" i="2"/>
  <c r="AF7" i="2"/>
  <c r="AB7" i="2"/>
  <c r="X7" i="2"/>
  <c r="T7" i="2"/>
  <c r="P7" i="2"/>
  <c r="L7" i="2"/>
  <c r="CN6" i="2"/>
  <c r="CJ6" i="2"/>
  <c r="CF6" i="2"/>
  <c r="CB6" i="2"/>
  <c r="BX6" i="2"/>
  <c r="BT6" i="2"/>
  <c r="BP6" i="2"/>
  <c r="BL6" i="2"/>
  <c r="BH6" i="2"/>
  <c r="BD6" i="2"/>
  <c r="CM11" i="2"/>
  <c r="BW11" i="2"/>
  <c r="BG11" i="2"/>
  <c r="AQ11" i="2"/>
  <c r="AA11" i="2"/>
  <c r="K11" i="2"/>
  <c r="CI10" i="2"/>
  <c r="BS10" i="2"/>
  <c r="BC10" i="2"/>
  <c r="AM10" i="2"/>
  <c r="W10" i="2"/>
  <c r="G10" i="2"/>
  <c r="CE9" i="2"/>
  <c r="BO9" i="2"/>
  <c r="AY9" i="2"/>
  <c r="AI9" i="2"/>
  <c r="S9" i="2"/>
  <c r="C9" i="2"/>
  <c r="D9" i="2" s="1"/>
  <c r="E9" i="2" s="1"/>
  <c r="F9" i="2" s="1"/>
  <c r="H9" i="2" s="1"/>
  <c r="CA8" i="2"/>
  <c r="BK8" i="2"/>
  <c r="AY8" i="2"/>
  <c r="AQ8" i="2"/>
  <c r="AI8" i="2"/>
  <c r="AA8" i="2"/>
  <c r="S8" i="2"/>
  <c r="K8" i="2"/>
  <c r="C8" i="2"/>
  <c r="D8" i="2" s="1"/>
  <c r="E8" i="2" s="1"/>
  <c r="CI7" i="2"/>
  <c r="CA7" i="2"/>
  <c r="BS7" i="2"/>
  <c r="BK7" i="2"/>
  <c r="BC7" i="2"/>
  <c r="AU7" i="2"/>
  <c r="AM7" i="2"/>
  <c r="AE7" i="2"/>
  <c r="W7" i="2"/>
  <c r="G7" i="2"/>
  <c r="CM6" i="2"/>
  <c r="CE6" i="2"/>
  <c r="BW6" i="2"/>
  <c r="BO6" i="2"/>
  <c r="BG6" i="2"/>
  <c r="BA6" i="2"/>
  <c r="AW6" i="2"/>
  <c r="AS6" i="2"/>
  <c r="AO6" i="2"/>
  <c r="AK6" i="2"/>
  <c r="AG6" i="2"/>
  <c r="AC6" i="2"/>
  <c r="Y6" i="2"/>
  <c r="U6" i="2"/>
  <c r="Q6" i="2"/>
  <c r="M6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CO4" i="2"/>
  <c r="CK4" i="2"/>
  <c r="CG4" i="2"/>
  <c r="CC4" i="2"/>
  <c r="BY4" i="2"/>
  <c r="BU4" i="2"/>
  <c r="BQ4" i="2"/>
  <c r="BM4" i="2"/>
  <c r="BI4" i="2"/>
  <c r="BE4" i="2"/>
  <c r="BA4" i="2"/>
  <c r="AW4" i="2"/>
  <c r="AS4" i="2"/>
  <c r="AO4" i="2"/>
  <c r="AK4" i="2"/>
  <c r="AG4" i="2"/>
  <c r="AC4" i="2"/>
  <c r="Y4" i="2"/>
  <c r="U4" i="2"/>
  <c r="Q4" i="2"/>
  <c r="M4" i="2"/>
  <c r="CO3" i="2"/>
  <c r="CK3" i="2"/>
  <c r="CG3" i="2"/>
  <c r="CC3" i="2"/>
  <c r="BY3" i="2"/>
  <c r="BU3" i="2"/>
  <c r="BQ3" i="2"/>
  <c r="BM3" i="2"/>
  <c r="BI3" i="2"/>
  <c r="BE3" i="2"/>
  <c r="BA3" i="2"/>
  <c r="AW3" i="2"/>
  <c r="AS3" i="2"/>
  <c r="AO3" i="2"/>
  <c r="AK3" i="2"/>
  <c r="AG3" i="2"/>
  <c r="AC3" i="2"/>
  <c r="Y3" i="2"/>
  <c r="U3" i="2"/>
  <c r="Q3" i="2"/>
  <c r="M3" i="2"/>
  <c r="CE11" i="2"/>
  <c r="BO11" i="2"/>
  <c r="AY11" i="2"/>
  <c r="AI11" i="2"/>
  <c r="S11" i="2"/>
  <c r="C11" i="2"/>
  <c r="D11" i="2" s="1"/>
  <c r="E11" i="2" s="1"/>
  <c r="F11" i="2" s="1"/>
  <c r="H11" i="2" s="1"/>
  <c r="CA10" i="2"/>
  <c r="BK10" i="2"/>
  <c r="AU10" i="2"/>
  <c r="AE10" i="2"/>
  <c r="CM9" i="2"/>
  <c r="BW9" i="2"/>
  <c r="BG9" i="2"/>
  <c r="AQ9" i="2"/>
  <c r="AA9" i="2"/>
  <c r="K9" i="2"/>
  <c r="CI8" i="2"/>
  <c r="BS8" i="2"/>
  <c r="BC8" i="2"/>
  <c r="AU8" i="2"/>
  <c r="AM8" i="2"/>
  <c r="AE8" i="2"/>
  <c r="W8" i="2"/>
  <c r="G8" i="2"/>
  <c r="CM7" i="2"/>
  <c r="CE7" i="2"/>
  <c r="BW7" i="2"/>
  <c r="BO7" i="2"/>
  <c r="BG7" i="2"/>
  <c r="AY7" i="2"/>
  <c r="AQ7" i="2"/>
  <c r="AI7" i="2"/>
  <c r="AA7" i="2"/>
  <c r="S7" i="2"/>
  <c r="K7" i="2"/>
  <c r="C7" i="2"/>
  <c r="D7" i="2" s="1"/>
  <c r="E7" i="2" s="1"/>
  <c r="CI6" i="2"/>
  <c r="CA6" i="2"/>
  <c r="BS6" i="2"/>
  <c r="BK6" i="2"/>
  <c r="BC6" i="2"/>
  <c r="AY6" i="2"/>
  <c r="AU6" i="2"/>
  <c r="AQ6" i="2"/>
  <c r="AM6" i="2"/>
  <c r="AI6" i="2"/>
  <c r="AE6" i="2"/>
  <c r="AA6" i="2"/>
  <c r="W6" i="2"/>
  <c r="S6" i="2"/>
  <c r="K6" i="2"/>
  <c r="G6" i="2"/>
  <c r="C6" i="2"/>
  <c r="CM5" i="2"/>
  <c r="CI5" i="2"/>
  <c r="CE5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K5" i="2"/>
  <c r="G5" i="2"/>
  <c r="C5" i="2"/>
  <c r="CM4" i="2"/>
  <c r="CI4" i="2"/>
  <c r="CE4" i="2"/>
  <c r="CA4" i="2"/>
  <c r="BW4" i="2"/>
  <c r="BS4" i="2"/>
  <c r="BO4" i="2"/>
  <c r="BK4" i="2"/>
  <c r="BG4" i="2"/>
  <c r="BC4" i="2"/>
  <c r="AY4" i="2"/>
  <c r="AU4" i="2"/>
  <c r="AQ4" i="2"/>
  <c r="AM4" i="2"/>
  <c r="AI4" i="2"/>
  <c r="AE4" i="2"/>
  <c r="AA4" i="2"/>
  <c r="W4" i="2"/>
  <c r="S4" i="2"/>
  <c r="K4" i="2"/>
  <c r="G4" i="2"/>
  <c r="C4" i="2"/>
  <c r="CM3" i="2"/>
  <c r="CI3" i="2"/>
  <c r="CE3" i="2"/>
  <c r="CA3" i="2"/>
  <c r="BW3" i="2"/>
  <c r="BS3" i="2"/>
  <c r="BO3" i="2"/>
  <c r="BK3" i="2"/>
  <c r="BG3" i="2"/>
  <c r="BC3" i="2"/>
  <c r="AY3" i="2"/>
  <c r="AU3" i="2"/>
  <c r="AQ3" i="2"/>
  <c r="AM3" i="2"/>
  <c r="AI3" i="2"/>
  <c r="AE3" i="2"/>
  <c r="AA3" i="2"/>
  <c r="W3" i="2"/>
  <c r="S3" i="2"/>
  <c r="K3" i="2"/>
  <c r="G3" i="2"/>
  <c r="CI11" i="2"/>
  <c r="BC11" i="2"/>
  <c r="W11" i="2"/>
  <c r="CE10" i="2"/>
  <c r="AY10" i="2"/>
  <c r="S10" i="2"/>
  <c r="CA9" i="2"/>
  <c r="AU9" i="2"/>
  <c r="BW8" i="2"/>
  <c r="AX8" i="2"/>
  <c r="AH8" i="2"/>
  <c r="R8" i="2"/>
  <c r="CP7" i="2"/>
  <c r="BZ7" i="2"/>
  <c r="BJ7" i="2"/>
  <c r="AT7" i="2"/>
  <c r="AD7" i="2"/>
  <c r="N7" i="2"/>
  <c r="CL6" i="2"/>
  <c r="BV6" i="2"/>
  <c r="BF6" i="2"/>
  <c r="AV6" i="2"/>
  <c r="AN6" i="2"/>
  <c r="AF6" i="2"/>
  <c r="X6" i="2"/>
  <c r="P6" i="2"/>
  <c r="CN5" i="2"/>
  <c r="CF5" i="2"/>
  <c r="BX5" i="2"/>
  <c r="BP5" i="2"/>
  <c r="BH5" i="2"/>
  <c r="AZ5" i="2"/>
  <c r="AR5" i="2"/>
  <c r="AJ5" i="2"/>
  <c r="AB5" i="2"/>
  <c r="T5" i="2"/>
  <c r="D5" i="2"/>
  <c r="E5" i="2" s="1"/>
  <c r="CJ4" i="2"/>
  <c r="CB4" i="2"/>
  <c r="BT4" i="2"/>
  <c r="BL4" i="2"/>
  <c r="BD4" i="2"/>
  <c r="AV4" i="2"/>
  <c r="AN4" i="2"/>
  <c r="AF4" i="2"/>
  <c r="X4" i="2"/>
  <c r="P4" i="2"/>
  <c r="CN3" i="2"/>
  <c r="CF3" i="2"/>
  <c r="BX3" i="2"/>
  <c r="BP3" i="2"/>
  <c r="BH3" i="2"/>
  <c r="AZ3" i="2"/>
  <c r="AR3" i="2"/>
  <c r="AJ3" i="2"/>
  <c r="AB3" i="2"/>
  <c r="T3" i="2"/>
  <c r="CN2" i="2"/>
  <c r="CJ2" i="2"/>
  <c r="CF2" i="2"/>
  <c r="CB2" i="2"/>
  <c r="BX2" i="2"/>
  <c r="BT2" i="2"/>
  <c r="BP2" i="2"/>
  <c r="BL2" i="2"/>
  <c r="BH2" i="2"/>
  <c r="BD2" i="2"/>
  <c r="AZ2" i="2"/>
  <c r="AV2" i="2"/>
  <c r="AR2" i="2"/>
  <c r="AN2" i="2"/>
  <c r="AJ2" i="2"/>
  <c r="AF2" i="2"/>
  <c r="AB2" i="2"/>
  <c r="X2" i="2"/>
  <c r="T2" i="2"/>
  <c r="P2" i="2"/>
  <c r="C2" i="2"/>
  <c r="D2" i="2" s="1"/>
  <c r="AM11" i="2"/>
  <c r="G11" i="2"/>
  <c r="AI10" i="2"/>
  <c r="BK9" i="2"/>
  <c r="CM8" i="2"/>
  <c r="AP8" i="2"/>
  <c r="J8" i="2"/>
  <c r="BR7" i="2"/>
  <c r="V7" i="2"/>
  <c r="CD6" i="2"/>
  <c r="AZ6" i="2"/>
  <c r="AR6" i="2"/>
  <c r="AB6" i="2"/>
  <c r="L6" i="2"/>
  <c r="CJ5" i="2"/>
  <c r="BT5" i="2"/>
  <c r="AV5" i="2"/>
  <c r="AF5" i="2"/>
  <c r="P5" i="2"/>
  <c r="CN4" i="2"/>
  <c r="BX4" i="2"/>
  <c r="BH4" i="2"/>
  <c r="AR4" i="2"/>
  <c r="AB4" i="2"/>
  <c r="CJ3" i="2"/>
  <c r="BT3" i="2"/>
  <c r="BD3" i="2"/>
  <c r="AN3" i="2"/>
  <c r="X3" i="2"/>
  <c r="CL2" i="2"/>
  <c r="CD2" i="2"/>
  <c r="BV2" i="2"/>
  <c r="BN2" i="2"/>
  <c r="BF2" i="2"/>
  <c r="AX2" i="2"/>
  <c r="AP2" i="2"/>
  <c r="AH2" i="2"/>
  <c r="Z2" i="2"/>
  <c r="CA11" i="2"/>
  <c r="AU11" i="2"/>
  <c r="BW10" i="2"/>
  <c r="AQ10" i="2"/>
  <c r="K10" i="2"/>
  <c r="BS9" i="2"/>
  <c r="AM9" i="2"/>
  <c r="G9" i="2"/>
  <c r="BO8" i="2"/>
  <c r="AT8" i="2"/>
  <c r="AD8" i="2"/>
  <c r="N8" i="2"/>
  <c r="CL7" i="2"/>
  <c r="BV7" i="2"/>
  <c r="BF7" i="2"/>
  <c r="AP7" i="2"/>
  <c r="Z7" i="2"/>
  <c r="J7" i="2"/>
  <c r="CH6" i="2"/>
  <c r="BR6" i="2"/>
  <c r="BB6" i="2"/>
  <c r="AT6" i="2"/>
  <c r="AL6" i="2"/>
  <c r="AD6" i="2"/>
  <c r="V6" i="2"/>
  <c r="N6" i="2"/>
  <c r="CL5" i="2"/>
  <c r="CD5" i="2"/>
  <c r="BV5" i="2"/>
  <c r="BN5" i="2"/>
  <c r="BF5" i="2"/>
  <c r="AX5" i="2"/>
  <c r="AP5" i="2"/>
  <c r="AH5" i="2"/>
  <c r="Z5" i="2"/>
  <c r="R5" i="2"/>
  <c r="J5" i="2"/>
  <c r="CP4" i="2"/>
  <c r="CH4" i="2"/>
  <c r="BZ4" i="2"/>
  <c r="BR4" i="2"/>
  <c r="BJ4" i="2"/>
  <c r="BB4" i="2"/>
  <c r="AT4" i="2"/>
  <c r="AL4" i="2"/>
  <c r="AD4" i="2"/>
  <c r="V4" i="2"/>
  <c r="N4" i="2"/>
  <c r="CL3" i="2"/>
  <c r="CD3" i="2"/>
  <c r="BV3" i="2"/>
  <c r="BN3" i="2"/>
  <c r="BF3" i="2"/>
  <c r="AX3" i="2"/>
  <c r="AP3" i="2"/>
  <c r="AH3" i="2"/>
  <c r="Z3" i="2"/>
  <c r="R3" i="2"/>
  <c r="J3" i="2"/>
  <c r="C3" i="2"/>
  <c r="D3" i="2" s="1"/>
  <c r="E3" i="2" s="1"/>
  <c r="CM2" i="2"/>
  <c r="CI2" i="2"/>
  <c r="CE2" i="2"/>
  <c r="CA2" i="2"/>
  <c r="BW2" i="2"/>
  <c r="BS2" i="2"/>
  <c r="BO2" i="2"/>
  <c r="BK2" i="2"/>
  <c r="BG2" i="2"/>
  <c r="BC2" i="2"/>
  <c r="AY2" i="2"/>
  <c r="AU2" i="2"/>
  <c r="AQ2" i="2"/>
  <c r="AM2" i="2"/>
  <c r="AI2" i="2"/>
  <c r="AE2" i="2"/>
  <c r="AA2" i="2"/>
  <c r="W2" i="2"/>
  <c r="S2" i="2"/>
  <c r="K2" i="2"/>
  <c r="G2" i="2"/>
  <c r="BS11" i="2"/>
  <c r="BO10" i="2"/>
  <c r="C10" i="2"/>
  <c r="D10" i="2" s="1"/>
  <c r="E10" i="2" s="1"/>
  <c r="F10" i="2" s="1"/>
  <c r="H10" i="2" s="1"/>
  <c r="AE9" i="2"/>
  <c r="BG8" i="2"/>
  <c r="Z8" i="2"/>
  <c r="CH7" i="2"/>
  <c r="BB7" i="2"/>
  <c r="AL7" i="2"/>
  <c r="F7" i="2"/>
  <c r="H7" i="2" s="1"/>
  <c r="BN6" i="2"/>
  <c r="AJ6" i="2"/>
  <c r="T6" i="2"/>
  <c r="D6" i="2"/>
  <c r="E6" i="2" s="1"/>
  <c r="F6" i="2" s="1"/>
  <c r="H6" i="2" s="1"/>
  <c r="CB5" i="2"/>
  <c r="BL5" i="2"/>
  <c r="BD5" i="2"/>
  <c r="AN5" i="2"/>
  <c r="X5" i="2"/>
  <c r="CF4" i="2"/>
  <c r="BP4" i="2"/>
  <c r="AZ4" i="2"/>
  <c r="AJ4" i="2"/>
  <c r="T4" i="2"/>
  <c r="D4" i="2"/>
  <c r="E4" i="2" s="1"/>
  <c r="F4" i="2" s="1"/>
  <c r="H4" i="2" s="1"/>
  <c r="CB3" i="2"/>
  <c r="BL3" i="2"/>
  <c r="AV3" i="2"/>
  <c r="AF3" i="2"/>
  <c r="P3" i="2"/>
  <c r="CP2" i="2"/>
  <c r="CH2" i="2"/>
  <c r="BZ2" i="2"/>
  <c r="BR2" i="2"/>
  <c r="BJ2" i="2"/>
  <c r="BB2" i="2"/>
  <c r="AT2" i="2"/>
  <c r="AL2" i="2"/>
  <c r="AD2" i="2"/>
  <c r="V2" i="2"/>
  <c r="BK11" i="2"/>
  <c r="AA10" i="2"/>
  <c r="CE8" i="2"/>
  <c r="F8" i="2"/>
  <c r="H8" i="2" s="1"/>
  <c r="AH7" i="2"/>
  <c r="BJ6" i="2"/>
  <c r="Z6" i="2"/>
  <c r="CH5" i="2"/>
  <c r="BB5" i="2"/>
  <c r="V5" i="2"/>
  <c r="CD4" i="2"/>
  <c r="AX4" i="2"/>
  <c r="R4" i="2"/>
  <c r="BZ3" i="2"/>
  <c r="AT3" i="2"/>
  <c r="N3" i="2"/>
  <c r="CG2" i="2"/>
  <c r="BQ2" i="2"/>
  <c r="BA2" i="2"/>
  <c r="AK2" i="2"/>
  <c r="U2" i="2"/>
  <c r="M2" i="2"/>
  <c r="E2" i="2"/>
  <c r="BM2" i="2"/>
  <c r="AG2" i="2"/>
  <c r="CM10" i="2"/>
  <c r="AL8" i="2"/>
  <c r="CP6" i="2"/>
  <c r="J6" i="2"/>
  <c r="AL5" i="2"/>
  <c r="BN4" i="2"/>
  <c r="CP3" i="2"/>
  <c r="AD3" i="2"/>
  <c r="BY2" i="2"/>
  <c r="AS2" i="2"/>
  <c r="Q2" i="2"/>
  <c r="BG10" i="2"/>
  <c r="V8" i="2"/>
  <c r="BZ6" i="2"/>
  <c r="CP5" i="2"/>
  <c r="AD5" i="2"/>
  <c r="BF4" i="2"/>
  <c r="CH3" i="2"/>
  <c r="V3" i="2"/>
  <c r="BU2" i="2"/>
  <c r="AO2" i="2"/>
  <c r="N2" i="2"/>
  <c r="AE11" i="2"/>
  <c r="CI9" i="2"/>
  <c r="BB8" i="2"/>
  <c r="CD7" i="2"/>
  <c r="R7" i="2"/>
  <c r="AX6" i="2"/>
  <c r="R6" i="2"/>
  <c r="BZ5" i="2"/>
  <c r="AT5" i="2"/>
  <c r="N5" i="2"/>
  <c r="BV4" i="2"/>
  <c r="AP4" i="2"/>
  <c r="J4" i="2"/>
  <c r="BR3" i="2"/>
  <c r="AL3" i="2"/>
  <c r="F3" i="2"/>
  <c r="H3" i="2" s="1"/>
  <c r="CC2" i="2"/>
  <c r="AW2" i="2"/>
  <c r="R2" i="2"/>
  <c r="J2" i="2"/>
  <c r="BC9" i="2"/>
  <c r="BN7" i="2"/>
  <c r="AP6" i="2"/>
  <c r="BR5" i="2"/>
  <c r="F5" i="2"/>
  <c r="H5" i="2" s="1"/>
  <c r="AH4" i="2"/>
  <c r="BJ3" i="2"/>
  <c r="CO2" i="2"/>
  <c r="BI2" i="2"/>
  <c r="AC2" i="2"/>
  <c r="W9" i="2"/>
  <c r="AX7" i="2"/>
  <c r="AH6" i="2"/>
  <c r="BJ5" i="2"/>
  <c r="CL4" i="2"/>
  <c r="Z4" i="2"/>
  <c r="BB3" i="2"/>
  <c r="CK2" i="2"/>
  <c r="BE2" i="2"/>
  <c r="Y2" i="2"/>
  <c r="F2" i="2"/>
  <c r="H2" i="2" s="1"/>
  <c r="L2" i="2"/>
  <c r="L3" i="2"/>
  <c r="L4" i="2"/>
  <c r="L5" i="2"/>
  <c r="O2" i="2" l="1"/>
  <c r="I2" i="2"/>
  <c r="I9" i="2"/>
  <c r="I11" i="2"/>
  <c r="I3" i="2"/>
  <c r="I4" i="2"/>
  <c r="I5" i="2"/>
  <c r="I6" i="2"/>
  <c r="I8" i="2"/>
  <c r="O3" i="2"/>
  <c r="O4" i="2"/>
  <c r="O5" i="2"/>
  <c r="O6" i="2"/>
  <c r="I7" i="2"/>
  <c r="I10" i="2"/>
  <c r="O7" i="2"/>
  <c r="O8" i="2"/>
  <c r="O9" i="2"/>
  <c r="O10" i="2"/>
  <c r="O11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<sst xmlns="http://schemas.openxmlformats.org/spreadsheetml/2006/main" count="1133" uniqueCount="739">
  <si>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</si>
  <si>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</si>
  <si>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</si>
  <si>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</si>
  <si>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</si>
  <si>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</si>
  <si>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</si>
  <si>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</si>
  <si>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</si>
  <si>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</si>
  <si>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</si>
  <si>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</si>
  <si>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</si>
  <si>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</si>
  <si>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</si>
  <si>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</si>
  <si>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</si>
  <si>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</si>
  <si>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</si>
  <si>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</si>
  <si>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</si>
  <si>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</si>
  <si>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</si>
  <si>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</si>
  <si>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</si>
  <si>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</si>
  <si>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</si>
  <si>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</si>
  <si>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</si>
  <si>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</si>
  <si>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</si>
  <si>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</si>
  <si>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</si>
  <si>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</si>
  <si>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</si>
  <si>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</si>
  <si>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</si>
  <si>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</si>
  <si>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</si>
  <si>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</si>
  <si>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</si>
  <si>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</si>
  <si>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</si>
  <si>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</si>
  <si>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</si>
  <si>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</si>
  <si>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</si>
  <si>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</si>
  <si>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</si>
  <si>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</si>
  <si>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</si>
  <si>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</si>
  <si>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</si>
  <si>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</si>
  <si>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</si>
  <si>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</si>
  <si>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</si>
  <si>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</si>
  <si>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</si>
  <si>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</si>
  <si>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</si>
  <si>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</si>
  <si>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</si>
  <si>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</si>
  <si>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</si>
  <si>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</si>
  <si>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</si>
  <si>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</si>
  <si>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</si>
  <si>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</si>
  <si>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</si>
  <si>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</si>
  <si>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</si>
  <si>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</si>
  <si>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</si>
  <si>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</si>
  <si>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</si>
  <si>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</si>
  <si>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</si>
  <si>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</si>
  <si>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</si>
  <si>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</si>
  <si>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</si>
  <si>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</si>
  <si>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</si>
  <si>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</si>
  <si>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</si>
  <si>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</si>
  <si>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</si>
  <si>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</si>
  <si>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</si>
  <si>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</si>
  <si>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</si>
  <si>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</si>
  <si>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</si>
  <si>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</si>
  <si>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</si>
  <si>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</si>
  <si>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</si>
  <si>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</si>
  <si>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</si>
  <si>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</si>
  <si>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</si>
  <si>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</si>
  <si>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</si>
  <si>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</si>
  <si>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</si>
  <si>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</si>
  <si>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</si>
  <si>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</si>
  <si>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</si>
  <si>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</si>
  <si>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</si>
  <si>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</si>
  <si>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</si>
  <si>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</si>
  <si>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</si>
  <si>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</si>
  <si>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</si>
  <si>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</si>
  <si>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</si>
  <si>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</si>
  <si>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</si>
  <si>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</si>
  <si>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</si>
  <si>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</si>
  <si>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</si>
  <si>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</si>
  <si>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</si>
  <si>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</si>
  <si>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</si>
  <si>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</si>
  <si>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</si>
  <si>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</si>
  <si>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</si>
  <si>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</si>
  <si>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</si>
  <si>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</si>
  <si>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</si>
  <si>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</si>
  <si>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</si>
  <si>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</si>
  <si>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</si>
  <si>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</si>
  <si>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</si>
  <si>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</si>
  <si>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</si>
  <si>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</si>
  <si>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</si>
  <si>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</si>
  <si>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</si>
  <si>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</si>
  <si>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</si>
  <si>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</si>
  <si>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</si>
  <si>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</si>
  <si>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</si>
  <si>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</si>
  <si>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</si>
  <si>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</si>
  <si>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</si>
  <si>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</si>
  <si>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</si>
  <si>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</si>
  <si>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</si>
  <si>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</si>
  <si>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</si>
  <si>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</si>
  <si>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</si>
  <si>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</si>
  <si>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</si>
  <si>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</si>
  <si>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</si>
  <si>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</si>
  <si>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</si>
  <si>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</si>
  <si>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</si>
  <si>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</si>
  <si>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</si>
  <si>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</si>
  <si>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SMILES</t>
    <phoneticPr fontId="1"/>
  </si>
  <si>
    <t>MolBlock</t>
    <phoneticPr fontId="1"/>
  </si>
  <si>
    <t>Smiles</t>
    <phoneticPr fontId="1"/>
  </si>
  <si>
    <t>InChI (RDKit)</t>
    <phoneticPr fontId="1"/>
  </si>
  <si>
    <t>InChI Key (RDKit)</t>
    <phoneticPr fontId="1"/>
  </si>
  <si>
    <t>InChI (CDK)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</si>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</sst>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3" name="NCDK-Picture 2">
          <a:extLst>
            <a:ext uri="{FF2B5EF4-FFF2-40B4-BE49-F238E27FC236}">
              <a16:creationId xmlns:a16="http://schemas.microsoft.com/office/drawing/2014/main" id="{5F0B3882-1633-42E3-9E57-415022A0C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5" name="NCDK-Picture 10">
          <a:extLst>
            <a:ext uri="{FF2B5EF4-FFF2-40B4-BE49-F238E27FC236}">
              <a16:creationId xmlns:a16="http://schemas.microsoft.com/office/drawing/2014/main" id="{A56F313A-9F61-479D-80B5-646FE276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7" name="NCDK-Picture 11">
          <a:extLst>
            <a:ext uri="{FF2B5EF4-FFF2-40B4-BE49-F238E27FC236}">
              <a16:creationId xmlns:a16="http://schemas.microsoft.com/office/drawing/2014/main" id="{15B25713-3407-4776-87DC-92514CFE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9" name="NCDK-Picture 12">
          <a:extLst>
            <a:ext uri="{FF2B5EF4-FFF2-40B4-BE49-F238E27FC236}">
              <a16:creationId xmlns:a16="http://schemas.microsoft.com/office/drawing/2014/main" id="{07159D9B-4CBC-4038-8C7E-CB4F5A26D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1" name="NCDK-Picture 13">
          <a:extLst>
            <a:ext uri="{FF2B5EF4-FFF2-40B4-BE49-F238E27FC236}">
              <a16:creationId xmlns:a16="http://schemas.microsoft.com/office/drawing/2014/main" id="{BD6D507F-8428-4709-91DD-4FAE9CFC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786984</xdr:colOff>
      <xdr:row>7</xdr:row>
      <xdr:rowOff>0</xdr:rowOff>
    </xdr:to>
    <xdr:pic>
      <xdr:nvPicPr>
        <xdr:cNvPr id="13" name="NCDK-Picture 14">
          <a:extLst>
            <a:ext uri="{FF2B5EF4-FFF2-40B4-BE49-F238E27FC236}">
              <a16:creationId xmlns:a16="http://schemas.microsoft.com/office/drawing/2014/main" id="{4AD3AD25-9D5F-4877-BC0A-8EDD3FC1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6984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1721782</xdr:rowOff>
    </xdr:to>
    <xdr:pic>
      <xdr:nvPicPr>
        <xdr:cNvPr id="15" name="NCDK-Picture 15">
          <a:extLst>
            <a:ext uri="{FF2B5EF4-FFF2-40B4-BE49-F238E27FC236}">
              <a16:creationId xmlns:a16="http://schemas.microsoft.com/office/drawing/2014/main" id="{2810D1FF-7C8E-46C7-9FBF-BF8B194B5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149600" cy="17217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7" name="NCDK-Picture 16">
          <a:extLst>
            <a:ext uri="{FF2B5EF4-FFF2-40B4-BE49-F238E27FC236}">
              <a16:creationId xmlns:a16="http://schemas.microsoft.com/office/drawing/2014/main" id="{3B426472-EC50-432C-8E3C-8322AE333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P11"/>
  <sheetViews>
    <sheetView zoomScale="55" zoomScaleNormal="55" workbookViewId="0"/>
  </sheetViews>
  <sheetFormatPr defaultRowHeight="18" x14ac:dyDescent="0.55000000000000004"/>
  <cols>
    <col min="1" max="2" width="11.25" customWidth="1"/>
    <col min="3" max="5" width="8.83203125" customWidth="1"/>
    <col min="6" max="11" width="11.33203125" customWidth="1"/>
    <col min="12" max="12" width="10.83203125" style="2" customWidth="1"/>
    <col min="13" max="15" width="10.83203125" customWidth="1"/>
    <col min="16" max="29" width="7.75" customWidth="1"/>
    <col min="30" max="39" width="8.33203125" customWidth="1"/>
    <col min="40" max="41" width="8.33203125" style="2" customWidth="1"/>
    <col min="42" max="42" width="8.33203125" customWidth="1"/>
    <col min="43" max="43" width="8.6640625" style="4" customWidth="1"/>
    <col min="44" max="46" width="8.6640625" style="4"/>
    <col min="47" max="47" width="8.6640625" customWidth="1"/>
    <col min="69" max="69" width="14.83203125" customWidth="1"/>
    <col min="89" max="89" width="8.6640625" style="2"/>
    <col min="90" max="90" width="10.08203125" style="3" bestFit="1" customWidth="1"/>
  </cols>
  <sheetData>
    <row r="1" spans="1:94" x14ac:dyDescent="0.55000000000000004">
      <c r="A1" t="s">
        <v>52</v>
      </c>
      <c r="B1" t="s">
        <v>48</v>
      </c>
      <c r="C1" t="s">
        <v>162</v>
      </c>
      <c r="D1" t="s">
        <v>180</v>
      </c>
      <c r="E1" t="s">
        <v>181</v>
      </c>
      <c r="F1" t="s">
        <v>182</v>
      </c>
      <c r="G1" t="s">
        <v>185</v>
      </c>
      <c r="H1" t="s">
        <v>183</v>
      </c>
      <c r="I1" t="s">
        <v>186</v>
      </c>
      <c r="J1" t="s">
        <v>187</v>
      </c>
      <c r="K1" t="s">
        <v>184</v>
      </c>
      <c r="L1" s="2" t="s">
        <v>83</v>
      </c>
      <c r="M1" t="s">
        <v>163</v>
      </c>
      <c r="N1" t="s">
        <v>80</v>
      </c>
      <c r="O1" t="s">
        <v>174</v>
      </c>
      <c r="P1" t="s">
        <v>173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65</v>
      </c>
      <c r="AN1" s="2" t="s">
        <v>166</v>
      </c>
      <c r="AO1" s="2" t="s">
        <v>167</v>
      </c>
      <c r="AP1" t="s">
        <v>1</v>
      </c>
      <c r="AQ1" s="4" t="s">
        <v>49</v>
      </c>
      <c r="AR1" s="4" t="s">
        <v>45</v>
      </c>
      <c r="AS1" s="4" t="s">
        <v>32</v>
      </c>
      <c r="AT1" s="4" t="s">
        <v>170</v>
      </c>
      <c r="AU1" t="s">
        <v>50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R1" t="s">
        <v>24</v>
      </c>
      <c r="BS1" t="s">
        <v>25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60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64</v>
      </c>
      <c r="CJ1" t="s">
        <v>41</v>
      </c>
      <c r="CK1" s="2" t="s">
        <v>168</v>
      </c>
      <c r="CL1" s="3" t="s">
        <v>169</v>
      </c>
      <c r="CM1" t="s">
        <v>42</v>
      </c>
      <c r="CN1" t="s">
        <v>43</v>
      </c>
      <c r="CO1" t="s">
        <v>44</v>
      </c>
      <c r="CP1" t="s">
        <v>46</v>
      </c>
    </row>
    <row r="2" spans="1:94" ht="18" customHeight="1" x14ac:dyDescent="0.55000000000000004">
      <c r="A2" t="s">
        <v>59</v>
      </c>
      <c r="B2" t="s">
        <v>58</v>
      </c>
      <c r="C2" t="str">
        <f>_xll.NCDK_MolText(B2)</f>
        <v xml:space="preserve">
       CDK0818190722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_xll.RDKit_SMILES($C2)</f>
        <v>CCC1(C2=CCCCCC2)C(=O)NC(=O)NC1=O</v>
      </c>
      <c r="E2" t="str">
        <f>_xll.RDKit_MolBlock($D2)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F2" t="str">
        <f>_xll.NCDK_SMILES($E2)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_xll.RDKit_InChI(F2)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2">
        <f>_xll.NCDK_Tanimoto($X2,$X3)</f>
        <v>0</v>
      </c>
      <c r="M2" t="str">
        <f>_xll.NCDK(M$1,$B2)</f>
        <v>0000000000000000001000000000000000001000001000000100100000000100010000000001100100000000111100001110000001010101010011011000001110100001100001100110011001110111101110</v>
      </c>
      <c r="N2" t="str">
        <f>_xll.RDKit_MACCSFingerprint($B2)</f>
        <v>00000000000000000001000000000000000001000001000000100100000000100010000000001100100000000111100001110000001010101010011011000001110100001100001100110011001110111101110</v>
      </c>
      <c r="O2" t="b">
        <f t="shared" ref="O2:O11" si="0">($M2=MID($N2,2,166))</f>
        <v>1</v>
      </c>
      <c r="P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Q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R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S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T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U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V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X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Y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Z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E2" t="str">
        <f>_xll.NCDK_EStateFingerprinter($B2)</f>
        <v>0000001010100001001000010000000000100000000000000000000000000000000000000000000</v>
      </c>
      <c r="AF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G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H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AJ2" t="str">
        <f>_xll.NCDK_MACCSFingerprinter($B2)</f>
        <v>0000000000000000001000000000000000001000001000000100100000000100010000000001100100000000111100001110000001010101010011011000001110100001100001100110011001110111101110</v>
      </c>
      <c r="AK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L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M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N2" s="2">
        <f>_xll.NCDK_MolecularWeight(B2)</f>
        <v>250.29412142388836</v>
      </c>
      <c r="AO2" s="2">
        <f>_xll.NCDK_ExactMass(B2)</f>
        <v>250.13174243599997</v>
      </c>
      <c r="AP2">
        <f>_xll.NCDK_AcidicGroupCount(B2)</f>
        <v>0</v>
      </c>
      <c r="AQ2" s="4">
        <f>_xll.NCDK_ALogP(B2)</f>
        <v>2.1996999999999991</v>
      </c>
      <c r="AR2" s="4">
        <f>_xll.NCDK_XLogP(B2)</f>
        <v>2.1759999999999997</v>
      </c>
      <c r="AS2" s="4">
        <f>_xll.NCDK_MannholdLogP(B2)</f>
        <v>2.34</v>
      </c>
      <c r="AT2" s="4">
        <f>_xll.NCDK_JPlogP(B2)</f>
        <v>1.7050260777332682</v>
      </c>
      <c r="AU2">
        <f>_xll.NCDK_AMolarRefractivity(B2)</f>
        <v>66.252700000000004</v>
      </c>
      <c r="AV2">
        <f>_xll.NCDK_APol(B2)</f>
        <v>39.488274000000011</v>
      </c>
      <c r="AW2">
        <f>_xll.NCDK_AromaticAtomsCount(B2)</f>
        <v>0</v>
      </c>
      <c r="AX2">
        <f>_xll.NCDK_AromaticBondsCount(B2)</f>
        <v>0</v>
      </c>
      <c r="AY2">
        <f>_xll.NCDK_AtomCount(B2)</f>
        <v>36</v>
      </c>
      <c r="AZ2" t="str">
        <f>_xll.NCDK_AutocorrelationCharge(B2)</f>
        <v>0.482364049323966, -0.239230483102807, 0.193743260003086, -0.422975414094056, 0.245070516996786</v>
      </c>
      <c r="BA2" t="str">
        <f>_xll.NCDK_AutocorrelationMass(B2)</f>
        <v>21.0433677091758, 20.6610036641195, 30.570374510169, 39.3180113704083, 36.7520657397667</v>
      </c>
      <c r="BB2" t="str">
        <f>_xll.NCDK_AutocorrelationPolarizability(B2)</f>
        <v>1236.72445709937, 1455.26096710327, 2067.09825744824, 2452.45202784668, 1776.45546782422</v>
      </c>
      <c r="BC2">
        <f>_xll.NCDK_BasicGroupCount(B2)</f>
        <v>0</v>
      </c>
      <c r="BD2" t="str">
        <f>_xll.NCDK_BCUT(B2)</f>
        <v>11.89, 15.9969274797474, -0.279527566151374, 0.285306450703295, 4.45516607690972, 12.225254833975</v>
      </c>
      <c r="BE2">
        <f>_xll.NCDK_BondCount(B2)</f>
        <v>0</v>
      </c>
      <c r="BF2">
        <f>_xll.NCDK_BPol(B2)</f>
        <v>23.871725999999995</v>
      </c>
      <c r="BG2" t="str">
        <f>_xll.NCDK_CarbonTypes(B2)</f>
        <v>0, 0, 2, 1, 1, 1, 6, 0, 1</v>
      </c>
      <c r="BH2" t="str">
        <f>_xll.NCDK_ChiChain(B2)</f>
        <v>0, 0, 0, 0.0481125224324688, 0.206136035947173, 0, 0, 0, 0.015625, 0.0379976820715334</v>
      </c>
      <c r="BI2" t="str">
        <f>_xll.NCDK_ChiCluster(B2)</f>
        <v>1.29103942781429, 0.0680413817439772, 0.635379749451514, 0.130245735736926, 0.58282022448487, 0.0441941738241592, 0.195368603605389, 0.0360843918243516</v>
      </c>
      <c r="BJ2" t="str">
        <f>_xll.NCDK_ChiPathCluster(B2)</f>
        <v>3.75820832838601, 7.24003474940441, 9.47142848690227, 1.60201233255417, 2.48389505922722, 2.76623804293011</v>
      </c>
      <c r="BK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L2" t="str">
        <f>_xll.NCDK_CPSA(B2)</f>
        <v>#N/A</v>
      </c>
      <c r="BM2">
        <f>_xll.NCDK_EccentricConnectivityIndex(B2)</f>
        <v>226</v>
      </c>
      <c r="BN2">
        <f>_xll.NCDK_FMF(B2)</f>
        <v>0.72222222222222221</v>
      </c>
      <c r="BO2">
        <f>_xll.NCDK_FractionalPSA(B2)</f>
        <v>0.30092142334124705</v>
      </c>
      <c r="BP2">
        <f>_xll.NCDK_FragmentComplexity(B2)</f>
        <v>1063.05</v>
      </c>
      <c r="BQ2" t="str">
        <f>_xll.NCDK_GravitationalIndex(B2)</f>
        <v>#N/A</v>
      </c>
      <c r="BR2">
        <f>_xll.NCDK_HBondAcceptorCount(B2)</f>
        <v>5</v>
      </c>
      <c r="BS2">
        <f>_xll.NCDK_HBondDonorCount(B2)</f>
        <v>2</v>
      </c>
      <c r="BT2">
        <f>_xll.NCDK_HybridizationRatio(B2)</f>
        <v>0.61538461538461542</v>
      </c>
      <c r="BU2" t="str">
        <f>_xll.NCDK_KappaShapeIndices(B2)</f>
        <v>14.409972299169, 5.96982167352538, 2.65927977839335</v>
      </c>
      <c r="BV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W2">
        <f>_xll.NCDK_LargestChain(B2)</f>
        <v>9</v>
      </c>
      <c r="BX2">
        <f>_xll.NCDK_LargestPiSystem(B2)</f>
        <v>8</v>
      </c>
      <c r="BY2" t="str">
        <f>_xll.NCDK_LengthOverBreadth(B2)</f>
        <v>#N/A</v>
      </c>
      <c r="BZ2">
        <f>_xll.NCDK_LongestAliphaticChain(B2)</f>
        <v>2</v>
      </c>
      <c r="CA2" t="str">
        <f>_xll.NCDK_MDE(B2)</f>
        <v>0, 1.78256861348341, 1.17348231572452, 0.5, 9.28105720195319, 8.27801156561087, 2.82326712400687, 2.67269615442102, 3.03934274260637, 0, 0.75, 0, 0, 0, 0, 0, 0.5, 0, 0</v>
      </c>
      <c r="CB2" t="str">
        <f>_xll.NCDK_MomentOfInertia(B2)</f>
        <v>#N/A</v>
      </c>
      <c r="CC2">
        <f>_xll.NCDK_PetitjeanNumber(B2)</f>
        <v>0.5</v>
      </c>
      <c r="CD2" t="str">
        <f>_xll.NCDK_PetitjeanShapeIndex(B2)</f>
        <v>#N/A</v>
      </c>
      <c r="CE2">
        <f>_xll.NCDK_RotatableBondsCount(B2)</f>
        <v>2</v>
      </c>
      <c r="CF2">
        <f>_xll.NCDK_RuleOfFive(B2)</f>
        <v>0</v>
      </c>
      <c r="CG2" t="str">
        <f>_xll.NCDK_SmallRing(B2)</f>
        <v>2, 0, 2, 0, 0, 0, 0, 1, 1, 0, 0</v>
      </c>
      <c r="CH2">
        <f>_xll.NCDK_TPSA(B2)</f>
        <v>75.27000000000001</v>
      </c>
      <c r="CI2">
        <f>_xll.NCDK_VABC(B2)</f>
        <v>246.50970715028382</v>
      </c>
      <c r="CJ2">
        <f>_xll.NCDK_VAdjMa(B2)</f>
        <v>5.2479275134435852</v>
      </c>
      <c r="CK2" s="2">
        <f>_xll.NCDK_MolecularWeight(B2)</f>
        <v>250.29412142388836</v>
      </c>
      <c r="CL2" s="3">
        <f>_xll.NCDK_ExactMass(B2)</f>
        <v>250.13174243599997</v>
      </c>
      <c r="CM2" t="str">
        <f>_xll.NCDK_WeightedPath(B2)</f>
        <v>35.9822147160759, 1.99901192867088, 13.5466431850826, 7.60403910050065, 5.94260408458194</v>
      </c>
      <c r="CN2" t="str">
        <f>_xll.NCDK_WHIM(B2)</f>
        <v>#N/A</v>
      </c>
      <c r="CO2" t="str">
        <f>_xll.NCDK_WienerNumbers(B2)</f>
        <v>537, 35</v>
      </c>
      <c r="CP2">
        <f>_xll.NCDK_ZagrebIndex(B2)</f>
        <v>92</v>
      </c>
    </row>
    <row r="3" spans="1:94" ht="18" customHeight="1" x14ac:dyDescent="0.55000000000000004">
      <c r="A3" t="s">
        <v>53</v>
      </c>
      <c r="B3" t="s">
        <v>47</v>
      </c>
      <c r="C3" t="str">
        <f>_xll.NCDK_MolText(B3)</f>
        <v xml:space="preserve">
       CDK0818190722
  1  0  0  0  0  0  0  0  0  0999 V2000
    0.0000    0.0000    0.0000 C   0  0  0  0  0  0  0  0  0  0  0  0
M  END
</v>
      </c>
      <c r="D3" t="str">
        <f>_xll.RDKit_SMILES($C3)</f>
        <v>C</v>
      </c>
      <c r="E3" t="str">
        <f>_xll.RDKit_MolBlock($D3)</f>
        <v xml:space="preserve">
     RDKit          2D
  1  0  0  0  0  0  0  0  0  0999 V2000
    0.0000    0.0000    0.0000 C   0  0  0  0  0  0  0  0  0  0  0  0
M  END
</v>
      </c>
      <c r="F3" t="str">
        <f>_xll.NCDK_SMILES($E3)</f>
        <v>C</v>
      </c>
      <c r="G3" t="str">
        <f>_xll.NCDK_InChI($B3)</f>
        <v>InChI=1S/CH4/h1H4</v>
      </c>
      <c r="H3" t="str">
        <f>_xll.RDKit_InChI(F3)</f>
        <v>InChI=1S/CH4/h1H4</v>
      </c>
      <c r="I3" t="b">
        <f t="shared" ref="I3:I11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2">
        <f>_xll.NCDK_Tanimoto($X3,$X4)</f>
        <v>0</v>
      </c>
      <c r="M3" t="str">
        <f>_xll.NCDK(M$1,$B3)</f>
        <v>0000000000000000000000000000000000000000000000000000000000000000000000000000000000000000000000000000000000000000000000000000000000000000000000000000000000000001000000</v>
      </c>
      <c r="N3" t="str">
        <f>_xll.RDKit_MACCSFingerprint($B3)</f>
        <v>00000000000000000000000000000000000000000000000000000000000000000000000000000000000000000000000000000000000000000000000000000000000000000000000000000000000000001000000</v>
      </c>
      <c r="O3" t="b">
        <f t="shared" si="0"/>
        <v>1</v>
      </c>
      <c r="P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_xll.NCDK_EStateFingerprinter($B3)</f>
        <v>0000000000000000000000000000000000000000000000000000000000000000000000000000000</v>
      </c>
      <c r="AF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G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_xll.NCDK_MACCSFingerprinter($B3)</f>
        <v>0000000000000000000000000000000000000000000000000000000000000000000000000000000000000000000000000000000000000000000000000000000000000000000000000000000000000001000000</v>
      </c>
      <c r="AK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3" s="2">
        <f>_xll.NCDK_MolecularWeight(B3)</f>
        <v>16.042498912091162</v>
      </c>
      <c r="AO3" s="2">
        <f>_xll.NCDK_ExactMass(B3)</f>
        <v>16.031300127999998</v>
      </c>
      <c r="AP3">
        <f>_xll.NCDK_AcidicGroupCount(B3)</f>
        <v>0</v>
      </c>
      <c r="AQ3" s="4">
        <f>_xll.NCDK_ALogP(B3)</f>
        <v>0</v>
      </c>
      <c r="AR3" s="4">
        <f>_xll.NCDK_XLogP(B3)</f>
        <v>0.73899999999999999</v>
      </c>
      <c r="AS3" s="4">
        <f>_xll.NCDK_MannholdLogP(B3)</f>
        <v>1.57</v>
      </c>
      <c r="AT3" s="4" t="e">
        <f>_xll.NCDK_JPlogP(B3)</f>
        <v>#NUM!</v>
      </c>
      <c r="AU3">
        <f>_xll.NCDK_AMolarRefractivity(B3)</f>
        <v>0</v>
      </c>
      <c r="AV3">
        <f>_xll.NCDK_APol(B3)</f>
        <v>4.4271719999999997</v>
      </c>
      <c r="AW3">
        <f>_xll.NCDK_AromaticAtomsCount(B3)</f>
        <v>0</v>
      </c>
      <c r="AX3">
        <f>_xll.NCDK_AromaticBondsCount(B3)</f>
        <v>0</v>
      </c>
      <c r="AY3">
        <f>_xll.NCDK_AtomCount(B3)</f>
        <v>5</v>
      </c>
      <c r="AZ3" t="str">
        <f>_xll.NCDK_AutocorrelationCharge(B3)</f>
        <v>0, 0, 0, 0, 0</v>
      </c>
      <c r="BA3" t="str">
        <f>_xll.NCDK_AutocorrelationMass(B3)</f>
        <v>1, 0, 0, 0, 0</v>
      </c>
      <c r="BB3" t="str">
        <f>_xll.NCDK_AutocorrelationPolarizability(B3)</f>
        <v>6.822544, 0, 0, 0, 0</v>
      </c>
      <c r="BC3">
        <f>_xll.NCDK_BasicGroupCount(B3)</f>
        <v>0</v>
      </c>
      <c r="BD3" t="str">
        <f>_xll.NCDK_BCUT(B3)</f>
        <v>12, 12, -0.0779229231460157, -0.0779229231460157, 2.612, 2.612</v>
      </c>
      <c r="BE3">
        <f>_xll.NCDK_BondCount(B3)</f>
        <v>0</v>
      </c>
      <c r="BF3">
        <f>_xll.NCDK_BPol(B3)</f>
        <v>4.3728280000000002</v>
      </c>
      <c r="BG3" t="str">
        <f>_xll.NCDK_CarbonTypes(B3)</f>
        <v>0, 0, 0, 0, 0, 0, 0, 0, 0</v>
      </c>
      <c r="BH3" t="str">
        <f>_xll.NCDK_ChiChain(B3)</f>
        <v>0, 0, 0, 0, 0, 0, 0, 0, 0, 0</v>
      </c>
      <c r="BI3" t="str">
        <f>_xll.NCDK_ChiCluster(B3)</f>
        <v>0, 0, 0, 0, 0, 0, 0, 0</v>
      </c>
      <c r="BJ3" t="str">
        <f>_xll.NCDK_ChiPathCluster(B3)</f>
        <v>0, 0, 0, 0, 0, 0</v>
      </c>
      <c r="BK3" t="str">
        <f>_xll.NCDK_ChiPath(B3)</f>
        <v>0, 0, 0, 0, 0, 0, 0, 0, 0, 0, 0, 0, 0, 0, 0, 0</v>
      </c>
      <c r="BL3" t="str">
        <f>_xll.NCDK_CPSA(B3)</f>
        <v>#N/A</v>
      </c>
      <c r="BM3">
        <f>_xll.NCDK_EccentricConnectivityIndex(B3)</f>
        <v>0</v>
      </c>
      <c r="BN3">
        <f>_xll.NCDK_FMF(B3)</f>
        <v>0</v>
      </c>
      <c r="BO3">
        <f>_xll.NCDK_FractionalPSA(B3)</f>
        <v>0</v>
      </c>
      <c r="BP3">
        <f>_xll.NCDK_FragmentComplexity(B3)</f>
        <v>16</v>
      </c>
      <c r="BQ3" t="str">
        <f>_xll.NCDK_GravitationalIndex(B3)</f>
        <v>#N/A</v>
      </c>
      <c r="BR3">
        <f>_xll.NCDK_HBondAcceptorCount(B3)</f>
        <v>0</v>
      </c>
      <c r="BS3">
        <f>_xll.NCDK_HBondDonorCount(B3)</f>
        <v>0</v>
      </c>
      <c r="BT3">
        <f>_xll.NCDK_HybridizationRatio(B3)</f>
        <v>1</v>
      </c>
      <c r="BU3" t="str">
        <f>_xll.NCDK_KappaShapeIndices(B3)</f>
        <v>0, 0, 0</v>
      </c>
      <c r="BV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3">
        <f>_xll.NCDK_LargestChain(B3)</f>
        <v>0</v>
      </c>
      <c r="BX3">
        <f>_xll.NCDK_LargestPiSystem(B3)</f>
        <v>0</v>
      </c>
      <c r="BY3" t="str">
        <f>_xll.NCDK_LengthOverBreadth(B3)</f>
        <v>#N/A</v>
      </c>
      <c r="BZ3">
        <f>_xll.NCDK_LongestAliphaticChain(B3)</f>
        <v>0</v>
      </c>
      <c r="CA3" t="str">
        <f>_xll.NCDK_MDE(B3)</f>
        <v>0, 0, 0, 0, 0, 0, 0, 0, 0, 0, 0, 0, 0, 0, 0, 0, 0, 0, 0</v>
      </c>
      <c r="CB3" t="str">
        <f>_xll.NCDK_MomentOfInertia(B3)</f>
        <v>#N/A</v>
      </c>
      <c r="CC3">
        <f>_xll.NCDK_PetitjeanNumber(B3)</f>
        <v>0</v>
      </c>
      <c r="CD3" t="str">
        <f>_xll.NCDK_PetitjeanShapeIndex(B3)</f>
        <v>#N/A</v>
      </c>
      <c r="CE3">
        <f>_xll.NCDK_RotatableBondsCount(B3)</f>
        <v>0</v>
      </c>
      <c r="CF3">
        <f>_xll.NCDK_RuleOfFive(B3)</f>
        <v>0</v>
      </c>
      <c r="CG3" t="str">
        <f>_xll.NCDK_SmallRing(B3)</f>
        <v>0, 0, 0, 0, 0, 0, 0, 0, 0, 0, 0</v>
      </c>
      <c r="CH3">
        <f>_xll.NCDK_TPSA(B3)</f>
        <v>0</v>
      </c>
      <c r="CI3">
        <f>_xll.NCDK_VABC(B3)</f>
        <v>25.852443326666702</v>
      </c>
      <c r="CJ3">
        <f>_xll.NCDK_VAdjMa(B3)</f>
        <v>0</v>
      </c>
      <c r="CK3" s="2">
        <f>_xll.NCDK_MolecularWeight(B3)</f>
        <v>16.042498912091162</v>
      </c>
      <c r="CL3" s="3">
        <f>_xll.NCDK_ExactMass(B3)</f>
        <v>16.031300127999998</v>
      </c>
      <c r="CM3" t="str">
        <f>_xll.NCDK_WeightedPath(B3)</f>
        <v>1, 1, 0, 0, 0</v>
      </c>
      <c r="CN3" t="str">
        <f>_xll.NCDK_WHIM(B3)</f>
        <v>#N/A</v>
      </c>
      <c r="CO3" t="str">
        <f>_xll.NCDK_WienerNumbers(B3)</f>
        <v>0, 0</v>
      </c>
      <c r="CP3">
        <f>_xll.NCDK_ZagrebIndex(B3)</f>
        <v>0</v>
      </c>
    </row>
    <row r="4" spans="1:94" ht="18" customHeight="1" x14ac:dyDescent="0.55000000000000004">
      <c r="A4" t="s">
        <v>54</v>
      </c>
      <c r="B4" t="s">
        <v>0</v>
      </c>
      <c r="C4" t="str">
        <f>_xll.NCDK_MolText(B4)</f>
        <v xml:space="preserve">
       CDK0818190722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_xll.RDKit_SMILES($C4)</f>
        <v>CC(=O)O</v>
      </c>
      <c r="E4" t="str">
        <f>_xll.RDKit_MolBlock($D4)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F4" t="str">
        <f>_xll.NCDK_SMILES($E4)</f>
        <v>CC(=O)O</v>
      </c>
      <c r="G4" t="str">
        <f>_xll.NCDK_InChI($B4)</f>
        <v>InChI=1S/C2H4O2/c1-2(3)4/h1H3,(H,3,4)</v>
      </c>
      <c r="H4" t="str">
        <f>_xll.RDKit_InChI(F4)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2">
        <f>_xll.NCDK_Tanimoto($X4,$X5)</f>
        <v>0</v>
      </c>
      <c r="M4" t="str">
        <f>_xll.NCDK(M$1,$B4)</f>
        <v>0000000000000000000000000000000000000000000000000000000000000000000000000000000000000000000000000000000000000000000000000010000000000000001000000000000001001011000100</v>
      </c>
      <c r="N4" t="str">
        <f>_xll.RDKit_MACCSFingerprint($B4)</f>
        <v>00000000000000000000000000000000000000000000000000000000000000000000000000000000000000000000000000000000000000000000000000010000000000000001000000000000001001011000100</v>
      </c>
      <c r="O4" t="b">
        <f t="shared" si="0"/>
        <v>1</v>
      </c>
      <c r="P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Q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R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S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U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V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W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X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Y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B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4" t="str">
        <f>_xll.NCDK_EStateFingerprinter($B4)</f>
        <v>0000001000000001000000000000000001100000000000000000000000000000000000000000000</v>
      </c>
      <c r="AF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G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H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I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4" t="str">
        <f>_xll.NCDK_MACCSFingerprinter($B4)</f>
        <v>0000000000000000000000000000000000000000000000000000000000000000000000000000000000000000000000000000000000000000000000000010000000000000001000000000000001001011000100</v>
      </c>
      <c r="AK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L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M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4" s="2">
        <f>_xll.NCDK_MolecularWeight(B4)</f>
        <v>60.052044664017956</v>
      </c>
      <c r="AO4" s="2">
        <f>_xll.NCDK_ExactMass(B4)</f>
        <v>60.021129367999997</v>
      </c>
      <c r="AP4">
        <f>_xll.NCDK_AcidicGroupCount(B4)</f>
        <v>1</v>
      </c>
      <c r="AQ4" s="4">
        <f>_xll.NCDK_ALogP(B4)</f>
        <v>-0.22990000000000016</v>
      </c>
      <c r="AR4" s="4">
        <f>_xll.NCDK_XLogP(B4)</f>
        <v>-0.08</v>
      </c>
      <c r="AS4" s="4">
        <f>_xll.NCDK_MannholdLogP(B4)</f>
        <v>1.46</v>
      </c>
      <c r="AT4" s="4">
        <f>_xll.NCDK_JPlogP(B4)</f>
        <v>-0.27735415884610526</v>
      </c>
      <c r="AU4">
        <f>_xll.NCDK_AMolarRefractivity(B4)</f>
        <v>12.643699999999999</v>
      </c>
      <c r="AV4">
        <f>_xll.NCDK_APol(B4)</f>
        <v>7.7911719999999995</v>
      </c>
      <c r="AW4">
        <f>_xll.NCDK_AromaticAtomsCount(B4)</f>
        <v>0</v>
      </c>
      <c r="AX4">
        <f>_xll.NCDK_AromaticBondsCount(B4)</f>
        <v>0</v>
      </c>
      <c r="AY4">
        <f>_xll.NCDK_AtomCount(B4)</f>
        <v>8</v>
      </c>
      <c r="AZ4" t="str">
        <f>_xll.NCDK_AutocorrelationCharge(B4)</f>
        <v>0.194598407923705, -0.0910121789036757, -0.00628702505817703, 0, 0</v>
      </c>
      <c r="BA4" t="str">
        <f>_xll.NCDK_AutocorrelationMass(B4)</f>
        <v>5.54893807108189, 3.66418395426513, 4.43865298980608, 0, 0</v>
      </c>
      <c r="BB4" t="str">
        <f>_xll.NCDK_AutocorrelationPolarizability(B4)</f>
        <v>58.780575625, 47.106336, 38.8410481875, 0, 0</v>
      </c>
      <c r="BC4">
        <f>_xll.NCDK_BasicGroupCount(B4)</f>
        <v>0</v>
      </c>
      <c r="BD4" t="str">
        <f>_xll.NCDK_BCUT(B4)</f>
        <v>11.9966879762366, 15.9982572603197, -0.351666803410558, 0.275648439067482, 3.09299617864267, 4.35788090208676</v>
      </c>
      <c r="BE4">
        <f>_xll.NCDK_BondCount(B4)</f>
        <v>0</v>
      </c>
      <c r="BF4">
        <f>_xll.NCDK_BPol(B4)</f>
        <v>5.3308280000000003</v>
      </c>
      <c r="BG4" t="str">
        <f>_xll.NCDK_CarbonTypes(B4)</f>
        <v>0, 0, 1, 0, 0, 1, 0, 0, 0</v>
      </c>
      <c r="BH4" t="str">
        <f>_xll.NCDK_ChiChain(B4)</f>
        <v>0, 0, 0, 0, 0, 0, 0, 0, 0, 0</v>
      </c>
      <c r="BI4" t="str">
        <f>_xll.NCDK_ChiCluster(B4)</f>
        <v>0.577350269189626, 0, 0, 0, 0.0912870929175277, 0, 0, 0</v>
      </c>
      <c r="BJ4" t="str">
        <f>_xll.NCDK_ChiPathCluster(B4)</f>
        <v>0, 0, 0, 0, 0, 0</v>
      </c>
      <c r="BK4" t="str">
        <f>_xll.NCDK_ChiPath(B4)</f>
        <v>3.57735026918963, 1.73205080756888, 1.73205080756888, 0, 0, 0, 0, 0, 2.35546188596382, 0.927730942981911, 0.519018035899438, 0, 0, 0, 0, 0</v>
      </c>
      <c r="BL4" t="str">
        <f>_xll.NCDK_CPSA(B4)</f>
        <v>#N/A</v>
      </c>
      <c r="BM4">
        <f>_xll.NCDK_EccentricConnectivityIndex(B4)</f>
        <v>9</v>
      </c>
      <c r="BN4">
        <f>_xll.NCDK_FMF(B4)</f>
        <v>0</v>
      </c>
      <c r="BO4">
        <f>_xll.NCDK_FractionalPSA(B4)</f>
        <v>0.62144781967398288</v>
      </c>
      <c r="BP4">
        <f>_xll.NCDK_FragmentComplexity(B4)</f>
        <v>37.020000000000003</v>
      </c>
      <c r="BQ4" t="str">
        <f>_xll.NCDK_GravitationalIndex(B4)</f>
        <v>#N/A</v>
      </c>
      <c r="BR4">
        <f>_xll.NCDK_HBondAcceptorCount(B4)</f>
        <v>2</v>
      </c>
      <c r="BS4">
        <f>_xll.NCDK_HBondDonorCount(B4)</f>
        <v>1</v>
      </c>
      <c r="BT4">
        <f>_xll.NCDK_HybridizationRatio(B4)</f>
        <v>0.5</v>
      </c>
      <c r="BU4" t="str">
        <f>_xll.NCDK_KappaShapeIndices(B4)</f>
        <v>4, 1.33333333333333, #N/A</v>
      </c>
      <c r="BV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W4">
        <f>_xll.NCDK_LargestChain(B4)</f>
        <v>3</v>
      </c>
      <c r="BX4">
        <f>_xll.NCDK_LargestPiSystem(B4)</f>
        <v>2</v>
      </c>
      <c r="BY4" t="str">
        <f>_xll.NCDK_LengthOverBreadth(B4)</f>
        <v>#N/A</v>
      </c>
      <c r="BZ4">
        <f>_xll.NCDK_LongestAliphaticChain(B4)</f>
        <v>2</v>
      </c>
      <c r="CA4" t="str">
        <f>_xll.NCDK_MDE(B4)</f>
        <v>0, 0, 1, 0, 0, 0, 0, 0, 0, 0, 0.5, 0, 0, 0, 0, 0, 0, 0, 0</v>
      </c>
      <c r="CB4" t="str">
        <f>_xll.NCDK_MomentOfInertia(B4)</f>
        <v>#N/A</v>
      </c>
      <c r="CC4">
        <f>_xll.NCDK_PetitjeanNumber(B4)</f>
        <v>0.5</v>
      </c>
      <c r="CD4" t="str">
        <f>_xll.NCDK_PetitjeanShapeIndex(B4)</f>
        <v>#N/A</v>
      </c>
      <c r="CE4">
        <f>_xll.NCDK_RotatableBondsCount(B4)</f>
        <v>0</v>
      </c>
      <c r="CF4">
        <f>_xll.NCDK_RuleOfFive(B4)</f>
        <v>0</v>
      </c>
      <c r="CG4" t="str">
        <f>_xll.NCDK_SmallRing(B4)</f>
        <v>0, 0, 0, 0, 0, 0, 0, 0, 0, 0, 0</v>
      </c>
      <c r="CH4">
        <f>_xll.NCDK_TPSA(B4)</f>
        <v>37.299999999999997</v>
      </c>
      <c r="CI4">
        <f>_xll.NCDK_VABC(B4)</f>
        <v>58.092422652855603</v>
      </c>
      <c r="CJ4">
        <f>_xll.NCDK_VAdjMa(B4)</f>
        <v>2.5849625007211561</v>
      </c>
      <c r="CK4" s="2">
        <f>_xll.NCDK_MolecularWeight(B4)</f>
        <v>60.052044664017956</v>
      </c>
      <c r="CL4" s="3">
        <f>_xll.NCDK_ExactMass(B4)</f>
        <v>60.021129367999997</v>
      </c>
      <c r="CM4" t="str">
        <f>_xll.NCDK_WeightedPath(B4)</f>
        <v>6.73205080756888, 1.68301270189222, 4.48803387171259, 4.48803387171259, 0</v>
      </c>
      <c r="CN4" t="str">
        <f>_xll.NCDK_WHIM(B4)</f>
        <v>#N/A</v>
      </c>
      <c r="CO4" t="str">
        <f>_xll.NCDK_WienerNumbers(B4)</f>
        <v>9, 0</v>
      </c>
      <c r="CP4">
        <f>_xll.NCDK_ZagrebIndex(B4)</f>
        <v>12</v>
      </c>
    </row>
    <row r="5" spans="1:94" ht="18" customHeight="1" x14ac:dyDescent="0.55000000000000004">
      <c r="A5" t="s">
        <v>55</v>
      </c>
      <c r="B5" t="s">
        <v>51</v>
      </c>
      <c r="C5" t="str">
        <f>_xll.NCDK_MolText(B5)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_xll.RDKit_SMILES($C5)</f>
        <v>c1ccccc1</v>
      </c>
      <c r="E5" t="str">
        <f>_xll.RDKit_MolBlock($D5)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5" t="str">
        <f>_xll.NCDK_SMILES($E5)</f>
        <v>C1=CC=CC=C1</v>
      </c>
      <c r="G5" t="str">
        <f>_xll.NCDK_InChI($B5)</f>
        <v>InChI=1S/C6H6/c1-2-4-6-5-3-1/h1-6H</v>
      </c>
      <c r="H5" t="str">
        <f>_xll.RDKit_InChI(F5)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2">
        <f>_xll.NCDK_Tanimoto($X5,$X6)</f>
        <v>0.27272727272727271</v>
      </c>
      <c r="M5" t="str">
        <f>_xll.NCDK(M$1,$B5)</f>
        <v>0000000000000000000000000000000000000000000000000000000000000000000000000000000000000000000000000000000000000000000000000000000000000000000000000000000000000000011010</v>
      </c>
      <c r="N5" t="str">
        <f>_xll.RDKit_MACCSFingerprint($B5)</f>
        <v>00000000000000000000000000000000000000000000000000000000000000000000000000000000000000000000000000000000000000000000000000000000000000000000000000000000000000000011010</v>
      </c>
      <c r="O5" t="b">
        <f t="shared" si="0"/>
        <v>1</v>
      </c>
      <c r="P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_xll.NCDK_EStateFingerprinter($B5)</f>
        <v>0000000000010000000000000000000000000000000000000000000000000000000000000000000</v>
      </c>
      <c r="AF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5" t="str">
        <f>_xll.NCDK_MACCSFingerprinter($B5)</f>
        <v>0000000000000000000000000000000000000000000000000000000000000000000000000000000000000000000000000000000000000000000000000000000000000000000000000000000000000000011010</v>
      </c>
      <c r="AK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5" s="2">
        <f>_xll.NCDK_MolecularWeight(B5)</f>
        <v>78.112059903682749</v>
      </c>
      <c r="AO5" s="2">
        <f>_xll.NCDK_ExactMass(B5)</f>
        <v>78.046950191999997</v>
      </c>
      <c r="AP5">
        <f>_xll.NCDK_AcidicGroupCount(B5)</f>
        <v>0</v>
      </c>
      <c r="AQ5" s="4">
        <f>_xll.NCDK_ALogP(B5)</f>
        <v>1.8299999999999996</v>
      </c>
      <c r="AR5" s="4">
        <f>_xll.NCDK_XLogP(B5)</f>
        <v>2.0220000000000002</v>
      </c>
      <c r="AS5" s="4">
        <f>_xll.NCDK_MannholdLogP(B5)</f>
        <v>2.12</v>
      </c>
      <c r="AT5" s="4">
        <f>_xll.NCDK_JPlogP(B5)</f>
        <v>1.8466303941078017</v>
      </c>
      <c r="AU5">
        <f>_xll.NCDK_AMolarRefractivity(B5)</f>
        <v>26.058</v>
      </c>
      <c r="AV5">
        <f>_xll.NCDK_APol(B5)</f>
        <v>14.560758</v>
      </c>
      <c r="AW5">
        <f>_xll.NCDK_AromaticAtomsCount(B5)</f>
        <v>6</v>
      </c>
      <c r="AX5">
        <f>_xll.NCDK_AromaticBondsCount(B5)</f>
        <v>6</v>
      </c>
      <c r="AY5">
        <f>_xll.NCDK_AtomCount(B5)</f>
        <v>12</v>
      </c>
      <c r="AZ5" t="str">
        <f>_xll.NCDK_AutocorrelationCharge(B5)</f>
        <v>0, 0, 0, 0, 0</v>
      </c>
      <c r="BA5" t="str">
        <f>_xll.NCDK_AutocorrelationMass(B5)</f>
        <v>6, 6, 6, 3, 0</v>
      </c>
      <c r="BB5" t="str">
        <f>_xll.NCDK_AutocorrelationPolarizability(B5)</f>
        <v>233.87838834375, 233.87838834375, 233.87838834375, 116.939194171875, 0</v>
      </c>
      <c r="BC5">
        <f>_xll.NCDK_BasicGroupCount(B5)</f>
        <v>0</v>
      </c>
      <c r="BD5" t="str">
        <f>_xll.NCDK_BCUT(B5)</f>
        <v>11.85, 12.1500544016358, -0.211758152069243, 0.0882962495665529, 6.093375, 6.3934294016358</v>
      </c>
      <c r="BE5">
        <f>_xll.NCDK_BondCount(B5)</f>
        <v>0</v>
      </c>
      <c r="BF5">
        <f>_xll.NCDK_BPol(B5)</f>
        <v>6.5592419999999994</v>
      </c>
      <c r="BG5" t="str">
        <f>_xll.NCDK_CarbonTypes(B5)</f>
        <v>0, 0, 0, 6, 0, 0, 0, 0, 0</v>
      </c>
      <c r="BH5" t="str">
        <f>_xll.NCDK_ChiChain(B5)</f>
        <v>0, 0, 0, 0.125, 0, 0, 0, 0, 0.037037037037037, 0</v>
      </c>
      <c r="BI5" t="str">
        <f>_xll.NCDK_ChiCluster(B5)</f>
        <v>0, 0, 0, 0, 0, 0, 0, 0</v>
      </c>
      <c r="BJ5" t="str">
        <f>_xll.NCDK_ChiPathCluster(B5)</f>
        <v>0, 0, 0, 0, 0, 0</v>
      </c>
      <c r="BK5" t="str">
        <f>_xll.NCDK_ChiPath(B5)</f>
        <v>4.24264068711928, 3, 2.12132034355964, 1.5, 1.06066017177982, 0.75, 0, 0, 3.46410161513775, 2, 1.15470053837925, 0.666666666666667, 0.384900179459751, 0.222222222222222, 0, 0</v>
      </c>
      <c r="BL5" t="str">
        <f>_xll.NCDK_CPSA(B5)</f>
        <v>#N/A</v>
      </c>
      <c r="BM5">
        <f>_xll.NCDK_EccentricConnectivityIndex(B5)</f>
        <v>36</v>
      </c>
      <c r="BN5">
        <f>_xll.NCDK_FMF(B5)</f>
        <v>1</v>
      </c>
      <c r="BO5">
        <f>_xll.NCDK_FractionalPSA(B5)</f>
        <v>0</v>
      </c>
      <c r="BP5">
        <f>_xll.NCDK_FragmentComplexity(B5)</f>
        <v>114</v>
      </c>
      <c r="BQ5" t="str">
        <f>_xll.NCDK_GravitationalIndex(B5)</f>
        <v>#N/A</v>
      </c>
      <c r="BR5">
        <f>_xll.NCDK_HBondAcceptorCount(B5)</f>
        <v>0</v>
      </c>
      <c r="BS5">
        <f>_xll.NCDK_HBondDonorCount(B5)</f>
        <v>0</v>
      </c>
      <c r="BT5">
        <f>_xll.NCDK_HybridizationRatio(B5)</f>
        <v>0</v>
      </c>
      <c r="BU5" t="str">
        <f>_xll.NCDK_KappaShapeIndices(B5)</f>
        <v>4.16666666666667, 2.22222222222222, 1.33333333333333</v>
      </c>
      <c r="BV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5">
        <f>_xll.NCDK_LargestChain(B5)</f>
        <v>4</v>
      </c>
      <c r="BX5">
        <f>_xll.NCDK_LargestPiSystem(B5)</f>
        <v>6</v>
      </c>
      <c r="BY5" t="str">
        <f>_xll.NCDK_LengthOverBreadth(B5)</f>
        <v>#N/A</v>
      </c>
      <c r="BZ5">
        <f>_xll.NCDK_LongestAliphaticChain(B5)</f>
        <v>0</v>
      </c>
      <c r="CA5" t="str">
        <f>_xll.NCDK_MDE(B5)</f>
        <v>0, 0, 0, 0, 9.12546512839809, 0, 0, 0, 0, 0, 0, 0, 0, 0, 0, 0, 0, 0, 0</v>
      </c>
      <c r="CB5" t="str">
        <f>_xll.NCDK_MomentOfInertia(B5)</f>
        <v>#N/A</v>
      </c>
      <c r="CC5">
        <f>_xll.NCDK_PetitjeanNumber(B5)</f>
        <v>0</v>
      </c>
      <c r="CD5" t="str">
        <f>_xll.NCDK_PetitjeanShapeIndex(B5)</f>
        <v>#N/A</v>
      </c>
      <c r="CE5">
        <f>_xll.NCDK_RotatableBondsCount(B5)</f>
        <v>0</v>
      </c>
      <c r="CF5">
        <f>_xll.NCDK_RuleOfFive(B5)</f>
        <v>0</v>
      </c>
      <c r="CG5" t="str">
        <f>_xll.NCDK_SmallRing(B5)</f>
        <v>1, 1, 1, 1, 0, 0, 0, 1, 0, 0, 0</v>
      </c>
      <c r="CH5">
        <f>_xll.NCDK_TPSA(B5)</f>
        <v>0</v>
      </c>
      <c r="CI5">
        <f>_xll.NCDK_VABC(B5)</f>
        <v>81.166531652800174</v>
      </c>
      <c r="CJ5">
        <f>_xll.NCDK_VAdjMa(B5)</f>
        <v>3.5849625007211561</v>
      </c>
      <c r="CK5" s="2">
        <f>_xll.NCDK_MolecularWeight(B5)</f>
        <v>78.112059903682749</v>
      </c>
      <c r="CL5" s="3">
        <f>_xll.NCDK_ExactMass(B5)</f>
        <v>78.046950191999997</v>
      </c>
      <c r="CM5" t="str">
        <f>_xll.NCDK_WeightedPath(B5)</f>
        <v>11.8125, 1.96875, 0, 0, 0</v>
      </c>
      <c r="CN5" t="str">
        <f>_xll.NCDK_WHIM(B5)</f>
        <v>#N/A</v>
      </c>
      <c r="CO5" t="str">
        <f>_xll.NCDK_WienerNumbers(B5)</f>
        <v>27, 3</v>
      </c>
      <c r="CP5">
        <f>_xll.NCDK_ZagrebIndex(B5)</f>
        <v>24</v>
      </c>
    </row>
    <row r="6" spans="1:94" ht="18" customHeight="1" x14ac:dyDescent="0.55000000000000004">
      <c r="A6" t="s">
        <v>84</v>
      </c>
      <c r="B6" t="s">
        <v>85</v>
      </c>
      <c r="C6" t="str">
        <f>_xll.NCDK_MolText(B6)</f>
        <v xml:space="preserve">
       CDK0818190722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_xll.RDKit_SMILES($C6)</f>
        <v>Cc1ccccc1</v>
      </c>
      <c r="E6" t="str">
        <f>_xll.RDKit_MolBlock($D6)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F6" t="str">
        <f>_xll.NCDK_SMILES($E6)</f>
        <v>CC1=CC=CC=C1</v>
      </c>
      <c r="G6" t="str">
        <f>_xll.NCDK_InChI($B6)</f>
        <v>InChI=1S/C7H8/c1-7-5-3-2-4-6-7/h2-6H,1H3</v>
      </c>
      <c r="H6" t="str">
        <f>_xll.RDKit_InChI(F6)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2">
        <f>_xll.NCDK_Tanimoto($X6,$X7)</f>
        <v>0.27272727272727271</v>
      </c>
      <c r="M6" t="str">
        <f>_xll.NCDK(M$1,$B6)</f>
        <v>0000000000000000000000000000000000000000000000000000000000000000000000000000000000000000000000000000000000000000000000000000000000000000000000000000000000000001011010</v>
      </c>
      <c r="N6" t="str">
        <f>_xll.RDKit_MACCSFingerprint($B6)</f>
        <v>00000000000000000000000000000000000000000000000000000000000000000000000000000000000000000000000000000000000000000000000000000000000000000000000000000000000000001011010</v>
      </c>
      <c r="O6" t="b">
        <f t="shared" si="0"/>
        <v>1</v>
      </c>
      <c r="P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Q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R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U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V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X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Y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Z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B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_xll.NCDK_EStateFingerprinter($B6)</f>
        <v>0000001000010000100000000000000000000000000000000000000000000000000000000000000</v>
      </c>
      <c r="AF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G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AJ6" t="str">
        <f>_xll.NCDK_MACCSFingerprinter($B6)</f>
        <v>0000000000000000000000000000000000000000000000000000000000000000000000000000000000000000000000000000000000000000000000000000000000000000000000000000000000000001011010</v>
      </c>
      <c r="AK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L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N6" s="2">
        <f>_xll.NCDK_MolecularWeight(B6)</f>
        <v>92.13867730812234</v>
      </c>
      <c r="AO6" s="2">
        <f>_xll.NCDK_ExactMass(B6)</f>
        <v>92.062600255999996</v>
      </c>
      <c r="AP6">
        <f>_xll.NCDK_AcidicGroupCount(B6)</f>
        <v>0</v>
      </c>
      <c r="AQ6" s="4">
        <f>_xll.NCDK_ALogP(B6)</f>
        <v>2.3162000000000003</v>
      </c>
      <c r="AR6" s="4">
        <f>_xll.NCDK_XLogP(B6)</f>
        <v>2.4590000000000001</v>
      </c>
      <c r="AS6" s="4">
        <f>_xll.NCDK_MannholdLogP(B6)</f>
        <v>2.23</v>
      </c>
      <c r="AT6" s="4">
        <f>_xll.NCDK_JPlogP(B6)</f>
        <v>2.3300074064489729</v>
      </c>
      <c r="AU6">
        <f>_xll.NCDK_AMolarRefractivity(B6)</f>
        <v>31.0992</v>
      </c>
      <c r="AV6">
        <f>_xll.NCDK_APol(B6)</f>
        <v>17.654343999999998</v>
      </c>
      <c r="AW6">
        <f>_xll.NCDK_AromaticAtomsCount(B6)</f>
        <v>6</v>
      </c>
      <c r="AX6">
        <f>_xll.NCDK_AromaticBondsCount(B6)</f>
        <v>6</v>
      </c>
      <c r="AY6">
        <f>_xll.NCDK_AtomCount(B6)</f>
        <v>15</v>
      </c>
      <c r="AZ6" t="str">
        <f>_xll.NCDK_AutocorrelationCharge(B6)</f>
        <v>0.00145821501522747, -0.000488055819316601, -0.000225165712015084, -1.53979004755717E-05, -4.88075806479512E-07</v>
      </c>
      <c r="BA6" t="str">
        <f>_xll.NCDK_AutocorrelationMass(B6)</f>
        <v>7, 7, 8, 5, 1</v>
      </c>
      <c r="BB6" t="str">
        <f>_xll.NCDK_AutocorrelationPolarizability(B6)</f>
        <v>310.962687273438, 320.438287539063, 355.858255328125, 213.793837835938, 36.9196446054688</v>
      </c>
      <c r="BC6">
        <f>_xll.NCDK_BasicGroupCount(B6)</f>
        <v>0</v>
      </c>
      <c r="BD6" t="str">
        <f>_xll.NCDK_BCUT(B6)</f>
        <v>11.89, 12.1100942558098, -0.155208136358149, 0.0651359477608963, 5.76122693815409, 7.50783741355056</v>
      </c>
      <c r="BE6">
        <f>_xll.NCDK_BondCount(B6)</f>
        <v>0</v>
      </c>
      <c r="BF6">
        <f>_xll.NCDK_BPol(B6)</f>
        <v>8.7456560000000003</v>
      </c>
      <c r="BG6" t="str">
        <f>_xll.NCDK_CarbonTypes(B6)</f>
        <v>0, 0, 0, 5, 1, 1, 0, 0, 0</v>
      </c>
      <c r="BH6" t="str">
        <f>_xll.NCDK_ChiChain(B6)</f>
        <v>0, 0, 0, 0.102062072615966, 0.102062072615966, 0, 0, 0, 0.0320750149549792, 0.0320750149549792</v>
      </c>
      <c r="BI6" t="str">
        <f>_xll.NCDK_ChiCluster(B6)</f>
        <v>0.288675134594813, 0, 0, 0, 0.166666666666667, 0, 0, 0</v>
      </c>
      <c r="BJ6" t="str">
        <f>_xll.NCDK_ChiPathCluster(B6)</f>
        <v>0.408248290463863, 0.433012701892219, 0.408248290463863, 0.192450089729875, 0.166666666666667, 0.128300059819917</v>
      </c>
      <c r="BK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L6" t="str">
        <f>_xll.NCDK_CPSA(B6)</f>
        <v>#N/A</v>
      </c>
      <c r="BM6">
        <f>_xll.NCDK_EccentricConnectivityIndex(B6)</f>
        <v>45</v>
      </c>
      <c r="BN6">
        <f>_xll.NCDK_FMF(B6)</f>
        <v>0.8571428571428571</v>
      </c>
      <c r="BO6">
        <f>_xll.NCDK_FractionalPSA(B6)</f>
        <v>0</v>
      </c>
      <c r="BP6">
        <f>_xll.NCDK_FragmentComplexity(B6)</f>
        <v>183</v>
      </c>
      <c r="BQ6" t="str">
        <f>_xll.NCDK_GravitationalIndex(B6)</f>
        <v>#N/A</v>
      </c>
      <c r="BR6">
        <f>_xll.NCDK_HBondAcceptorCount(B6)</f>
        <v>0</v>
      </c>
      <c r="BS6">
        <f>_xll.NCDK_HBondDonorCount(B6)</f>
        <v>0</v>
      </c>
      <c r="BT6">
        <f>_xll.NCDK_HybridizationRatio(B6)</f>
        <v>0.14285714285714285</v>
      </c>
      <c r="BU6" t="str">
        <f>_xll.NCDK_KappaShapeIndices(B6)</f>
        <v>5.14285714285714, 2.34375, 1.5</v>
      </c>
      <c r="BV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W6">
        <f>_xll.NCDK_LargestChain(B6)</f>
        <v>5</v>
      </c>
      <c r="BX6">
        <f>_xll.NCDK_LargestPiSystem(B6)</f>
        <v>6</v>
      </c>
      <c r="BY6" t="str">
        <f>_xll.NCDK_LengthOverBreadth(B6)</f>
        <v>#N/A</v>
      </c>
      <c r="BZ6">
        <f>_xll.NCDK_LongestAliphaticChain(B6)</f>
        <v>0</v>
      </c>
      <c r="CA6" t="str">
        <f>_xll.NCDK_MDE(B6)</f>
        <v>0, 1.85053586243577, 1, 0, 6.08364341893206, 3.04182170946603, 0, 0, 0, 0, 0, 0, 0, 0, 0, 0, 0, 0, 0</v>
      </c>
      <c r="CB6" t="str">
        <f>_xll.NCDK_MomentOfInertia(B6)</f>
        <v>#N/A</v>
      </c>
      <c r="CC6">
        <f>_xll.NCDK_PetitjeanNumber(B6)</f>
        <v>0.25</v>
      </c>
      <c r="CD6" t="str">
        <f>_xll.NCDK_PetitjeanShapeIndex(B6)</f>
        <v>#N/A</v>
      </c>
      <c r="CE6">
        <f>_xll.NCDK_RotatableBondsCount(B6)</f>
        <v>0</v>
      </c>
      <c r="CF6">
        <f>_xll.NCDK_RuleOfFive(B6)</f>
        <v>0</v>
      </c>
      <c r="CG6" t="str">
        <f>_xll.NCDK_SmallRing(B6)</f>
        <v>1, 1, 1, 1, 0, 0, 0, 1, 0, 0, 0</v>
      </c>
      <c r="CH6">
        <f>_xll.NCDK_TPSA(B6)</f>
        <v>0</v>
      </c>
      <c r="CI6">
        <f>_xll.NCDK_VABC(B6)</f>
        <v>98.462516278666868</v>
      </c>
      <c r="CJ6">
        <f>_xll.NCDK_VAdjMa(B6)</f>
        <v>3.8073549220576042</v>
      </c>
      <c r="CK6" s="2">
        <f>_xll.NCDK_MolecularWeight(B6)</f>
        <v>92.13867730812234</v>
      </c>
      <c r="CL6" s="3">
        <f>_xll.NCDK_ExactMass(B6)</f>
        <v>92.062600255999996</v>
      </c>
      <c r="CM6" t="str">
        <f>_xll.NCDK_WeightedPath(B6)</f>
        <v>13.6768253204364, 1.95383218863377, 0, 0, 0</v>
      </c>
      <c r="CN6" t="str">
        <f>_xll.NCDK_WHIM(B6)</f>
        <v>#N/A</v>
      </c>
      <c r="CO6" t="str">
        <f>_xll.NCDK_WienerNumbers(B6)</f>
        <v>42, 5</v>
      </c>
      <c r="CP6">
        <f>_xll.NCDK_ZagrebIndex(B6)</f>
        <v>30</v>
      </c>
    </row>
    <row r="7" spans="1:94" ht="18" customHeight="1" x14ac:dyDescent="0.55000000000000004">
      <c r="A7" t="s">
        <v>55</v>
      </c>
      <c r="B7" t="s">
        <v>56</v>
      </c>
      <c r="C7" t="str">
        <f>_xll.NCDK_MolText(B7)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_xll.RDKit_SMILES($C7)</f>
        <v>c1ccccc1</v>
      </c>
      <c r="E7" t="str">
        <f>_xll.RDKit_MolBlock($D7)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7" t="str">
        <f>_xll.NCDK_SMILES($E7)</f>
        <v>C1=CC=CC=C1</v>
      </c>
      <c r="G7" t="str">
        <f>_xll.NCDK_InChI($B7)</f>
        <v>InChI=1S/C6H6/c1-2-4-6-5-3-1/h1-6H</v>
      </c>
      <c r="H7" t="str">
        <f>_xll.RDKit_InChI(F7)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2">
        <f>_xll.NCDK_Tanimoto($X7,$X8)</f>
        <v>1</v>
      </c>
      <c r="M7" t="str">
        <f>_xll.NCDK(M$1,$B7)</f>
        <v>0000000000000000000000000000000000000000000000000000000000000000000000000000000000000000000000000000000000000000000000000000000000000000000000000000000000000000011010</v>
      </c>
      <c r="N7" t="str">
        <f>_xll.RDKit_MACCSFingerprint($B7)</f>
        <v>00000000000000000000000000000000000000000000000000000000000000000000000000000000000000000000000000000000000000000000000000000000000000000000000000000000000000000011010</v>
      </c>
      <c r="O7" t="b">
        <f t="shared" si="0"/>
        <v>1</v>
      </c>
      <c r="P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_xll.NCDK_EStateFingerprinter($B7)</f>
        <v>0000000000010000000000000000000000000000000000000000000000000000000000000000000</v>
      </c>
      <c r="AF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7" t="str">
        <f>_xll.NCDK_LingoFingerprinter($B7)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7" t="str">
        <f>_xll.NCDK_MACCSFingerprinter($B7)</f>
        <v>0000000000000000000000000000000000000000000000000000000000000000000000000000000000000000000000000000000000000000000000000000000000000000000000000000000000000000011010</v>
      </c>
      <c r="AK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7" s="2">
        <f>_xll.NCDK_MolecularWeight(B7)</f>
        <v>78.112059903682749</v>
      </c>
      <c r="AO7" s="2">
        <f>_xll.NCDK_ExactMass(B7)</f>
        <v>78.046950191999997</v>
      </c>
      <c r="AP7">
        <f>_xll.NCDK_AcidicGroupCount(B7)</f>
        <v>0</v>
      </c>
      <c r="AQ7" s="4">
        <f>_xll.NCDK_ALogP(B7)</f>
        <v>1.4033999999999995</v>
      </c>
      <c r="AR7" s="4">
        <f>_xll.NCDK_XLogP(B7)</f>
        <v>2.0819999999999999</v>
      </c>
      <c r="AS7" s="4">
        <f>_xll.NCDK_MannholdLogP(B7)</f>
        <v>2.12</v>
      </c>
      <c r="AT7" s="4">
        <f>_xll.NCDK_JPlogP(B7)</f>
        <v>1.8466303941078017</v>
      </c>
      <c r="AU7">
        <f>_xll.NCDK_AMolarRefractivity(B7)</f>
        <v>30.955799999999996</v>
      </c>
      <c r="AV7">
        <f>_xll.NCDK_APol(B7)</f>
        <v>14.560758</v>
      </c>
      <c r="AW7">
        <f>_xll.NCDK_AromaticAtomsCount(B7)</f>
        <v>0</v>
      </c>
      <c r="AX7">
        <f>_xll.NCDK_AromaticBondsCount(B7)</f>
        <v>0</v>
      </c>
      <c r="AY7">
        <f>_xll.NCDK_AtomCount(B7)</f>
        <v>12</v>
      </c>
      <c r="AZ7" t="str">
        <f>_xll.NCDK_AutocorrelationCharge(B7)</f>
        <v>0, 0, 0, 0, 0</v>
      </c>
      <c r="BA7" t="str">
        <f>_xll.NCDK_AutocorrelationMass(B7)</f>
        <v>6, 6, 6, 3, 0</v>
      </c>
      <c r="BB7" t="str">
        <f>_xll.NCDK_AutocorrelationPolarizability(B7)</f>
        <v>233.87838834375, 233.87838834375, 233.87838834375, 116.939194171875, 0</v>
      </c>
      <c r="BC7">
        <f>_xll.NCDK_BasicGroupCount(B7)</f>
        <v>0</v>
      </c>
      <c r="BD7" t="str">
        <f>_xll.NCDK_BCUT(B7)</f>
        <v>11.9, 12.1000824042221, -0.161758152069243, 0.0383242521528618, 6.738375, 6.93845740422211</v>
      </c>
      <c r="BE7">
        <f>_xll.NCDK_BondCount(B7)</f>
        <v>0</v>
      </c>
      <c r="BF7">
        <f>_xll.NCDK_BPol(B7)</f>
        <v>6.5592419999999994</v>
      </c>
      <c r="BG7" t="str">
        <f>_xll.NCDK_CarbonTypes(B7)</f>
        <v>0, 0, 0, 6, 0, 0, 0, 0, 0</v>
      </c>
      <c r="BH7" t="str">
        <f>_xll.NCDK_ChiChain(B7)</f>
        <v>0, 0, 0, 0.125, 0, 0, 0, 0, 0.037037037037037, 0</v>
      </c>
      <c r="BI7" t="str">
        <f>_xll.NCDK_ChiCluster(B7)</f>
        <v>0, 0, 0, 0, 0, 0, 0, 0</v>
      </c>
      <c r="BJ7" t="str">
        <f>_xll.NCDK_ChiPathCluster(B7)</f>
        <v>0, 0, 0, 0, 0, 0</v>
      </c>
      <c r="BK7" t="str">
        <f>_xll.NCDK_ChiPath(B7)</f>
        <v>4.24264068711928, 3, 2.12132034355964, 1.5, 1.06066017177982, 0.75, 0, 0, 3.46410161513775, 2, 1.15470053837925, 0.666666666666667, 0.384900179459751, 0.222222222222222, 0, 0</v>
      </c>
      <c r="BL7" t="str">
        <f>_xll.NCDK_CPSA(B7)</f>
        <v>#N/A</v>
      </c>
      <c r="BM7">
        <f>_xll.NCDK_EccentricConnectivityIndex(B7)</f>
        <v>36</v>
      </c>
      <c r="BN7">
        <f>_xll.NCDK_FMF(B7)</f>
        <v>1</v>
      </c>
      <c r="BO7">
        <f>_xll.NCDK_FractionalPSA(B7)</f>
        <v>0</v>
      </c>
      <c r="BP7">
        <f>_xll.NCDK_FragmentComplexity(B7)</f>
        <v>114</v>
      </c>
      <c r="BQ7" t="str">
        <f>_xll.NCDK_GravitationalIndex(B7)</f>
        <v>#N/A</v>
      </c>
      <c r="BR7">
        <f>_xll.NCDK_HBondAcceptorCount(B7)</f>
        <v>0</v>
      </c>
      <c r="BS7">
        <f>_xll.NCDK_HBondDonorCount(B7)</f>
        <v>0</v>
      </c>
      <c r="BT7">
        <f>_xll.NCDK_HybridizationRatio(B7)</f>
        <v>0</v>
      </c>
      <c r="BU7" t="str">
        <f>_xll.NCDK_KappaShapeIndices(B7)</f>
        <v>4.16666666666667, 2.22222222222222, 1.33333333333333</v>
      </c>
      <c r="BV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7">
        <f>_xll.NCDK_LargestChain(B7)</f>
        <v>4</v>
      </c>
      <c r="BX7">
        <f>_xll.NCDK_LargestPiSystem(B7)</f>
        <v>6</v>
      </c>
      <c r="BY7" t="str">
        <f>_xll.NCDK_LengthOverBreadth(B7)</f>
        <v>#N/A</v>
      </c>
      <c r="BZ7">
        <f>_xll.NCDK_LongestAliphaticChain(B7)</f>
        <v>0</v>
      </c>
      <c r="CA7" t="str">
        <f>_xll.NCDK_MDE(B7)</f>
        <v>0, 0, 0, 0, 9.12546512839809, 0, 0, 0, 0, 0, 0, 0, 0, 0, 0, 0, 0, 0, 0</v>
      </c>
      <c r="CB7" t="str">
        <f>_xll.NCDK_MomentOfInertia(B7)</f>
        <v>#N/A</v>
      </c>
      <c r="CC7">
        <f>_xll.NCDK_PetitjeanNumber(B7)</f>
        <v>0</v>
      </c>
      <c r="CD7" t="str">
        <f>_xll.NCDK_PetitjeanShapeIndex(B7)</f>
        <v>#N/A</v>
      </c>
      <c r="CE7">
        <f>_xll.NCDK_RotatableBondsCount(B7)</f>
        <v>0</v>
      </c>
      <c r="CF7">
        <f>_xll.NCDK_RuleOfFive(B7)</f>
        <v>0</v>
      </c>
      <c r="CG7" t="str">
        <f>_xll.NCDK_SmallRing(B7)</f>
        <v>1, 1, 1, 1, 0, 0, 0, 1, 0, 0, 0</v>
      </c>
      <c r="CH7">
        <f>_xll.NCDK_TPSA(B7)</f>
        <v>0</v>
      </c>
      <c r="CI7">
        <f>_xll.NCDK_VABC(B7)</f>
        <v>81.166531652800174</v>
      </c>
      <c r="CJ7">
        <f>_xll.NCDK_VAdjMa(B7)</f>
        <v>3.5849625007211561</v>
      </c>
      <c r="CK7" s="2">
        <f>_xll.NCDK_MolecularWeight(B7)</f>
        <v>78.112059903682749</v>
      </c>
      <c r="CL7" s="3">
        <f>_xll.NCDK_ExactMass(B7)</f>
        <v>78.046950191999997</v>
      </c>
      <c r="CM7" t="str">
        <f>_xll.NCDK_WeightedPath(B7)</f>
        <v>11.8125, 1.96875, 0, 0, 0</v>
      </c>
      <c r="CN7" t="str">
        <f>_xll.NCDK_WHIM(B7)</f>
        <v>#N/A</v>
      </c>
      <c r="CO7" t="str">
        <f>_xll.NCDK_WienerNumbers(B7)</f>
        <v>27, 3</v>
      </c>
      <c r="CP7">
        <f>_xll.NCDK_ZagrebIndex(B7)</f>
        <v>24</v>
      </c>
    </row>
    <row r="8" spans="1:94" ht="18" customHeight="1" x14ac:dyDescent="0.55000000000000004">
      <c r="A8" t="s">
        <v>55</v>
      </c>
      <c r="B8" t="s">
        <v>57</v>
      </c>
      <c r="C8" t="str">
        <f>_xll.NCDK_MolText(B8)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_xll.RDKit_SMILES($C8)</f>
        <v>c1ccccc1</v>
      </c>
      <c r="E8" t="str">
        <f>_xll.RDKit_MolBlock($D8)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8" t="str">
        <f>_xll.NCDK_SMILES($E8)</f>
        <v>C1=CC=CC=C1</v>
      </c>
      <c r="G8" t="str">
        <f>_xll.NCDK_InChI($B8)</f>
        <v>InChI=1S/C6H6/c1-2-4-6-5-3-1/h1-6H</v>
      </c>
      <c r="H8" t="str">
        <f>_xll.RDKit_InChI(F8)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2">
        <f>_xll.NCDK_Tanimoto($X8,$X9)</f>
        <v>1</v>
      </c>
      <c r="M8" t="str">
        <f>_xll.NCDK(M$1,$B8)</f>
        <v>0000000000000000000000000000000000000000000000000000000000000000000000000000000000000000000000000000000000000000000000000000000000000000000000000000000000000000011010</v>
      </c>
      <c r="N8" t="str">
        <f>_xll.RDKit_MACCSFingerprint($B8)</f>
        <v>00000000000000000000000000000000000000000000000000000000000000000000000000000000000000000000000000000000000000000000000000000000000000000000000000000000000000000011010</v>
      </c>
      <c r="O8" t="b">
        <f t="shared" si="0"/>
        <v>1</v>
      </c>
      <c r="P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_xll.NCDK_EStateFingerprinter($B8)</f>
        <v>0000000000010000000000000000000000000000000000000000000000000000000000000000000</v>
      </c>
      <c r="AF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8" t="str">
        <f>_xll.NCDK_LingoFingerprinter($B8)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8" t="str">
        <f>_xll.NCDK_MACCSFingerprinter($B8)</f>
        <v>0000000000000000000000000000000000000000000000000000000000000000000000000000000000000000000000000000000000000000000000000000000000000000000000000000000000000000011010</v>
      </c>
      <c r="AK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8" s="2">
        <f>_xll.NCDK_MolecularWeight(B8)</f>
        <v>78.112059903682749</v>
      </c>
      <c r="AO8" s="2">
        <f>_xll.NCDK_ExactMass(B8)</f>
        <v>78.046950191999997</v>
      </c>
      <c r="AP8">
        <f>_xll.NCDK_AcidicGroupCount(B8)</f>
        <v>0</v>
      </c>
      <c r="AQ8" s="4">
        <f>_xll.NCDK_ALogP(B8)</f>
        <v>1.4033999999999995</v>
      </c>
      <c r="AR8" s="4">
        <f>_xll.NCDK_XLogP(B8)</f>
        <v>2.0819999999999999</v>
      </c>
      <c r="AS8" s="4">
        <f>_xll.NCDK_MannholdLogP(B8)</f>
        <v>2.12</v>
      </c>
      <c r="AT8" s="4">
        <f>_xll.NCDK_JPlogP(B8)</f>
        <v>1.8466303941078017</v>
      </c>
      <c r="AU8">
        <f>_xll.NCDK_AMolarRefractivity(B8)</f>
        <v>30.955799999999996</v>
      </c>
      <c r="AV8">
        <f>_xll.NCDK_APol(B8)</f>
        <v>14.560758</v>
      </c>
      <c r="AW8">
        <f>_xll.NCDK_AromaticAtomsCount(B8)</f>
        <v>0</v>
      </c>
      <c r="AX8">
        <f>_xll.NCDK_AromaticBondsCount(B8)</f>
        <v>0</v>
      </c>
      <c r="AY8">
        <f>_xll.NCDK_AtomCount(B8)</f>
        <v>12</v>
      </c>
      <c r="AZ8" t="str">
        <f>_xll.NCDK_AutocorrelationCharge(B8)</f>
        <v>0, 0, 0, 0, 0</v>
      </c>
      <c r="BA8" t="str">
        <f>_xll.NCDK_AutocorrelationMass(B8)</f>
        <v>6, 6, 6, 3, 0</v>
      </c>
      <c r="BB8" t="str">
        <f>_xll.NCDK_AutocorrelationPolarizability(B8)</f>
        <v>233.87838834375, 233.87838834375, 233.87838834375, 116.939194171875, 0</v>
      </c>
      <c r="BC8">
        <f>_xll.NCDK_BasicGroupCount(B8)</f>
        <v>0</v>
      </c>
      <c r="BD8" t="str">
        <f>_xll.NCDK_BCUT(B8)</f>
        <v>11.9, 12.1000824042221, -0.161758152069243, 0.0383242521528618, 6.738375, 6.93845740422211</v>
      </c>
      <c r="BE8">
        <f>_xll.NCDK_BondCount(B8)</f>
        <v>0</v>
      </c>
      <c r="BF8">
        <f>_xll.NCDK_BPol(B8)</f>
        <v>6.5592419999999994</v>
      </c>
      <c r="BG8" t="str">
        <f>_xll.NCDK_CarbonTypes(B8)</f>
        <v>0, 0, 0, 6, 0, 0, 0, 0, 0</v>
      </c>
      <c r="BH8" t="str">
        <f>_xll.NCDK_ChiChain(B8)</f>
        <v>0, 0, 0, 0.125, 0, 0, 0, 0, 0.037037037037037, 0</v>
      </c>
      <c r="BI8" t="str">
        <f>_xll.NCDK_ChiCluster(B8)</f>
        <v>0, 0, 0, 0, 0, 0, 0, 0</v>
      </c>
      <c r="BJ8" t="str">
        <f>_xll.NCDK_ChiPathCluster(B8)</f>
        <v>0, 0, 0, 0, 0, 0</v>
      </c>
      <c r="BK8" t="str">
        <f>_xll.NCDK_ChiPath(B8)</f>
        <v>4.24264068711928, 3, 2.12132034355964, 1.5, 1.06066017177982, 0.75, 0, 0, 3.46410161513775, 2, 1.15470053837925, 0.666666666666667, 0.384900179459751, 0.222222222222222, 0, 0</v>
      </c>
      <c r="BL8" t="str">
        <f>_xll.NCDK_CPSA(B8)</f>
        <v>#N/A</v>
      </c>
      <c r="BM8">
        <f>_xll.NCDK_EccentricConnectivityIndex(B8)</f>
        <v>36</v>
      </c>
      <c r="BN8">
        <f>_xll.NCDK_FMF(B8)</f>
        <v>1</v>
      </c>
      <c r="BO8">
        <f>_xll.NCDK_FractionalPSA(B8)</f>
        <v>0</v>
      </c>
      <c r="BP8">
        <f>_xll.NCDK_FragmentComplexity(B8)</f>
        <v>114</v>
      </c>
      <c r="BQ8" t="str">
        <f>_xll.NCDK_GravitationalIndex(B8)</f>
        <v>#N/A</v>
      </c>
      <c r="BR8">
        <f>_xll.NCDK_HBondAcceptorCount(B8)</f>
        <v>0</v>
      </c>
      <c r="BS8">
        <f>_xll.NCDK_HBondDonorCount(B8)</f>
        <v>0</v>
      </c>
      <c r="BT8">
        <f>_xll.NCDK_HybridizationRatio(B8)</f>
        <v>0</v>
      </c>
      <c r="BU8" t="str">
        <f>_xll.NCDK_KappaShapeIndices(B8)</f>
        <v>4.16666666666667, 2.22222222222222, 1.33333333333333</v>
      </c>
      <c r="BV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8">
        <f>_xll.NCDK_LargestChain(B8)</f>
        <v>4</v>
      </c>
      <c r="BX8">
        <f>_xll.NCDK_LargestPiSystem(B8)</f>
        <v>6</v>
      </c>
      <c r="BY8" t="str">
        <f>_xll.NCDK_LengthOverBreadth(B8)</f>
        <v>#N/A</v>
      </c>
      <c r="BZ8">
        <f>_xll.NCDK_LongestAliphaticChain(B8)</f>
        <v>0</v>
      </c>
      <c r="CA8" t="str">
        <f>_xll.NCDK_MDE(B8)</f>
        <v>0, 0, 0, 0, 9.12546512839809, 0, 0, 0, 0, 0, 0, 0, 0, 0, 0, 0, 0, 0, 0</v>
      </c>
      <c r="CB8" t="str">
        <f>_xll.NCDK_MomentOfInertia(B8)</f>
        <v>#N/A</v>
      </c>
      <c r="CC8">
        <f>_xll.NCDK_PetitjeanNumber(B8)</f>
        <v>0</v>
      </c>
      <c r="CD8" t="str">
        <f>_xll.NCDK_PetitjeanShapeIndex(B8)</f>
        <v>#N/A</v>
      </c>
      <c r="CE8">
        <f>_xll.NCDK_RotatableBondsCount(B8)</f>
        <v>0</v>
      </c>
      <c r="CF8">
        <f>_xll.NCDK_RuleOfFive(B8)</f>
        <v>0</v>
      </c>
      <c r="CG8" t="str">
        <f>_xll.NCDK_SmallRing(B8)</f>
        <v>1, 1, 1, 1, 0, 0, 0, 1, 0, 0, 0</v>
      </c>
      <c r="CH8">
        <f>_xll.NCDK_TPSA(B8)</f>
        <v>0</v>
      </c>
      <c r="CI8">
        <f>_xll.NCDK_VABC(B8)</f>
        <v>81.166531652800174</v>
      </c>
      <c r="CJ8">
        <f>_xll.NCDK_VAdjMa(B8)</f>
        <v>3.5849625007211561</v>
      </c>
      <c r="CK8" s="2">
        <f>_xll.NCDK_MolecularWeight(B8)</f>
        <v>78.112059903682749</v>
      </c>
      <c r="CL8" s="3">
        <f>_xll.NCDK_ExactMass(B8)</f>
        <v>78.046950191999997</v>
      </c>
      <c r="CM8" t="str">
        <f>_xll.NCDK_WeightedPath(B8)</f>
        <v>11.8125, 1.96875, 0, 0, 0</v>
      </c>
      <c r="CN8" t="str">
        <f>_xll.NCDK_WHIM(B8)</f>
        <v>#N/A</v>
      </c>
      <c r="CO8" t="str">
        <f>_xll.NCDK_WienerNumbers(B8)</f>
        <v>27, 3</v>
      </c>
      <c r="CP8">
        <f>_xll.NCDK_ZagrebIndex(B8)</f>
        <v>24</v>
      </c>
    </row>
    <row r="9" spans="1:94" ht="18" customHeight="1" x14ac:dyDescent="0.55000000000000004">
      <c r="A9" t="s">
        <v>55</v>
      </c>
      <c r="B9" t="s">
        <v>57</v>
      </c>
      <c r="C9" t="str">
        <f>_xll.NCDK_MolText(B9)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_xll.RDKit_SMILES($C9)</f>
        <v>c1ccccc1</v>
      </c>
      <c r="E9" t="str">
        <f>_xll.RDKit_MolBlock($D9)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9" t="str">
        <f>_xll.NCDK_SMILES($E9)</f>
        <v>C1=CC=CC=C1</v>
      </c>
      <c r="G9" t="str">
        <f>_xll.NCDK_InChI($B9)</f>
        <v>InChI=1S/C6H6/c1-2-4-6-5-3-1/h1-6H</v>
      </c>
      <c r="H9" t="str">
        <f>_xll.RDKit_InChI(F9)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2">
        <f>_xll.NCDK_Tanimoto($X9,$X10)</f>
        <v>1.9607843137254902E-2</v>
      </c>
      <c r="M9" t="str">
        <f>_xll.NCDK(M$1,$B9)</f>
        <v>0000000000000000000000000000000000000000000000000000000000000000000000000000000000000000000000000000000000000000000000000000000000000000000000000000000000000000011010</v>
      </c>
      <c r="N9" t="str">
        <f>_xll.RDKit_MACCSFingerprint($B9)</f>
        <v>00000000000000000000000000000000000000000000000000000000000000000000000000000000000000000000000000000000000000000000000000000000000000000000000000000000000000000011010</v>
      </c>
      <c r="O9" t="b">
        <f t="shared" si="0"/>
        <v>1</v>
      </c>
      <c r="P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_xll.NCDK_EStateFingerprinter($B9)</f>
        <v>0000000000010000000000000000000000000000000000000000000000000000000000000000000</v>
      </c>
      <c r="AF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9" t="str">
        <f>_xll.NCDK_LingoFingerprinter($B9)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9" t="str">
        <f>_xll.NCDK_MACCSFingerprinter($B9)</f>
        <v>0000000000000000000000000000000000000000000000000000000000000000000000000000000000000000000000000000000000000000000000000000000000000000000000000000000000000000011010</v>
      </c>
      <c r="AK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9" s="2">
        <f>_xll.NCDK_MolecularWeight(B9)</f>
        <v>78.112059903682749</v>
      </c>
      <c r="AO9" s="2">
        <f>_xll.NCDK_ExactMass(B9)</f>
        <v>78.046950191999997</v>
      </c>
      <c r="AP9">
        <f>_xll.NCDK_AcidicGroupCount(B9)</f>
        <v>0</v>
      </c>
      <c r="AQ9" s="4">
        <f>_xll.NCDK_ALogP(B9)</f>
        <v>1.4033999999999995</v>
      </c>
      <c r="AR9" s="4">
        <f>_xll.NCDK_XLogP(B9)</f>
        <v>2.0819999999999999</v>
      </c>
      <c r="AS9" s="4">
        <f>_xll.NCDK_MannholdLogP(B9)</f>
        <v>2.12</v>
      </c>
      <c r="AT9" s="4">
        <f>_xll.NCDK_JPlogP(B9)</f>
        <v>1.8466303941078017</v>
      </c>
      <c r="AU9">
        <f>_xll.NCDK_AMolarRefractivity(B9)</f>
        <v>30.955799999999996</v>
      </c>
      <c r="AV9">
        <f>_xll.NCDK_APol(B9)</f>
        <v>14.560758</v>
      </c>
      <c r="AW9">
        <f>_xll.NCDK_AromaticAtomsCount(B9)</f>
        <v>0</v>
      </c>
      <c r="AX9">
        <f>_xll.NCDK_AromaticBondsCount(B9)</f>
        <v>0</v>
      </c>
      <c r="AY9">
        <f>_xll.NCDK_AtomCount(B9)</f>
        <v>12</v>
      </c>
      <c r="AZ9" t="str">
        <f>_xll.NCDK_AutocorrelationCharge(B9)</f>
        <v>0, 0, 0, 0, 0</v>
      </c>
      <c r="BA9" t="str">
        <f>_xll.NCDK_AutocorrelationMass(B9)</f>
        <v>6, 6, 6, 3, 0</v>
      </c>
      <c r="BB9" t="str">
        <f>_xll.NCDK_AutocorrelationPolarizability(B9)</f>
        <v>233.87838834375, 233.87838834375, 233.87838834375, 116.939194171875, 0</v>
      </c>
      <c r="BC9">
        <f>_xll.NCDK_BasicGroupCount(B9)</f>
        <v>0</v>
      </c>
      <c r="BD9" t="str">
        <f>_xll.NCDK_BCUT(B9)</f>
        <v>11.9, 12.1000824042221, -0.161758152069243, 0.0383242521528618, 6.738375, 6.93845740422211</v>
      </c>
      <c r="BE9">
        <f>_xll.NCDK_BondCount(B9)</f>
        <v>0</v>
      </c>
      <c r="BF9">
        <f>_xll.NCDK_BPol(B9)</f>
        <v>6.5592419999999994</v>
      </c>
      <c r="BG9" t="str">
        <f>_xll.NCDK_CarbonTypes(B9)</f>
        <v>0, 0, 0, 6, 0, 0, 0, 0, 0</v>
      </c>
      <c r="BH9" t="str">
        <f>_xll.NCDK_ChiChain(B9)</f>
        <v>0, 0, 0, 0.125, 0, 0, 0, 0, 0.037037037037037, 0</v>
      </c>
      <c r="BI9" t="str">
        <f>_xll.NCDK_ChiCluster(B9)</f>
        <v>0, 0, 0, 0, 0, 0, 0, 0</v>
      </c>
      <c r="BJ9" t="str">
        <f>_xll.NCDK_ChiPathCluster(B9)</f>
        <v>0, 0, 0, 0, 0, 0</v>
      </c>
      <c r="BK9" t="str">
        <f>_xll.NCDK_ChiPath(B9)</f>
        <v>4.24264068711928, 3, 2.12132034355964, 1.5, 1.06066017177982, 0.75, 0, 0, 3.46410161513775, 2, 1.15470053837925, 0.666666666666667, 0.384900179459751, 0.222222222222222, 0, 0</v>
      </c>
      <c r="BL9" t="str">
        <f>_xll.NCDK_CPSA(B9)</f>
        <v>#N/A</v>
      </c>
      <c r="BM9">
        <f>_xll.NCDK_EccentricConnectivityIndex(B9)</f>
        <v>36</v>
      </c>
      <c r="BN9">
        <f>_xll.NCDK_FMF(B9)</f>
        <v>1</v>
      </c>
      <c r="BO9">
        <f>_xll.NCDK_FractionalPSA(B9)</f>
        <v>0</v>
      </c>
      <c r="BP9">
        <f>_xll.NCDK_FragmentComplexity(B9)</f>
        <v>114</v>
      </c>
      <c r="BQ9" t="str">
        <f>_xll.NCDK_GravitationalIndex(B9)</f>
        <v>#N/A</v>
      </c>
      <c r="BR9">
        <f>_xll.NCDK_HBondAcceptorCount(B9)</f>
        <v>0</v>
      </c>
      <c r="BS9">
        <f>_xll.NCDK_HBondDonorCount(B9)</f>
        <v>0</v>
      </c>
      <c r="BT9">
        <f>_xll.NCDK_HybridizationRatio(B9)</f>
        <v>0</v>
      </c>
      <c r="BU9" t="str">
        <f>_xll.NCDK_KappaShapeIndices(B9)</f>
        <v>4.16666666666667, 2.22222222222222, 1.33333333333333</v>
      </c>
      <c r="BV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9">
        <f>_xll.NCDK_LargestChain(B9)</f>
        <v>4</v>
      </c>
      <c r="BX9">
        <f>_xll.NCDK_LargestPiSystem(B9)</f>
        <v>6</v>
      </c>
      <c r="BY9" t="str">
        <f>_xll.NCDK_LengthOverBreadth(B9)</f>
        <v>#N/A</v>
      </c>
      <c r="BZ9">
        <f>_xll.NCDK_LongestAliphaticChain(B9)</f>
        <v>0</v>
      </c>
      <c r="CA9" t="str">
        <f>_xll.NCDK_MDE(B9)</f>
        <v>0, 0, 0, 0, 9.12546512839809, 0, 0, 0, 0, 0, 0, 0, 0, 0, 0, 0, 0, 0, 0</v>
      </c>
      <c r="CB9" t="str">
        <f>_xll.NCDK_MomentOfInertia(B9)</f>
        <v>#N/A</v>
      </c>
      <c r="CC9">
        <f>_xll.NCDK_PetitjeanNumber(B9)</f>
        <v>0</v>
      </c>
      <c r="CD9" t="str">
        <f>_xll.NCDK_PetitjeanShapeIndex(B9)</f>
        <v>#N/A</v>
      </c>
      <c r="CE9">
        <f>_xll.NCDK_RotatableBondsCount(B9)</f>
        <v>0</v>
      </c>
      <c r="CF9">
        <f>_xll.NCDK_RuleOfFive(B9)</f>
        <v>0</v>
      </c>
      <c r="CG9" t="str">
        <f>_xll.NCDK_SmallRing(B9)</f>
        <v>1, 1, 1, 1, 0, 0, 0, 1, 0, 0, 0</v>
      </c>
      <c r="CH9">
        <f>_xll.NCDK_TPSA(B9)</f>
        <v>0</v>
      </c>
      <c r="CI9">
        <f>_xll.NCDK_VABC(B9)</f>
        <v>81.166531652800174</v>
      </c>
      <c r="CJ9">
        <f>_xll.NCDK_VAdjMa(B9)</f>
        <v>3.5849625007211561</v>
      </c>
      <c r="CK9" s="2">
        <f>_xll.NCDK_MolecularWeight(B9)</f>
        <v>78.112059903682749</v>
      </c>
      <c r="CL9" s="3">
        <f>_xll.NCDK_ExactMass(B9)</f>
        <v>78.046950191999997</v>
      </c>
      <c r="CM9" t="str">
        <f>_xll.NCDK_WeightedPath(B9)</f>
        <v>11.8125, 1.96875, 0, 0, 0</v>
      </c>
      <c r="CN9" t="str">
        <f>_xll.NCDK_WHIM(B9)</f>
        <v>#N/A</v>
      </c>
      <c r="CO9" t="str">
        <f>_xll.NCDK_WienerNumbers(B9)</f>
        <v>27, 3</v>
      </c>
      <c r="CP9">
        <f>_xll.NCDK_ZagrebIndex(B9)</f>
        <v>24</v>
      </c>
    </row>
    <row r="10" spans="1:94" ht="18" customHeight="1" x14ac:dyDescent="0.55000000000000004">
      <c r="A10" t="s">
        <v>62</v>
      </c>
      <c r="B10" s="1" t="s">
        <v>61</v>
      </c>
      <c r="C10" t="str">
        <f>_xll.NCDK_MolText(B10)</f>
        <v xml:space="preserve">cholesterol 
       CDK08181907223D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_xll.RDKit_SMILES($C10)</f>
        <v>CC(C)CCCC(C)C1CCC2C3CC=C4CC(O)CCC4(C)C3CCC12C</v>
      </c>
      <c r="E10" t="str">
        <f>_xll.RDKit_MolBlock($D10)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0" t="str">
        <f>_xll.NCDK_SMILES($E10)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_xll.RDKit_InChI(F10)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2">
        <f>_xll.NCDK_Tanimoto($X10,$X11)</f>
        <v>0.47761194029850745</v>
      </c>
      <c r="M10" t="str">
        <f>_xll.NCDK(M$1,$B10)</f>
        <v>0000000000000000000000000100000000000000000000000100000000000000010000000101000000000000010000010010000110010001001101000000011110010000001010101010110100101001001110</v>
      </c>
      <c r="N10" t="str">
        <f>_xll.RDKit_MACCSFingerprint($B10)</f>
        <v>00000000000000000000000000100000000000000000000000100000000000000010000000101000000000000010000010010100110010001001101000000001110010000001010101010110100101001001110</v>
      </c>
      <c r="O10" t="b">
        <f t="shared" si="0"/>
        <v>0</v>
      </c>
      <c r="P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X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Y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Z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0" t="str">
        <f>_xll.NCDK_EStateFingerprinter($B10)</f>
        <v>0000000000000001001000000000000000000000000000000000000000000000000000000000000</v>
      </c>
      <c r="AF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G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H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AJ10" t="str">
        <f>_xll.NCDK_MACCSFingerprinter($B10)</f>
        <v>0000000000000000000000000100000000000000000000000100000000000000010000000101000000000000010000010010000110010001001101000000011110010000001010101010110100101001001110</v>
      </c>
      <c r="AK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L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0" s="2">
        <f>_xll.NCDK_MolecularWeight(B10)</f>
        <v>386.65454881683121</v>
      </c>
      <c r="AO10" s="2">
        <f>_xll.NCDK_ExactMass(B10)</f>
        <v>386.35486609199995</v>
      </c>
      <c r="AP10">
        <f>_xll.NCDK_AcidicGroupCount(B10)</f>
        <v>0</v>
      </c>
      <c r="AQ10" s="4">
        <f>_xll.NCDK_ALogP(B10)</f>
        <v>7.376100000000001</v>
      </c>
      <c r="AR10" s="4">
        <f>_xll.NCDK_XLogP(B10)</f>
        <v>10.518000000000004</v>
      </c>
      <c r="AS10" s="4">
        <f>_xll.NCDK_MannholdLogP(B10)</f>
        <v>4.3199999999999994</v>
      </c>
      <c r="AT10" s="4">
        <f>_xll.NCDK_JPlogP(B10)</f>
        <v>7.8290832169857083</v>
      </c>
      <c r="AU10">
        <f>_xll.NCDK_AMolarRefractivity(B10)</f>
        <v>120.6157</v>
      </c>
      <c r="AV10">
        <f>_xll.NCDK_APol(B10)</f>
        <v>78.99447799999993</v>
      </c>
      <c r="AW10">
        <f>_xll.NCDK_AromaticAtomsCount(B10)</f>
        <v>0</v>
      </c>
      <c r="AX10">
        <f>_xll.NCDK_AromaticBondsCount(B10)</f>
        <v>0</v>
      </c>
      <c r="AY10">
        <f>_xll.NCDK_AtomCount(B10)</f>
        <v>74</v>
      </c>
      <c r="AZ10" t="str">
        <f>_xll.NCDK_AutocorrelationCharge(B10)</f>
        <v>0.0827991713427503, -0.0229631507285856, -0.0270969061556759, 0.00647128770548948, 0.00909713625645344</v>
      </c>
      <c r="BA10" t="str">
        <f>_xll.NCDK_AutocorrelationMass(B10)</f>
        <v>28.7744690355409, 31.3320919771326, 48.6641839542651, 54.6641839542651, 49.6641839542651</v>
      </c>
      <c r="BB10" t="str">
        <f>_xll.NCDK_AutocorrelationPolarizability(B10)</f>
        <v>2589.35165284459, 3179.06049775734, 4922.9791073968, 5328.87269506555, 4616.91714731414</v>
      </c>
      <c r="BC10">
        <f>_xll.NCDK_BasicGroupCount(B10)</f>
        <v>0</v>
      </c>
      <c r="BD10" t="str">
        <f>_xll.NCDK_BCUT(B10)</f>
        <v>11.89, 15.9949214370833, -0.392219399090072, 0.0596280868632924, 5.23875003301361, 12.6475909449557</v>
      </c>
      <c r="BE10">
        <f>_xll.NCDK_BondCount(B10)</f>
        <v>46</v>
      </c>
      <c r="BF10">
        <f>_xll.NCDK_BPol(B10)</f>
        <v>50.287521999999989</v>
      </c>
      <c r="BG10" t="str">
        <f>_xll.NCDK_CarbonTypes(B10)</f>
        <v>0, 0, 0, 1, 1, 5, 12, 6, 2</v>
      </c>
      <c r="BH10" t="str">
        <f>_xll.NCDK_ChiChain(B10)</f>
        <v>0, 0, 0.0833333333333333, 0.393634553260967, 0.976046921839545, 0, 0, 0.0833333333333333, 0.37164819290959, 0.863165765466815</v>
      </c>
      <c r="BI10" t="str">
        <f>_xll.NCDK_ChiCluster(B10)</f>
        <v>2.9521315814894, 0.235702260395516, 1.02234106177579, 0.203263132396285, 2.68481479020038, 0.219913202813724, 0.935219433730957, 0.179558378198271</v>
      </c>
      <c r="BJ10" t="str">
        <f>_xll.NCDK_ChiPathCluster(B10)</f>
        <v>6.93012787723299, 11.9183161832455, 18.084244169983, 6.31056734345633, 10.8246614459309, 15.7948474414898</v>
      </c>
      <c r="BK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L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M10">
        <f>_xll.NCDK_EccentricConnectivityIndex(B10)</f>
        <v>669</v>
      </c>
      <c r="BN10">
        <f>_xll.NCDK_FMF(B10)</f>
        <v>0.22972972972972974</v>
      </c>
      <c r="BO10">
        <f>_xll.NCDK_FractionalPSA(B10)</f>
        <v>5.2361188574192148E-2</v>
      </c>
      <c r="BP10">
        <f>_xll.NCDK_FragmentComplexity(B10)</f>
        <v>5173.01</v>
      </c>
      <c r="BQ10" t="str">
        <f>_xll.NCDK_GravitationalIndex(B10)</f>
        <v>1941.85812139388, 44.0665192793109, 12.4759176252409, 2394.88950905792, 48.9376083299737, 13.37914910667, 4535.65140656394, 67.3472449812458, 16.5531209985441</v>
      </c>
      <c r="BR10">
        <f>_xll.NCDK_HBondAcceptorCount(B10)</f>
        <v>1</v>
      </c>
      <c r="BS10">
        <f>_xll.NCDK_HBondDonorCount(B10)</f>
        <v>1</v>
      </c>
      <c r="BT10">
        <f>_xll.NCDK_HybridizationRatio(B10)</f>
        <v>0.92592592592592593</v>
      </c>
      <c r="BU10" t="str">
        <f>_xll.NCDK_KappaShapeIndices(B10)</f>
        <v>21.2403746097815, 7.921875, 3.65484429065744</v>
      </c>
      <c r="BV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0">
        <f>_xll.NCDK_LargestChain(B10)</f>
        <v>7</v>
      </c>
      <c r="BX10">
        <f>_xll.NCDK_LargestPiSystem(B10)</f>
        <v>2</v>
      </c>
      <c r="BY10" t="str">
        <f>_xll.NCDK_LengthOverBreadth(B10)</f>
        <v>3.502934717034, 3.502934717034</v>
      </c>
      <c r="BZ10">
        <f>_xll.NCDK_LongestAliphaticChain(B10)</f>
        <v>7</v>
      </c>
      <c r="CA10" t="str">
        <f>_xll.NCDK_MDE(B10)</f>
        <v>2.79346109096649, 16.5925259846737, 11.5560895487586, 3.39888423642021, 17.7527182855433, 29.2401176288661, 7.64127863367805, 8.77423090217006, 6.5802347918611, 0.5, 0, 0, 0, 0, 0, 0, 0, 0, 0</v>
      </c>
      <c r="CB10" t="str">
        <f>_xll.NCDK_MomentOfInertia(B10)</f>
        <v>10068.4095883237, 9731.07167302841, 773.613761142664, 1.03466606008362, 13.0147757111406, 12.5787210127379, 8.29661608019916</v>
      </c>
      <c r="CC10">
        <f>_xll.NCDK_PetitjeanNumber(B10)</f>
        <v>0.46666666666666667</v>
      </c>
      <c r="CD10" t="str">
        <f>_xll.NCDK_PetitjeanShapeIndex(B10)</f>
        <v>0.875, 0.940550174456362</v>
      </c>
      <c r="CE10">
        <f>_xll.NCDK_RotatableBondsCount(B10)</f>
        <v>5</v>
      </c>
      <c r="CF10">
        <f>_xll.NCDK_RuleOfFive(B10)</f>
        <v>1</v>
      </c>
      <c r="CG10" t="str">
        <f>_xll.NCDK_SmallRing(B10)</f>
        <v>4, 0, 1, 0, 0, 0, 1, 3, 0, 0, 0</v>
      </c>
      <c r="CH10">
        <f>_xll.NCDK_TPSA(B10)</f>
        <v>20.23</v>
      </c>
      <c r="CI10">
        <f>_xll.NCDK_VABC(B10)</f>
        <v>432.2759767957632</v>
      </c>
      <c r="CJ10">
        <f>_xll.NCDK_VAdjMa(B10)</f>
        <v>5.9541963103868758</v>
      </c>
      <c r="CK10" s="2">
        <f>_xll.NCDK_MolecularWeight(B10)</f>
        <v>386.65454881683121</v>
      </c>
      <c r="CL10" s="3">
        <f>_xll.NCDK_ExactMass(B10)</f>
        <v>386.35486609199995</v>
      </c>
      <c r="CM10" t="str">
        <f>_xll.NCDK_WeightedPath(B10)</f>
        <v>57.2167299866347, 2.04345464237981, 2.54245315921217, 2.54245315921217, 0</v>
      </c>
      <c r="CN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O10" t="str">
        <f>_xll.NCDK_WienerNumbers(B10)</f>
        <v>2022, 54</v>
      </c>
      <c r="CP10">
        <f>_xll.NCDK_ZagrebIndex(B10)</f>
        <v>158</v>
      </c>
    </row>
    <row r="11" spans="1:94" ht="18" customHeight="1" x14ac:dyDescent="0.55000000000000004">
      <c r="A11" t="s">
        <v>62</v>
      </c>
      <c r="B11" t="s">
        <v>63</v>
      </c>
      <c r="C11" t="str">
        <f>_xll.NCDK_MolText(B11)</f>
        <v xml:space="preserve">
       CDK0818190722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_xll.RDKit_SMILES($C11)</f>
        <v>CC(C)CCCC(C)C1CCC2C3CC=C4CC(O)CCC4(C)C3CCC12C</v>
      </c>
      <c r="E11" t="str">
        <f>_xll.RDKit_MolBlock($D11)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1" t="str">
        <f>_xll.NCDK_SMILES($E11)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_xll.RDKit_InChI(F11)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2" t="e">
        <f>_xll.NCDK_Tanimoto($X11,$X12)</f>
        <v>#NUM!</v>
      </c>
      <c r="M11" t="str">
        <f>_xll.NCDK(M$1,$B11)</f>
        <v>0000000000000000000000000100000000000000000000000100000000000000010000000101000000000000010000010010000110010001001101000000001110010000001010101010110100101001001110</v>
      </c>
      <c r="N11" t="str">
        <f>_xll.RDKit_MACCSFingerprint($B11)</f>
        <v>00000000000000000000000000100000000000000000000000100000000000000010000000101000000000000010000010010100110010001001101000000001110010000001010101010110100101001001110</v>
      </c>
      <c r="O11" t="b">
        <f t="shared" si="0"/>
        <v>0</v>
      </c>
      <c r="P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X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Y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Z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1" t="str">
        <f>_xll.NCDK_EStateFingerprinter($B11)</f>
        <v>0000001010101001001000000000000001000000000000000000000000000000000000000000000</v>
      </c>
      <c r="AF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G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H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AJ11" t="str">
        <f>_xll.NCDK_MACCSFingerprinter($B11)</f>
        <v>0000000000000000000000000100000000000000000000000100000000000000010000000101000000000000010000010010000110010001001101000000001110010000001010101010110100101001001110</v>
      </c>
      <c r="AK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L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1" s="2">
        <f>_xll.NCDK_MolecularWeight(B11)</f>
        <v>386.65454881683161</v>
      </c>
      <c r="AO11" s="2">
        <f>_xll.NCDK_ExactMass(B11)</f>
        <v>386.35486609199995</v>
      </c>
      <c r="AP11">
        <f>_xll.NCDK_AcidicGroupCount(B11)</f>
        <v>0</v>
      </c>
      <c r="AQ11" s="4">
        <f>_xll.NCDK_ALogP(B11)</f>
        <v>7.376100000000001</v>
      </c>
      <c r="AR11" s="4">
        <f>_xll.NCDK_XLogP(B11)</f>
        <v>10.518000000000004</v>
      </c>
      <c r="AS11" s="4">
        <f>_xll.NCDK_MannholdLogP(B11)</f>
        <v>4.3199999999999994</v>
      </c>
      <c r="AT11" s="4">
        <f>_xll.NCDK_JPlogP(B11)</f>
        <v>7.8290832169857199</v>
      </c>
      <c r="AU11">
        <f>_xll.NCDK_AMolarRefractivity(B11)</f>
        <v>120.6157</v>
      </c>
      <c r="AV11">
        <f>_xll.NCDK_APol(B11)</f>
        <v>78.994478000000029</v>
      </c>
      <c r="AW11">
        <f>_xll.NCDK_AromaticAtomsCount(B11)</f>
        <v>0</v>
      </c>
      <c r="AX11">
        <f>_xll.NCDK_AromaticBondsCount(B11)</f>
        <v>0</v>
      </c>
      <c r="AY11">
        <f>_xll.NCDK_AtomCount(B11)</f>
        <v>74</v>
      </c>
      <c r="AZ11" t="str">
        <f>_xll.NCDK_AutocorrelationCharge(B11)</f>
        <v>0.0827991713427503, -0.0229631507285856, -0.0270969061556759, 0.00647128770548948, 0.00909713625645344</v>
      </c>
      <c r="BA11" t="str">
        <f>_xll.NCDK_AutocorrelationMass(B11)</f>
        <v>28.7744690355409, 31.3320919771326, 48.6641839542651, 54.6641839542651, 49.6641839542651</v>
      </c>
      <c r="BB11" t="str">
        <f>_xll.NCDK_AutocorrelationPolarizability(B11)</f>
        <v>2589.35165284459, 3179.06049775734, 4922.9791073968, 5328.87269506555, 4616.91714731414</v>
      </c>
      <c r="BC11">
        <f>_xll.NCDK_BasicGroupCount(B11)</f>
        <v>0</v>
      </c>
      <c r="BD11" t="str">
        <f>_xll.NCDK_BCUT(B11)</f>
        <v>11.89, 15.9949214370832, -0.392219474278523, 0.0694748577202458, 5.23874992098634, 12.6503467270457</v>
      </c>
      <c r="BE11">
        <f>_xll.NCDK_BondCount(B11)</f>
        <v>0</v>
      </c>
      <c r="BF11">
        <f>_xll.NCDK_BPol(B11)</f>
        <v>50.287521999999989</v>
      </c>
      <c r="BG11" t="str">
        <f>_xll.NCDK_CarbonTypes(B11)</f>
        <v>0, 0, 0, 1, 1, 5, 12, 6, 2</v>
      </c>
      <c r="BH11" t="str">
        <f>_xll.NCDK_ChiChain(B11)</f>
        <v>0, 0, 0.0833333333333333, 0.393634553260967, 0.976046921839545, 0, 0, 0.0833333333333333, 0.37164819290959, 0.863165765466815</v>
      </c>
      <c r="BI11" t="str">
        <f>_xll.NCDK_ChiCluster(B11)</f>
        <v>2.9521315814894, 0.235702260395516, 1.02234106177579, 0.203263132396285, 2.68481479020038, 0.219913202813724, 0.935219433730957, 0.179558378198271</v>
      </c>
      <c r="BJ11" t="str">
        <f>_xll.NCDK_ChiPathCluster(B11)</f>
        <v>6.93012787723299, 11.9183161832455, 18.084244169983, 6.31056734345633, 10.8246614459309, 15.7948474414898</v>
      </c>
      <c r="BK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L11" t="str">
        <f>_xll.NCDK_CPSA(B11)</f>
        <v>#N/A</v>
      </c>
      <c r="BM11">
        <f>_xll.NCDK_EccentricConnectivityIndex(B11)</f>
        <v>669</v>
      </c>
      <c r="BN11">
        <f>_xll.NCDK_FMF(B11)</f>
        <v>0.6071428571428571</v>
      </c>
      <c r="BO11">
        <f>_xll.NCDK_FractionalPSA(B11)</f>
        <v>5.2361188524318612E-2</v>
      </c>
      <c r="BP11">
        <f>_xll.NCDK_FragmentComplexity(B11)</f>
        <v>5173.01</v>
      </c>
      <c r="BQ11" t="str">
        <f>_xll.NCDK_GravitationalIndex(B11)</f>
        <v>#N/A</v>
      </c>
      <c r="BR11">
        <f>_xll.NCDK_HBondAcceptorCount(B11)</f>
        <v>1</v>
      </c>
      <c r="BS11">
        <f>_xll.NCDK_HBondDonorCount(B11)</f>
        <v>1</v>
      </c>
      <c r="BT11">
        <f>_xll.NCDK_HybridizationRatio(B11)</f>
        <v>0.92592592592592593</v>
      </c>
      <c r="BU11" t="str">
        <f>_xll.NCDK_KappaShapeIndices(B11)</f>
        <v>21.2403746097815, 7.921875, 3.65484429065744</v>
      </c>
      <c r="BV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1">
        <f>_xll.NCDK_LargestChain(B11)</f>
        <v>16</v>
      </c>
      <c r="BX11">
        <f>_xll.NCDK_LargestPiSystem(B11)</f>
        <v>2</v>
      </c>
      <c r="BY11" t="str">
        <f>_xll.NCDK_LengthOverBreadth(B11)</f>
        <v>#N/A</v>
      </c>
      <c r="BZ11">
        <f>_xll.NCDK_LongestAliphaticChain(B11)</f>
        <v>7</v>
      </c>
      <c r="CA11" t="str">
        <f>_xll.NCDK_MDE(B11)</f>
        <v>1.54697174276407, 11.0054221495714, 8.10399071027919, 2.24225976804296, 15.301585299106, 26.1301405209996, 7.46130267367364, 6.99912877305946, 5.73136198628621, 0.25, 0, 0, 0, 0, 0, 0, 0, 0, 0</v>
      </c>
      <c r="CB11" t="str">
        <f>_xll.NCDK_MomentOfInertia(B11)</f>
        <v>#N/A</v>
      </c>
      <c r="CC11">
        <f>_xll.NCDK_PetitjeanNumber(B11)</f>
        <v>0.46666666666666667</v>
      </c>
      <c r="CD11" t="str">
        <f>_xll.NCDK_PetitjeanShapeIndex(B11)</f>
        <v>#N/A</v>
      </c>
      <c r="CE11">
        <f>_xll.NCDK_RotatableBondsCount(B11)</f>
        <v>5</v>
      </c>
      <c r="CF11">
        <f>_xll.NCDK_RuleOfFive(B11)</f>
        <v>1</v>
      </c>
      <c r="CG11" t="str">
        <f>_xll.NCDK_SmallRing(B11)</f>
        <v>4, 0, 1, 0, 0, 0, 1, 3, 0, 0, 0</v>
      </c>
      <c r="CH11">
        <f>_xll.NCDK_TPSA(B11)</f>
        <v>20.23</v>
      </c>
      <c r="CI11">
        <f>_xll.NCDK_VABC(B11)</f>
        <v>432.27597679576252</v>
      </c>
      <c r="CJ11">
        <f>_xll.NCDK_VAdjMa(B11)</f>
        <v>5.9541963103868758</v>
      </c>
      <c r="CK11" s="2">
        <f>_xll.NCDK_MolecularWeight(B11)</f>
        <v>386.65454881683161</v>
      </c>
      <c r="CL11" s="3">
        <f>_xll.NCDK_ExactMass(B11)</f>
        <v>386.35486609199995</v>
      </c>
      <c r="CM11" t="str">
        <f>_xll.NCDK_WeightedPath(B11)</f>
        <v>57.2167299866347, 2.04345464237981, 2.54245315921218, 2.54245315921218, 0</v>
      </c>
      <c r="CN11" t="str">
        <f>_xll.NCDK_WHIM(B11)</f>
        <v>#N/A</v>
      </c>
      <c r="CO11" t="str">
        <f>_xll.NCDK_WienerNumbers(B11)</f>
        <v>2022, 54</v>
      </c>
      <c r="CP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tabSelected="1" zoomScale="85" zoomScaleNormal="85" workbookViewId="0"/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A51D-85D7-4C81-93AB-2292B6ADD80C}">
  <dimension ref="A1:P296"/>
  <sheetViews>
    <sheetView workbookViewId="0">
      <selection activeCell="A2" sqref="A2"/>
    </sheetView>
  </sheetViews>
  <sheetFormatPr defaultRowHeight="18" x14ac:dyDescent="0.55000000000000004"/>
  <sheetData>
    <row r="1" spans="1:16" x14ac:dyDescent="0.55000000000000004">
      <c r="A1" t="s">
        <v>87</v>
      </c>
      <c r="B1" t="s">
        <v>188</v>
      </c>
      <c r="C1" t="s">
        <v>90</v>
      </c>
      <c r="D1" t="s">
        <v>91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113</v>
      </c>
    </row>
    <row r="2" spans="1:16" ht="18" customHeight="1" x14ac:dyDescent="0.55000000000000004">
      <c r="A2" t="s">
        <v>89</v>
      </c>
      <c r="B2">
        <v>2</v>
      </c>
      <c r="C2" t="s">
        <v>89</v>
      </c>
      <c r="D2" t="s">
        <v>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6" ht="18" customHeight="1" x14ac:dyDescent="0.55000000000000004">
      <c r="A3" t="s">
        <v>105</v>
      </c>
      <c r="B3">
        <v>2</v>
      </c>
      <c r="C3" t="s">
        <v>105</v>
      </c>
      <c r="D3" t="s">
        <v>106</v>
      </c>
      <c r="E3">
        <v>0</v>
      </c>
      <c r="F3">
        <v>0</v>
      </c>
      <c r="H3">
        <v>1</v>
      </c>
      <c r="J3">
        <v>0</v>
      </c>
      <c r="L3">
        <v>1</v>
      </c>
      <c r="O3">
        <v>1</v>
      </c>
    </row>
    <row r="4" spans="1:16" ht="18" customHeight="1" x14ac:dyDescent="0.55000000000000004">
      <c r="A4" t="s">
        <v>108</v>
      </c>
      <c r="B4">
        <v>4</v>
      </c>
      <c r="C4" t="s">
        <v>108</v>
      </c>
      <c r="D4" t="s">
        <v>109</v>
      </c>
      <c r="E4">
        <v>0</v>
      </c>
      <c r="G4">
        <v>1</v>
      </c>
      <c r="H4">
        <v>0</v>
      </c>
      <c r="K4">
        <v>1</v>
      </c>
      <c r="M4">
        <v>1</v>
      </c>
      <c r="O4">
        <v>0</v>
      </c>
    </row>
    <row r="5" spans="1:16" ht="18" customHeight="1" x14ac:dyDescent="0.55000000000000004">
      <c r="A5" t="s">
        <v>111</v>
      </c>
      <c r="B5">
        <v>1</v>
      </c>
      <c r="C5" t="s">
        <v>111</v>
      </c>
      <c r="D5" t="s">
        <v>112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ht="18" customHeight="1" x14ac:dyDescent="0.55000000000000004">
      <c r="A6" t="s">
        <v>115</v>
      </c>
      <c r="B6">
        <v>1</v>
      </c>
      <c r="C6" t="s">
        <v>115</v>
      </c>
      <c r="D6" t="s">
        <v>116</v>
      </c>
      <c r="E6">
        <v>1</v>
      </c>
      <c r="F6">
        <v>0</v>
      </c>
      <c r="G6">
        <v>0</v>
      </c>
      <c r="I6">
        <v>0</v>
      </c>
      <c r="J6">
        <v>0</v>
      </c>
      <c r="K6">
        <v>1</v>
      </c>
      <c r="L6">
        <v>1</v>
      </c>
      <c r="M6">
        <v>0</v>
      </c>
      <c r="O6">
        <v>0</v>
      </c>
      <c r="P6">
        <v>0</v>
      </c>
    </row>
    <row r="7" spans="1:16" ht="18" customHeight="1" x14ac:dyDescent="0.55000000000000004">
      <c r="A7" t="s">
        <v>118</v>
      </c>
      <c r="B7">
        <v>2</v>
      </c>
      <c r="C7" t="s">
        <v>118</v>
      </c>
      <c r="D7" t="s">
        <v>119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ht="18" customHeight="1" x14ac:dyDescent="0.55000000000000004">
      <c r="A8" t="s">
        <v>121</v>
      </c>
      <c r="B8">
        <v>2</v>
      </c>
      <c r="C8" t="s">
        <v>121</v>
      </c>
      <c r="D8" t="s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 ht="18" customHeight="1" x14ac:dyDescent="0.55000000000000004">
      <c r="A9" t="s">
        <v>124</v>
      </c>
      <c r="B9">
        <v>1</v>
      </c>
      <c r="C9" t="s">
        <v>124</v>
      </c>
      <c r="D9" t="s">
        <v>125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ht="18" customHeight="1" x14ac:dyDescent="0.55000000000000004">
      <c r="A10" t="s">
        <v>127</v>
      </c>
      <c r="B10">
        <v>1</v>
      </c>
      <c r="C10" t="s">
        <v>127</v>
      </c>
      <c r="D10" t="s">
        <v>128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ht="18" customHeight="1" x14ac:dyDescent="0.55000000000000004">
      <c r="A11" t="s">
        <v>130</v>
      </c>
      <c r="B11">
        <v>3</v>
      </c>
      <c r="C11" t="s">
        <v>130</v>
      </c>
      <c r="D11" t="s">
        <v>131</v>
      </c>
      <c r="E11">
        <v>0</v>
      </c>
      <c r="F11">
        <v>0</v>
      </c>
      <c r="I11">
        <v>0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6" ht="18" customHeight="1" x14ac:dyDescent="0.55000000000000004">
      <c r="A12" t="s">
        <v>133</v>
      </c>
      <c r="B12">
        <v>1</v>
      </c>
      <c r="C12" t="s">
        <v>133</v>
      </c>
      <c r="D12" t="s">
        <v>134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ht="18" customHeight="1" x14ac:dyDescent="0.55000000000000004">
      <c r="A13" t="s">
        <v>136</v>
      </c>
      <c r="B13">
        <v>1</v>
      </c>
      <c r="C13" t="s">
        <v>136</v>
      </c>
      <c r="D13" t="s">
        <v>137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</row>
    <row r="14" spans="1:16" ht="18" customHeight="1" x14ac:dyDescent="0.55000000000000004">
      <c r="A14" t="s">
        <v>139</v>
      </c>
      <c r="B14">
        <v>1</v>
      </c>
      <c r="C14" t="s">
        <v>139</v>
      </c>
      <c r="D14" t="s">
        <v>140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ht="18" customHeight="1" x14ac:dyDescent="0.55000000000000004">
      <c r="A15" t="s">
        <v>142</v>
      </c>
      <c r="B15">
        <v>0</v>
      </c>
      <c r="C15" t="s">
        <v>142</v>
      </c>
      <c r="D15" t="s">
        <v>143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ht="18" customHeight="1" x14ac:dyDescent="0.55000000000000004">
      <c r="A16" t="s">
        <v>145</v>
      </c>
      <c r="B16">
        <v>3</v>
      </c>
      <c r="C16" t="s">
        <v>145</v>
      </c>
      <c r="D16" t="s">
        <v>146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ht="18" customHeight="1" x14ac:dyDescent="0.55000000000000004">
      <c r="A17" t="s">
        <v>148</v>
      </c>
      <c r="B17">
        <v>0</v>
      </c>
      <c r="C17" t="s">
        <v>148</v>
      </c>
      <c r="D17" t="s">
        <v>149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ht="18" customHeight="1" x14ac:dyDescent="0.55000000000000004">
      <c r="A18" t="s">
        <v>151</v>
      </c>
      <c r="B18">
        <v>4</v>
      </c>
      <c r="C18" t="s">
        <v>151</v>
      </c>
      <c r="D18" t="s">
        <v>152</v>
      </c>
      <c r="E18">
        <v>0</v>
      </c>
      <c r="G18">
        <v>0</v>
      </c>
      <c r="I18">
        <v>0</v>
      </c>
      <c r="J18">
        <v>0</v>
      </c>
      <c r="L18">
        <v>0</v>
      </c>
      <c r="M18">
        <v>0</v>
      </c>
    </row>
    <row r="19" spans="1:16" ht="18" customHeight="1" x14ac:dyDescent="0.55000000000000004">
      <c r="A19" t="s">
        <v>154</v>
      </c>
      <c r="B19">
        <v>3</v>
      </c>
      <c r="C19" t="s">
        <v>154</v>
      </c>
      <c r="D19" t="s">
        <v>155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6" ht="18" customHeight="1" x14ac:dyDescent="0.55000000000000004">
      <c r="A20" t="s">
        <v>157</v>
      </c>
      <c r="B20">
        <v>2</v>
      </c>
      <c r="C20" t="s">
        <v>157</v>
      </c>
      <c r="D20" t="s">
        <v>158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O20">
        <v>0</v>
      </c>
    </row>
    <row r="21" spans="1:16" ht="18" customHeight="1" x14ac:dyDescent="0.55000000000000004">
      <c r="A21" t="s">
        <v>160</v>
      </c>
      <c r="B21">
        <v>3</v>
      </c>
      <c r="C21" t="s">
        <v>160</v>
      </c>
      <c r="D21" t="s">
        <v>161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ht="18" customHeight="1" x14ac:dyDescent="0.55000000000000004">
      <c r="A22" t="s">
        <v>189</v>
      </c>
      <c r="B22">
        <v>1</v>
      </c>
      <c r="C22" t="s">
        <v>189</v>
      </c>
      <c r="D22" t="s">
        <v>190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ht="18" customHeight="1" x14ac:dyDescent="0.55000000000000004">
      <c r="A23" t="s">
        <v>191</v>
      </c>
      <c r="B23">
        <v>2</v>
      </c>
      <c r="C23" t="s">
        <v>191</v>
      </c>
      <c r="D23" t="s">
        <v>192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ht="18" customHeight="1" x14ac:dyDescent="0.55000000000000004">
      <c r="A24" t="s">
        <v>193</v>
      </c>
      <c r="B24">
        <v>2</v>
      </c>
      <c r="C24" t="s">
        <v>193</v>
      </c>
      <c r="D24" t="s">
        <v>194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</row>
    <row r="25" spans="1:16" ht="18" customHeight="1" x14ac:dyDescent="0.55000000000000004">
      <c r="A25" t="s">
        <v>195</v>
      </c>
      <c r="B25">
        <v>1</v>
      </c>
      <c r="C25" t="s">
        <v>195</v>
      </c>
      <c r="D25" t="s">
        <v>196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ht="18" customHeight="1" x14ac:dyDescent="0.55000000000000004">
      <c r="A26" t="s">
        <v>197</v>
      </c>
      <c r="B26">
        <v>1</v>
      </c>
      <c r="C26" t="s">
        <v>197</v>
      </c>
      <c r="D26" t="s">
        <v>198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N26">
        <v>1</v>
      </c>
      <c r="O26">
        <v>0</v>
      </c>
    </row>
    <row r="27" spans="1:16" ht="18" customHeight="1" x14ac:dyDescent="0.55000000000000004">
      <c r="A27" t="s">
        <v>199</v>
      </c>
      <c r="B27">
        <v>1</v>
      </c>
      <c r="C27" t="s">
        <v>199</v>
      </c>
      <c r="D27" t="s">
        <v>200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ht="18" customHeight="1" x14ac:dyDescent="0.55000000000000004">
      <c r="A28" t="s">
        <v>201</v>
      </c>
      <c r="B28">
        <v>0</v>
      </c>
      <c r="C28" t="s">
        <v>201</v>
      </c>
      <c r="D28" t="s">
        <v>202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ht="18" customHeight="1" x14ac:dyDescent="0.55000000000000004">
      <c r="A29" t="s">
        <v>203</v>
      </c>
      <c r="B29">
        <v>0</v>
      </c>
      <c r="C29" t="s">
        <v>203</v>
      </c>
      <c r="D29" t="s">
        <v>204</v>
      </c>
      <c r="E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ht="18" customHeight="1" x14ac:dyDescent="0.55000000000000004">
      <c r="A30" t="s">
        <v>205</v>
      </c>
      <c r="B30">
        <v>2</v>
      </c>
      <c r="C30" t="s">
        <v>205</v>
      </c>
      <c r="D30" t="s">
        <v>206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ht="18" customHeight="1" x14ac:dyDescent="0.55000000000000004">
      <c r="A31" t="s">
        <v>207</v>
      </c>
      <c r="B31">
        <v>3</v>
      </c>
      <c r="C31" t="s">
        <v>207</v>
      </c>
      <c r="D31" t="s">
        <v>208</v>
      </c>
      <c r="E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v>0</v>
      </c>
      <c r="O31">
        <v>1</v>
      </c>
      <c r="P31">
        <v>0</v>
      </c>
    </row>
    <row r="32" spans="1:16" ht="18" customHeight="1" x14ac:dyDescent="0.55000000000000004">
      <c r="A32" t="s">
        <v>209</v>
      </c>
      <c r="B32">
        <v>2</v>
      </c>
      <c r="C32" t="s">
        <v>209</v>
      </c>
      <c r="D32" t="s">
        <v>210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ht="18" customHeight="1" x14ac:dyDescent="0.55000000000000004">
      <c r="A33" t="s">
        <v>211</v>
      </c>
      <c r="B33">
        <v>1</v>
      </c>
      <c r="C33" t="s">
        <v>211</v>
      </c>
      <c r="D33" t="s">
        <v>212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L33">
        <v>0</v>
      </c>
      <c r="N33">
        <v>1</v>
      </c>
    </row>
    <row r="34" spans="1:16" ht="18" customHeight="1" x14ac:dyDescent="0.55000000000000004">
      <c r="A34" t="s">
        <v>213</v>
      </c>
      <c r="B34">
        <v>2</v>
      </c>
      <c r="C34" t="s">
        <v>213</v>
      </c>
      <c r="D34" t="s">
        <v>214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</row>
    <row r="35" spans="1:16" ht="18" customHeight="1" x14ac:dyDescent="0.55000000000000004">
      <c r="A35" t="s">
        <v>215</v>
      </c>
      <c r="B35">
        <v>2</v>
      </c>
      <c r="C35" t="s">
        <v>215</v>
      </c>
      <c r="D35" t="s">
        <v>216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ht="18" customHeight="1" x14ac:dyDescent="0.55000000000000004">
      <c r="A36" t="s">
        <v>217</v>
      </c>
      <c r="B36">
        <v>2</v>
      </c>
      <c r="C36" t="s">
        <v>217</v>
      </c>
      <c r="D36" t="s">
        <v>218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ht="18" customHeight="1" x14ac:dyDescent="0.55000000000000004">
      <c r="A37" t="s">
        <v>219</v>
      </c>
      <c r="B37">
        <v>2</v>
      </c>
      <c r="C37" t="s">
        <v>219</v>
      </c>
      <c r="D37" t="s">
        <v>220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t="18" customHeight="1" x14ac:dyDescent="0.55000000000000004">
      <c r="A38" t="s">
        <v>221</v>
      </c>
      <c r="B38">
        <v>1</v>
      </c>
      <c r="C38" t="s">
        <v>221</v>
      </c>
      <c r="D38" t="s">
        <v>222</v>
      </c>
      <c r="E38">
        <v>0</v>
      </c>
      <c r="G38">
        <v>0</v>
      </c>
      <c r="H38">
        <v>0</v>
      </c>
      <c r="I38">
        <v>0</v>
      </c>
      <c r="J38">
        <v>0</v>
      </c>
      <c r="L38">
        <v>0</v>
      </c>
      <c r="M38">
        <v>1</v>
      </c>
      <c r="O38">
        <v>1</v>
      </c>
    </row>
    <row r="39" spans="1:16" ht="18" customHeight="1" x14ac:dyDescent="0.55000000000000004">
      <c r="A39" t="s">
        <v>223</v>
      </c>
      <c r="B39">
        <v>1</v>
      </c>
      <c r="C39" t="s">
        <v>223</v>
      </c>
      <c r="D39" t="s">
        <v>224</v>
      </c>
      <c r="E39">
        <v>0</v>
      </c>
      <c r="G39">
        <v>0</v>
      </c>
      <c r="H39">
        <v>0</v>
      </c>
      <c r="I39">
        <v>0</v>
      </c>
      <c r="K39">
        <v>0</v>
      </c>
      <c r="L39">
        <v>1</v>
      </c>
      <c r="N39">
        <v>0</v>
      </c>
      <c r="O39">
        <v>0</v>
      </c>
    </row>
    <row r="40" spans="1:16" ht="18" customHeight="1" x14ac:dyDescent="0.55000000000000004">
      <c r="A40" t="s">
        <v>225</v>
      </c>
      <c r="B40">
        <v>2</v>
      </c>
      <c r="C40" t="s">
        <v>225</v>
      </c>
      <c r="D40" t="s">
        <v>226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6" ht="18" customHeight="1" x14ac:dyDescent="0.55000000000000004">
      <c r="A41" t="s">
        <v>227</v>
      </c>
      <c r="B41">
        <v>0</v>
      </c>
      <c r="C41" t="s">
        <v>227</v>
      </c>
      <c r="D41" t="s">
        <v>228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t="18" customHeight="1" x14ac:dyDescent="0.55000000000000004">
      <c r="A42" t="s">
        <v>229</v>
      </c>
      <c r="B42">
        <v>1</v>
      </c>
      <c r="C42" t="s">
        <v>229</v>
      </c>
      <c r="D42" t="s">
        <v>230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ht="18" customHeight="1" x14ac:dyDescent="0.55000000000000004">
      <c r="A43" t="s">
        <v>231</v>
      </c>
      <c r="B43">
        <v>2</v>
      </c>
      <c r="C43" t="s">
        <v>231</v>
      </c>
      <c r="D43" t="s">
        <v>232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ht="18" customHeight="1" x14ac:dyDescent="0.55000000000000004">
      <c r="A44" t="s">
        <v>233</v>
      </c>
      <c r="B44">
        <v>2</v>
      </c>
      <c r="C44" t="s">
        <v>233</v>
      </c>
      <c r="D44" t="s">
        <v>234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ht="18" customHeight="1" x14ac:dyDescent="0.55000000000000004">
      <c r="A45" t="s">
        <v>235</v>
      </c>
      <c r="B45">
        <v>2</v>
      </c>
      <c r="C45" t="s">
        <v>235</v>
      </c>
      <c r="D45" t="s">
        <v>236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ht="18" customHeight="1" x14ac:dyDescent="0.55000000000000004">
      <c r="A46" t="s">
        <v>237</v>
      </c>
      <c r="B46">
        <v>1</v>
      </c>
      <c r="C46" t="s">
        <v>237</v>
      </c>
      <c r="D46" t="s">
        <v>238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v>0</v>
      </c>
      <c r="M46">
        <v>1</v>
      </c>
      <c r="N46">
        <v>1</v>
      </c>
      <c r="O46">
        <v>1</v>
      </c>
    </row>
    <row r="47" spans="1:16" ht="18" customHeight="1" x14ac:dyDescent="0.55000000000000004">
      <c r="A47" t="s">
        <v>239</v>
      </c>
      <c r="B47">
        <v>3</v>
      </c>
      <c r="C47" t="s">
        <v>239</v>
      </c>
      <c r="D47" t="s">
        <v>240</v>
      </c>
      <c r="E47">
        <v>0</v>
      </c>
      <c r="G47">
        <v>0</v>
      </c>
      <c r="I47">
        <v>0</v>
      </c>
      <c r="J47">
        <v>0</v>
      </c>
      <c r="K47">
        <v>0</v>
      </c>
      <c r="N47">
        <v>1</v>
      </c>
    </row>
    <row r="48" spans="1:16" ht="18" customHeight="1" x14ac:dyDescent="0.55000000000000004">
      <c r="A48" t="s">
        <v>241</v>
      </c>
      <c r="B48">
        <v>4</v>
      </c>
      <c r="C48" t="s">
        <v>241</v>
      </c>
      <c r="D48" t="s">
        <v>242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M48">
        <v>0</v>
      </c>
      <c r="N48">
        <v>0</v>
      </c>
      <c r="O48">
        <v>1</v>
      </c>
    </row>
    <row r="49" spans="1:16" ht="18" customHeight="1" x14ac:dyDescent="0.55000000000000004">
      <c r="A49" t="s">
        <v>243</v>
      </c>
      <c r="B49">
        <v>2</v>
      </c>
      <c r="C49" t="s">
        <v>243</v>
      </c>
      <c r="D49" t="s">
        <v>244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6" ht="18" customHeight="1" x14ac:dyDescent="0.55000000000000004">
      <c r="A50" t="s">
        <v>245</v>
      </c>
      <c r="B50">
        <v>2</v>
      </c>
      <c r="C50" t="s">
        <v>245</v>
      </c>
      <c r="D50" t="s">
        <v>246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L50">
        <v>1</v>
      </c>
      <c r="M50">
        <v>0</v>
      </c>
    </row>
    <row r="51" spans="1:16" ht="18" customHeight="1" x14ac:dyDescent="0.55000000000000004">
      <c r="A51" t="s">
        <v>247</v>
      </c>
      <c r="B51">
        <v>2</v>
      </c>
      <c r="C51" t="s">
        <v>247</v>
      </c>
      <c r="D51" t="s">
        <v>248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P51">
        <v>0</v>
      </c>
    </row>
    <row r="52" spans="1:16" ht="18" customHeight="1" x14ac:dyDescent="0.55000000000000004">
      <c r="A52" t="s">
        <v>249</v>
      </c>
      <c r="B52">
        <v>5</v>
      </c>
      <c r="C52" t="s">
        <v>249</v>
      </c>
      <c r="D52" t="s">
        <v>250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O52">
        <v>1</v>
      </c>
    </row>
    <row r="53" spans="1:16" ht="18" customHeight="1" x14ac:dyDescent="0.55000000000000004">
      <c r="A53" t="s">
        <v>251</v>
      </c>
      <c r="B53">
        <v>2</v>
      </c>
      <c r="C53" t="s">
        <v>251</v>
      </c>
      <c r="D53" t="s">
        <v>252</v>
      </c>
      <c r="E53">
        <v>0</v>
      </c>
      <c r="F53">
        <v>0</v>
      </c>
      <c r="H53">
        <v>0</v>
      </c>
      <c r="I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</row>
    <row r="54" spans="1:16" ht="18" customHeight="1" x14ac:dyDescent="0.55000000000000004">
      <c r="A54" t="s">
        <v>253</v>
      </c>
      <c r="B54">
        <v>2</v>
      </c>
      <c r="C54" t="s">
        <v>253</v>
      </c>
      <c r="D54" t="s">
        <v>254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ht="18" customHeight="1" x14ac:dyDescent="0.55000000000000004">
      <c r="A55" t="s">
        <v>255</v>
      </c>
      <c r="B55">
        <v>2</v>
      </c>
      <c r="C55" t="s">
        <v>255</v>
      </c>
      <c r="D55" t="s">
        <v>256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t="18" customHeight="1" x14ac:dyDescent="0.55000000000000004">
      <c r="A56" t="s">
        <v>257</v>
      </c>
      <c r="B56">
        <v>3</v>
      </c>
      <c r="C56" t="s">
        <v>257</v>
      </c>
      <c r="D56" t="s">
        <v>258</v>
      </c>
      <c r="G56">
        <v>0</v>
      </c>
      <c r="H56">
        <v>1</v>
      </c>
      <c r="I56">
        <v>0</v>
      </c>
      <c r="J56">
        <v>0</v>
      </c>
      <c r="M56">
        <v>0</v>
      </c>
      <c r="N56">
        <v>1</v>
      </c>
      <c r="O56">
        <v>0</v>
      </c>
    </row>
    <row r="57" spans="1:16" ht="18" customHeight="1" x14ac:dyDescent="0.55000000000000004">
      <c r="A57" t="s">
        <v>259</v>
      </c>
      <c r="B57">
        <v>2</v>
      </c>
      <c r="C57" t="s">
        <v>259</v>
      </c>
      <c r="D57" t="s">
        <v>260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ht="18" customHeight="1" x14ac:dyDescent="0.55000000000000004">
      <c r="A58" t="s">
        <v>261</v>
      </c>
      <c r="B58">
        <v>2</v>
      </c>
      <c r="C58" t="s">
        <v>261</v>
      </c>
      <c r="D58" t="s">
        <v>262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ht="18" customHeight="1" x14ac:dyDescent="0.55000000000000004">
      <c r="A59" t="s">
        <v>263</v>
      </c>
      <c r="B59">
        <v>2</v>
      </c>
      <c r="C59" t="s">
        <v>263</v>
      </c>
      <c r="D59" t="s">
        <v>264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</row>
    <row r="60" spans="1:16" ht="18" customHeight="1" x14ac:dyDescent="0.55000000000000004">
      <c r="A60" t="s">
        <v>265</v>
      </c>
      <c r="B60">
        <v>2</v>
      </c>
      <c r="C60" t="s">
        <v>265</v>
      </c>
      <c r="D60" t="s">
        <v>266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N60">
        <v>1</v>
      </c>
      <c r="O60">
        <v>1</v>
      </c>
    </row>
    <row r="61" spans="1:16" ht="18" customHeight="1" x14ac:dyDescent="0.55000000000000004">
      <c r="A61" t="s">
        <v>267</v>
      </c>
      <c r="B61">
        <v>2</v>
      </c>
      <c r="C61" t="s">
        <v>267</v>
      </c>
      <c r="D61" t="s">
        <v>268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ht="18" customHeight="1" x14ac:dyDescent="0.55000000000000004">
      <c r="A62" t="s">
        <v>269</v>
      </c>
      <c r="B62">
        <v>2</v>
      </c>
      <c r="C62" t="s">
        <v>269</v>
      </c>
      <c r="D62" t="s">
        <v>270</v>
      </c>
      <c r="E62">
        <v>0</v>
      </c>
      <c r="G62">
        <v>1</v>
      </c>
      <c r="I62">
        <v>0</v>
      </c>
      <c r="J62">
        <v>0</v>
      </c>
      <c r="K62">
        <v>1</v>
      </c>
      <c r="M62">
        <v>0</v>
      </c>
      <c r="N62">
        <v>1</v>
      </c>
      <c r="O62">
        <v>1</v>
      </c>
    </row>
    <row r="63" spans="1:16" ht="18" customHeight="1" x14ac:dyDescent="0.55000000000000004">
      <c r="A63" t="s">
        <v>271</v>
      </c>
      <c r="B63">
        <v>2</v>
      </c>
      <c r="C63" t="s">
        <v>271</v>
      </c>
      <c r="D63" t="s">
        <v>272</v>
      </c>
      <c r="E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</row>
    <row r="64" spans="1:16" ht="18" customHeight="1" x14ac:dyDescent="0.55000000000000004">
      <c r="A64" t="s">
        <v>273</v>
      </c>
      <c r="B64">
        <v>2</v>
      </c>
      <c r="C64" t="s">
        <v>273</v>
      </c>
      <c r="D64" t="s">
        <v>274</v>
      </c>
      <c r="E64">
        <v>0</v>
      </c>
      <c r="F64">
        <v>0</v>
      </c>
      <c r="G64">
        <v>0</v>
      </c>
      <c r="H64">
        <v>1</v>
      </c>
      <c r="J64">
        <v>0</v>
      </c>
      <c r="K64">
        <v>0</v>
      </c>
      <c r="L64">
        <v>0</v>
      </c>
      <c r="M64">
        <v>0</v>
      </c>
      <c r="O64">
        <v>0</v>
      </c>
      <c r="P64">
        <v>1</v>
      </c>
    </row>
    <row r="65" spans="1:16" ht="18" customHeight="1" x14ac:dyDescent="0.55000000000000004">
      <c r="A65" t="s">
        <v>275</v>
      </c>
      <c r="B65">
        <v>1</v>
      </c>
      <c r="C65" t="s">
        <v>275</v>
      </c>
      <c r="D65" t="s">
        <v>276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ht="18" customHeight="1" x14ac:dyDescent="0.55000000000000004">
      <c r="A66" t="s">
        <v>277</v>
      </c>
      <c r="B66">
        <v>1</v>
      </c>
      <c r="C66" t="s">
        <v>277</v>
      </c>
      <c r="D66" t="s">
        <v>278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</row>
    <row r="67" spans="1:16" ht="18" customHeight="1" x14ac:dyDescent="0.55000000000000004">
      <c r="A67" t="s">
        <v>279</v>
      </c>
      <c r="B67">
        <v>1</v>
      </c>
      <c r="C67" t="s">
        <v>279</v>
      </c>
      <c r="D67" t="s">
        <v>280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ht="18" customHeight="1" x14ac:dyDescent="0.55000000000000004">
      <c r="A68" t="s">
        <v>281</v>
      </c>
      <c r="B68">
        <v>3</v>
      </c>
      <c r="C68" t="s">
        <v>281</v>
      </c>
      <c r="D68" t="s">
        <v>282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</row>
    <row r="69" spans="1:16" ht="18" customHeight="1" x14ac:dyDescent="0.55000000000000004">
      <c r="A69" t="s">
        <v>283</v>
      </c>
      <c r="B69">
        <v>2</v>
      </c>
      <c r="C69" t="s">
        <v>283</v>
      </c>
      <c r="D69" t="s">
        <v>284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ht="18" customHeight="1" x14ac:dyDescent="0.55000000000000004">
      <c r="A70" t="s">
        <v>285</v>
      </c>
      <c r="B70">
        <v>1</v>
      </c>
      <c r="C70" t="s">
        <v>285</v>
      </c>
      <c r="D70" t="s">
        <v>286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ht="18" customHeight="1" x14ac:dyDescent="0.55000000000000004">
      <c r="A71" t="s">
        <v>287</v>
      </c>
      <c r="B71">
        <v>2</v>
      </c>
      <c r="C71" t="s">
        <v>287</v>
      </c>
      <c r="D71" t="s">
        <v>288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v>0</v>
      </c>
      <c r="M71">
        <v>0</v>
      </c>
      <c r="O71">
        <v>0</v>
      </c>
      <c r="P71">
        <v>0</v>
      </c>
    </row>
    <row r="72" spans="1:16" ht="18" customHeight="1" x14ac:dyDescent="0.55000000000000004">
      <c r="A72" t="s">
        <v>289</v>
      </c>
      <c r="B72">
        <v>1</v>
      </c>
      <c r="C72" t="s">
        <v>289</v>
      </c>
      <c r="D72" t="s">
        <v>290</v>
      </c>
      <c r="E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ht="18" customHeight="1" x14ac:dyDescent="0.55000000000000004">
      <c r="A73" t="s">
        <v>291</v>
      </c>
      <c r="B73">
        <v>2</v>
      </c>
      <c r="C73" t="s">
        <v>291</v>
      </c>
      <c r="D73" t="s">
        <v>292</v>
      </c>
      <c r="E73">
        <v>0</v>
      </c>
      <c r="G73">
        <v>1</v>
      </c>
      <c r="H73">
        <v>0</v>
      </c>
      <c r="K73">
        <v>1</v>
      </c>
      <c r="L73">
        <v>1</v>
      </c>
    </row>
    <row r="74" spans="1:16" ht="18" customHeight="1" x14ac:dyDescent="0.55000000000000004">
      <c r="A74" t="s">
        <v>293</v>
      </c>
      <c r="B74">
        <v>2</v>
      </c>
      <c r="C74" t="s">
        <v>293</v>
      </c>
      <c r="D74" t="s">
        <v>294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ht="18" customHeight="1" x14ac:dyDescent="0.55000000000000004">
      <c r="A75" t="s">
        <v>295</v>
      </c>
      <c r="B75">
        <v>1</v>
      </c>
      <c r="C75" t="s">
        <v>295</v>
      </c>
      <c r="D75" t="s">
        <v>296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ht="18" customHeight="1" x14ac:dyDescent="0.55000000000000004">
      <c r="A76" t="s">
        <v>297</v>
      </c>
      <c r="B76">
        <v>2</v>
      </c>
      <c r="C76" t="s">
        <v>297</v>
      </c>
      <c r="D76" t="s">
        <v>298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ht="18" customHeight="1" x14ac:dyDescent="0.55000000000000004">
      <c r="A77" t="s">
        <v>299</v>
      </c>
      <c r="B77">
        <v>1</v>
      </c>
      <c r="C77" t="s">
        <v>299</v>
      </c>
      <c r="D77" t="s">
        <v>300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ht="18" customHeight="1" x14ac:dyDescent="0.55000000000000004">
      <c r="A78" t="s">
        <v>301</v>
      </c>
      <c r="B78">
        <v>1</v>
      </c>
      <c r="C78" t="s">
        <v>301</v>
      </c>
      <c r="D78" t="s">
        <v>302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ht="18" customHeight="1" x14ac:dyDescent="0.55000000000000004">
      <c r="A79" t="s">
        <v>303</v>
      </c>
      <c r="B79">
        <v>2</v>
      </c>
      <c r="C79" t="s">
        <v>303</v>
      </c>
      <c r="D79" t="s">
        <v>304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N79">
        <v>0</v>
      </c>
      <c r="P79">
        <v>1</v>
      </c>
    </row>
    <row r="80" spans="1:16" ht="18" customHeight="1" x14ac:dyDescent="0.55000000000000004">
      <c r="A80" t="s">
        <v>305</v>
      </c>
      <c r="B80">
        <v>2</v>
      </c>
      <c r="C80" t="s">
        <v>305</v>
      </c>
      <c r="D80" t="s">
        <v>306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ht="18" customHeight="1" x14ac:dyDescent="0.55000000000000004">
      <c r="A81" t="s">
        <v>307</v>
      </c>
      <c r="B81">
        <v>4</v>
      </c>
      <c r="C81" t="s">
        <v>307</v>
      </c>
      <c r="D81" t="s">
        <v>308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L81">
        <v>0</v>
      </c>
      <c r="M81">
        <v>0</v>
      </c>
      <c r="N81">
        <v>1</v>
      </c>
      <c r="O81">
        <v>0</v>
      </c>
      <c r="P81">
        <v>0</v>
      </c>
    </row>
    <row r="82" spans="1:16" ht="18" customHeight="1" x14ac:dyDescent="0.55000000000000004">
      <c r="A82" t="s">
        <v>309</v>
      </c>
      <c r="B82">
        <v>0</v>
      </c>
      <c r="C82" t="s">
        <v>309</v>
      </c>
      <c r="D82" t="s">
        <v>310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ht="18" customHeight="1" x14ac:dyDescent="0.55000000000000004">
      <c r="A83" t="s">
        <v>311</v>
      </c>
      <c r="B83">
        <v>2</v>
      </c>
      <c r="C83" t="s">
        <v>311</v>
      </c>
      <c r="D83" t="s">
        <v>312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ht="18" customHeight="1" x14ac:dyDescent="0.55000000000000004">
      <c r="A84" t="s">
        <v>313</v>
      </c>
      <c r="B84">
        <v>0</v>
      </c>
      <c r="C84" t="s">
        <v>313</v>
      </c>
      <c r="D84" t="s">
        <v>314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ht="18" customHeight="1" x14ac:dyDescent="0.55000000000000004">
      <c r="A85" t="s">
        <v>315</v>
      </c>
      <c r="B85">
        <v>2</v>
      </c>
      <c r="C85" t="s">
        <v>315</v>
      </c>
      <c r="D85" t="s">
        <v>316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</row>
    <row r="86" spans="1:16" ht="18" customHeight="1" x14ac:dyDescent="0.55000000000000004">
      <c r="A86" t="s">
        <v>317</v>
      </c>
      <c r="B86">
        <v>3</v>
      </c>
      <c r="C86" t="s">
        <v>317</v>
      </c>
      <c r="D86" t="s">
        <v>318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v>0</v>
      </c>
      <c r="M86">
        <v>0</v>
      </c>
      <c r="N86">
        <v>1</v>
      </c>
      <c r="O86">
        <v>0</v>
      </c>
      <c r="P86">
        <v>0</v>
      </c>
    </row>
    <row r="87" spans="1:16" ht="18" customHeight="1" x14ac:dyDescent="0.55000000000000004">
      <c r="A87" t="s">
        <v>319</v>
      </c>
      <c r="B87">
        <v>0</v>
      </c>
      <c r="C87" t="s">
        <v>319</v>
      </c>
      <c r="D87" t="s">
        <v>320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ht="18" customHeight="1" x14ac:dyDescent="0.55000000000000004">
      <c r="A88" t="s">
        <v>321</v>
      </c>
      <c r="B88">
        <v>2</v>
      </c>
      <c r="C88" t="s">
        <v>321</v>
      </c>
      <c r="D88" t="s">
        <v>322</v>
      </c>
      <c r="E88">
        <v>0</v>
      </c>
      <c r="F88">
        <v>0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</row>
    <row r="89" spans="1:16" ht="18" customHeight="1" x14ac:dyDescent="0.55000000000000004">
      <c r="A89" t="s">
        <v>323</v>
      </c>
      <c r="B89">
        <v>0</v>
      </c>
      <c r="C89" t="s">
        <v>323</v>
      </c>
      <c r="D89" t="s">
        <v>324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P89">
        <v>0</v>
      </c>
    </row>
    <row r="90" spans="1:16" ht="18" customHeight="1" x14ac:dyDescent="0.55000000000000004">
      <c r="A90" t="s">
        <v>325</v>
      </c>
      <c r="B90">
        <v>1</v>
      </c>
      <c r="C90" t="s">
        <v>325</v>
      </c>
      <c r="D90" t="s">
        <v>326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ht="18" customHeight="1" x14ac:dyDescent="0.55000000000000004">
      <c r="A91" t="s">
        <v>327</v>
      </c>
      <c r="B91">
        <v>2</v>
      </c>
      <c r="C91" t="s">
        <v>327</v>
      </c>
      <c r="D91" t="s">
        <v>328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>
        <v>0</v>
      </c>
    </row>
    <row r="92" spans="1:16" ht="18" customHeight="1" x14ac:dyDescent="0.55000000000000004">
      <c r="A92" t="s">
        <v>329</v>
      </c>
      <c r="B92">
        <v>2</v>
      </c>
      <c r="C92" t="s">
        <v>329</v>
      </c>
      <c r="D92" t="s">
        <v>330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P92">
        <v>0</v>
      </c>
    </row>
    <row r="93" spans="1:16" ht="18" customHeight="1" x14ac:dyDescent="0.55000000000000004">
      <c r="A93" t="s">
        <v>331</v>
      </c>
      <c r="B93">
        <v>1</v>
      </c>
      <c r="C93" t="s">
        <v>331</v>
      </c>
      <c r="D93" t="s">
        <v>332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ht="18" customHeight="1" x14ac:dyDescent="0.55000000000000004">
      <c r="A94" t="s">
        <v>333</v>
      </c>
      <c r="B94">
        <v>1</v>
      </c>
      <c r="C94" t="s">
        <v>333</v>
      </c>
      <c r="D94" t="s">
        <v>334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ht="18" customHeight="1" x14ac:dyDescent="0.55000000000000004">
      <c r="A95" t="s">
        <v>335</v>
      </c>
      <c r="B95">
        <v>3</v>
      </c>
      <c r="C95" t="s">
        <v>335</v>
      </c>
      <c r="D95" t="s">
        <v>336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6" ht="18" customHeight="1" x14ac:dyDescent="0.55000000000000004">
      <c r="A96" t="s">
        <v>337</v>
      </c>
      <c r="B96">
        <v>2</v>
      </c>
      <c r="C96" t="s">
        <v>337</v>
      </c>
      <c r="D96" t="s">
        <v>338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ht="18" customHeight="1" x14ac:dyDescent="0.55000000000000004">
      <c r="A97" t="s">
        <v>339</v>
      </c>
      <c r="B97">
        <v>2</v>
      </c>
      <c r="C97" t="s">
        <v>339</v>
      </c>
      <c r="D97" t="s">
        <v>340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ht="18" customHeight="1" x14ac:dyDescent="0.55000000000000004">
      <c r="A98" t="s">
        <v>341</v>
      </c>
      <c r="B98">
        <v>1</v>
      </c>
      <c r="C98" t="s">
        <v>341</v>
      </c>
      <c r="D98" t="s">
        <v>342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ht="18" customHeight="1" x14ac:dyDescent="0.55000000000000004">
      <c r="A99" t="s">
        <v>343</v>
      </c>
      <c r="B99">
        <v>2</v>
      </c>
      <c r="C99" t="s">
        <v>343</v>
      </c>
      <c r="D99" t="s">
        <v>344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v>0</v>
      </c>
      <c r="P99">
        <v>0</v>
      </c>
    </row>
    <row r="100" spans="1:16" ht="18" customHeight="1" x14ac:dyDescent="0.55000000000000004">
      <c r="A100" t="s">
        <v>345</v>
      </c>
      <c r="B100">
        <v>2</v>
      </c>
      <c r="C100" t="s">
        <v>345</v>
      </c>
      <c r="D100" t="s">
        <v>346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ht="18" customHeight="1" x14ac:dyDescent="0.55000000000000004">
      <c r="A101" t="s">
        <v>347</v>
      </c>
      <c r="B101">
        <v>1</v>
      </c>
      <c r="C101" t="s">
        <v>347</v>
      </c>
      <c r="D101" t="s">
        <v>348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L101">
        <v>0</v>
      </c>
      <c r="M101">
        <v>0</v>
      </c>
      <c r="N101">
        <v>0</v>
      </c>
      <c r="O101">
        <v>0</v>
      </c>
    </row>
    <row r="102" spans="1:16" ht="18" customHeight="1" x14ac:dyDescent="0.55000000000000004">
      <c r="A102" t="s">
        <v>349</v>
      </c>
      <c r="B102">
        <v>2</v>
      </c>
      <c r="C102" t="s">
        <v>349</v>
      </c>
      <c r="D102" t="s">
        <v>350</v>
      </c>
      <c r="E102">
        <v>0</v>
      </c>
      <c r="F102">
        <v>0</v>
      </c>
      <c r="G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ht="18" customHeight="1" x14ac:dyDescent="0.55000000000000004">
      <c r="A103" t="s">
        <v>351</v>
      </c>
      <c r="B103">
        <v>2</v>
      </c>
      <c r="C103" t="s">
        <v>351</v>
      </c>
      <c r="D103" t="s">
        <v>352</v>
      </c>
      <c r="E103">
        <v>0</v>
      </c>
      <c r="F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>
        <v>0</v>
      </c>
    </row>
    <row r="104" spans="1:16" ht="18" customHeight="1" x14ac:dyDescent="0.55000000000000004">
      <c r="A104" t="s">
        <v>353</v>
      </c>
      <c r="B104">
        <v>3</v>
      </c>
      <c r="C104" t="s">
        <v>353</v>
      </c>
      <c r="D104" t="s">
        <v>354</v>
      </c>
      <c r="E104">
        <v>0</v>
      </c>
      <c r="I104">
        <v>0</v>
      </c>
      <c r="M104">
        <v>0</v>
      </c>
      <c r="O104">
        <v>0</v>
      </c>
    </row>
    <row r="105" spans="1:16" ht="18" customHeight="1" x14ac:dyDescent="0.55000000000000004">
      <c r="A105" t="s">
        <v>355</v>
      </c>
      <c r="B105">
        <v>3</v>
      </c>
      <c r="C105" t="s">
        <v>355</v>
      </c>
      <c r="D105" t="s">
        <v>356</v>
      </c>
      <c r="E105">
        <v>0</v>
      </c>
      <c r="F105">
        <v>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ht="18" customHeight="1" x14ac:dyDescent="0.55000000000000004">
      <c r="A106" t="s">
        <v>357</v>
      </c>
      <c r="B106">
        <v>2</v>
      </c>
      <c r="C106" t="s">
        <v>357</v>
      </c>
      <c r="D106" t="s">
        <v>358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ht="18" customHeight="1" x14ac:dyDescent="0.55000000000000004">
      <c r="A107" t="s">
        <v>359</v>
      </c>
      <c r="B107">
        <v>0</v>
      </c>
      <c r="C107" t="s">
        <v>359</v>
      </c>
      <c r="D107" t="s">
        <v>360</v>
      </c>
      <c r="E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M107">
        <v>0</v>
      </c>
      <c r="N107">
        <v>1</v>
      </c>
      <c r="O107">
        <v>1</v>
      </c>
    </row>
    <row r="108" spans="1:16" ht="18" customHeight="1" x14ac:dyDescent="0.55000000000000004">
      <c r="A108" t="s">
        <v>361</v>
      </c>
      <c r="B108">
        <v>2</v>
      </c>
      <c r="C108" t="s">
        <v>361</v>
      </c>
      <c r="D108" t="s">
        <v>362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ht="18" customHeight="1" x14ac:dyDescent="0.55000000000000004">
      <c r="A109" t="s">
        <v>363</v>
      </c>
      <c r="B109">
        <v>1</v>
      </c>
      <c r="C109" t="s">
        <v>363</v>
      </c>
      <c r="D109" t="s">
        <v>364</v>
      </c>
      <c r="E109">
        <v>0</v>
      </c>
      <c r="F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O109">
        <v>1</v>
      </c>
    </row>
    <row r="110" spans="1:16" ht="18" customHeight="1" x14ac:dyDescent="0.55000000000000004">
      <c r="A110" t="s">
        <v>365</v>
      </c>
      <c r="B110">
        <v>2</v>
      </c>
      <c r="C110" t="s">
        <v>365</v>
      </c>
      <c r="D110" t="s">
        <v>366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ht="18" customHeight="1" x14ac:dyDescent="0.55000000000000004">
      <c r="A111" t="s">
        <v>367</v>
      </c>
      <c r="B111">
        <v>3</v>
      </c>
      <c r="C111" t="s">
        <v>367</v>
      </c>
      <c r="D111" t="s">
        <v>368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ht="18" customHeight="1" x14ac:dyDescent="0.55000000000000004">
      <c r="A112" t="s">
        <v>369</v>
      </c>
      <c r="B112">
        <v>1</v>
      </c>
      <c r="C112" t="s">
        <v>369</v>
      </c>
      <c r="D112" t="s">
        <v>370</v>
      </c>
      <c r="E112">
        <v>0</v>
      </c>
      <c r="G112">
        <v>0</v>
      </c>
      <c r="I112">
        <v>0</v>
      </c>
      <c r="J112">
        <v>0</v>
      </c>
      <c r="K112">
        <v>1</v>
      </c>
      <c r="M112">
        <v>0</v>
      </c>
      <c r="N112">
        <v>0</v>
      </c>
    </row>
    <row r="113" spans="1:16" ht="18" customHeight="1" x14ac:dyDescent="0.55000000000000004">
      <c r="A113" t="s">
        <v>371</v>
      </c>
      <c r="B113">
        <v>0</v>
      </c>
      <c r="C113" t="s">
        <v>371</v>
      </c>
      <c r="D113" t="s">
        <v>372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ht="18" customHeight="1" x14ac:dyDescent="0.55000000000000004">
      <c r="A114" t="s">
        <v>373</v>
      </c>
      <c r="B114">
        <v>2</v>
      </c>
      <c r="C114" t="s">
        <v>373</v>
      </c>
      <c r="D114" t="s">
        <v>374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ht="18" customHeight="1" x14ac:dyDescent="0.55000000000000004">
      <c r="A115" t="s">
        <v>375</v>
      </c>
      <c r="B115">
        <v>1</v>
      </c>
      <c r="C115" t="s">
        <v>375</v>
      </c>
      <c r="D115" t="s">
        <v>376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ht="18" customHeight="1" x14ac:dyDescent="0.55000000000000004">
      <c r="A116" t="s">
        <v>377</v>
      </c>
      <c r="B116">
        <v>1</v>
      </c>
      <c r="C116" t="s">
        <v>377</v>
      </c>
      <c r="D116" t="s">
        <v>378</v>
      </c>
      <c r="E116">
        <v>0</v>
      </c>
      <c r="H116">
        <v>0</v>
      </c>
      <c r="I116">
        <v>0</v>
      </c>
      <c r="K116">
        <v>1</v>
      </c>
      <c r="M116">
        <v>0</v>
      </c>
      <c r="O116">
        <v>0</v>
      </c>
    </row>
    <row r="117" spans="1:16" ht="18" customHeight="1" x14ac:dyDescent="0.55000000000000004">
      <c r="A117" t="s">
        <v>379</v>
      </c>
      <c r="B117">
        <v>0</v>
      </c>
      <c r="C117" t="s">
        <v>379</v>
      </c>
      <c r="D117" t="s">
        <v>380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t="18" customHeight="1" x14ac:dyDescent="0.55000000000000004">
      <c r="A118" t="s">
        <v>381</v>
      </c>
      <c r="B118">
        <v>3</v>
      </c>
      <c r="C118" t="s">
        <v>381</v>
      </c>
      <c r="D118" t="s">
        <v>382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</row>
    <row r="119" spans="1:16" ht="18" customHeight="1" x14ac:dyDescent="0.55000000000000004">
      <c r="A119" t="s">
        <v>383</v>
      </c>
      <c r="B119">
        <v>1</v>
      </c>
      <c r="C119" t="s">
        <v>383</v>
      </c>
      <c r="D119" t="s">
        <v>384</v>
      </c>
      <c r="E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O119">
        <v>0</v>
      </c>
      <c r="P119">
        <v>0</v>
      </c>
    </row>
    <row r="120" spans="1:16" ht="18" customHeight="1" x14ac:dyDescent="0.55000000000000004">
      <c r="A120" t="s">
        <v>385</v>
      </c>
      <c r="B120">
        <v>0</v>
      </c>
      <c r="C120" t="s">
        <v>385</v>
      </c>
      <c r="D120" t="s">
        <v>386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ht="18" customHeight="1" x14ac:dyDescent="0.55000000000000004">
      <c r="A121" t="s">
        <v>387</v>
      </c>
      <c r="B121">
        <v>3</v>
      </c>
      <c r="C121" t="s">
        <v>387</v>
      </c>
      <c r="D121" t="s">
        <v>388</v>
      </c>
      <c r="E121">
        <v>0</v>
      </c>
      <c r="F121">
        <v>0</v>
      </c>
      <c r="G121">
        <v>0</v>
      </c>
      <c r="H121">
        <v>0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ht="18" customHeight="1" x14ac:dyDescent="0.55000000000000004">
      <c r="A122" t="s">
        <v>389</v>
      </c>
      <c r="B122">
        <v>0</v>
      </c>
      <c r="C122" t="s">
        <v>389</v>
      </c>
      <c r="D122" t="s">
        <v>390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ht="18" customHeight="1" x14ac:dyDescent="0.55000000000000004">
      <c r="A123" t="s">
        <v>391</v>
      </c>
      <c r="B123">
        <v>2</v>
      </c>
      <c r="C123" t="s">
        <v>391</v>
      </c>
      <c r="D123" t="s">
        <v>392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0</v>
      </c>
      <c r="M123">
        <v>0</v>
      </c>
      <c r="N123">
        <v>1</v>
      </c>
      <c r="O123">
        <v>0</v>
      </c>
      <c r="P123">
        <v>0</v>
      </c>
    </row>
    <row r="124" spans="1:16" ht="18" customHeight="1" x14ac:dyDescent="0.55000000000000004">
      <c r="A124" t="s">
        <v>393</v>
      </c>
      <c r="B124">
        <v>1</v>
      </c>
      <c r="C124" t="s">
        <v>393</v>
      </c>
      <c r="D124" t="s">
        <v>394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ht="18" customHeight="1" x14ac:dyDescent="0.55000000000000004">
      <c r="A125" t="s">
        <v>395</v>
      </c>
      <c r="B125">
        <v>2</v>
      </c>
      <c r="C125" t="s">
        <v>395</v>
      </c>
      <c r="D125" t="s">
        <v>396</v>
      </c>
      <c r="E125">
        <v>0</v>
      </c>
      <c r="F125">
        <v>0</v>
      </c>
      <c r="G125">
        <v>0</v>
      </c>
      <c r="H125">
        <v>1</v>
      </c>
      <c r="I125">
        <v>0</v>
      </c>
      <c r="M125">
        <v>0</v>
      </c>
      <c r="O125">
        <v>0</v>
      </c>
      <c r="P125">
        <v>1</v>
      </c>
    </row>
    <row r="126" spans="1:16" ht="18" customHeight="1" x14ac:dyDescent="0.55000000000000004">
      <c r="A126" t="s">
        <v>397</v>
      </c>
      <c r="B126">
        <v>2</v>
      </c>
      <c r="C126" t="s">
        <v>397</v>
      </c>
      <c r="D126" t="s">
        <v>398</v>
      </c>
      <c r="G126">
        <v>0</v>
      </c>
      <c r="H126">
        <v>1</v>
      </c>
      <c r="I126">
        <v>1</v>
      </c>
      <c r="M126">
        <v>0</v>
      </c>
      <c r="N126">
        <v>1</v>
      </c>
    </row>
    <row r="127" spans="1:16" ht="18" customHeight="1" x14ac:dyDescent="0.55000000000000004">
      <c r="A127" t="s">
        <v>399</v>
      </c>
      <c r="B127">
        <v>2</v>
      </c>
      <c r="C127" t="s">
        <v>399</v>
      </c>
      <c r="D127" t="s">
        <v>400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t="18" customHeight="1" x14ac:dyDescent="0.55000000000000004">
      <c r="A128" t="s">
        <v>401</v>
      </c>
      <c r="B128">
        <v>2</v>
      </c>
      <c r="C128" t="s">
        <v>401</v>
      </c>
      <c r="D128" t="s">
        <v>402</v>
      </c>
      <c r="E128">
        <v>0</v>
      </c>
      <c r="F128">
        <v>0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t="18" customHeight="1" x14ac:dyDescent="0.55000000000000004">
      <c r="A129" t="s">
        <v>403</v>
      </c>
      <c r="B129">
        <v>2</v>
      </c>
      <c r="C129" t="s">
        <v>403</v>
      </c>
      <c r="D129" t="s">
        <v>404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t="18" customHeight="1" x14ac:dyDescent="0.55000000000000004">
      <c r="A130" t="s">
        <v>405</v>
      </c>
      <c r="B130">
        <v>1</v>
      </c>
      <c r="C130" t="s">
        <v>405</v>
      </c>
      <c r="D130" t="s">
        <v>406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t="18" customHeight="1" x14ac:dyDescent="0.55000000000000004">
      <c r="A131" t="s">
        <v>407</v>
      </c>
      <c r="B131">
        <v>2</v>
      </c>
      <c r="C131" t="s">
        <v>407</v>
      </c>
      <c r="D131" t="s">
        <v>408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O131">
        <v>0</v>
      </c>
    </row>
    <row r="132" spans="1:16" ht="18" customHeight="1" x14ac:dyDescent="0.55000000000000004">
      <c r="A132" t="s">
        <v>409</v>
      </c>
      <c r="B132">
        <v>1</v>
      </c>
      <c r="C132" t="s">
        <v>409</v>
      </c>
      <c r="D132" t="s">
        <v>410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</row>
    <row r="133" spans="1:16" ht="18" customHeight="1" x14ac:dyDescent="0.55000000000000004">
      <c r="A133" t="s">
        <v>411</v>
      </c>
      <c r="B133">
        <v>0</v>
      </c>
      <c r="C133" t="s">
        <v>411</v>
      </c>
      <c r="D133" t="s">
        <v>412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ht="18" customHeight="1" x14ac:dyDescent="0.55000000000000004">
      <c r="A134" t="s">
        <v>413</v>
      </c>
      <c r="B134">
        <v>1</v>
      </c>
      <c r="C134" t="s">
        <v>413</v>
      </c>
      <c r="D134" t="s">
        <v>414</v>
      </c>
      <c r="E134">
        <v>0</v>
      </c>
      <c r="I134">
        <v>0</v>
      </c>
      <c r="K134">
        <v>1</v>
      </c>
      <c r="M134">
        <v>1</v>
      </c>
      <c r="N134">
        <v>1</v>
      </c>
      <c r="P134">
        <v>1</v>
      </c>
    </row>
    <row r="135" spans="1:16" ht="18" customHeight="1" x14ac:dyDescent="0.55000000000000004">
      <c r="A135" t="s">
        <v>415</v>
      </c>
      <c r="B135">
        <v>1</v>
      </c>
      <c r="C135" t="s">
        <v>415</v>
      </c>
      <c r="D135" t="s">
        <v>416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ht="18" customHeight="1" x14ac:dyDescent="0.55000000000000004">
      <c r="A136" t="s">
        <v>417</v>
      </c>
      <c r="B136">
        <v>0</v>
      </c>
      <c r="C136" t="s">
        <v>417</v>
      </c>
      <c r="D136" t="s">
        <v>418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ht="18" customHeight="1" x14ac:dyDescent="0.55000000000000004">
      <c r="A137" t="s">
        <v>419</v>
      </c>
      <c r="B137">
        <v>3</v>
      </c>
      <c r="C137" t="s">
        <v>419</v>
      </c>
      <c r="D137" t="s">
        <v>420</v>
      </c>
      <c r="E137">
        <v>0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N137">
        <v>0</v>
      </c>
      <c r="O137">
        <v>0</v>
      </c>
      <c r="P137">
        <v>0</v>
      </c>
    </row>
    <row r="138" spans="1:16" ht="18" customHeight="1" x14ac:dyDescent="0.55000000000000004">
      <c r="A138" t="s">
        <v>421</v>
      </c>
      <c r="B138">
        <v>2</v>
      </c>
      <c r="C138" t="s">
        <v>421</v>
      </c>
      <c r="D138" t="s">
        <v>422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ht="18" customHeight="1" x14ac:dyDescent="0.55000000000000004">
      <c r="A139" t="s">
        <v>423</v>
      </c>
      <c r="B139">
        <v>2</v>
      </c>
      <c r="C139" t="s">
        <v>423</v>
      </c>
      <c r="D139" t="s">
        <v>424</v>
      </c>
      <c r="E139">
        <v>0</v>
      </c>
      <c r="F139">
        <v>0</v>
      </c>
      <c r="G139">
        <v>1</v>
      </c>
      <c r="H139">
        <v>0</v>
      </c>
      <c r="I139">
        <v>0</v>
      </c>
      <c r="K139">
        <v>1</v>
      </c>
      <c r="L139">
        <v>1</v>
      </c>
      <c r="M139">
        <v>0</v>
      </c>
      <c r="N139">
        <v>1</v>
      </c>
      <c r="O139">
        <v>0</v>
      </c>
    </row>
    <row r="140" spans="1:16" ht="18" customHeight="1" x14ac:dyDescent="0.55000000000000004">
      <c r="A140" t="s">
        <v>425</v>
      </c>
      <c r="B140">
        <v>3</v>
      </c>
      <c r="C140" t="s">
        <v>425</v>
      </c>
      <c r="D140" t="s">
        <v>426</v>
      </c>
      <c r="E140">
        <v>0</v>
      </c>
      <c r="F140">
        <v>0</v>
      </c>
      <c r="H140">
        <v>0</v>
      </c>
      <c r="I140">
        <v>0</v>
      </c>
      <c r="J140">
        <v>0</v>
      </c>
      <c r="L140">
        <v>0</v>
      </c>
      <c r="M140">
        <v>0</v>
      </c>
      <c r="N140">
        <v>0</v>
      </c>
      <c r="P140">
        <v>0</v>
      </c>
    </row>
    <row r="141" spans="1:16" ht="18" customHeight="1" x14ac:dyDescent="0.55000000000000004">
      <c r="A141" t="s">
        <v>427</v>
      </c>
      <c r="B141">
        <v>1</v>
      </c>
      <c r="C141" t="s">
        <v>427</v>
      </c>
      <c r="D141" t="s">
        <v>428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ht="18" customHeight="1" x14ac:dyDescent="0.55000000000000004">
      <c r="A142" t="s">
        <v>429</v>
      </c>
      <c r="B142">
        <v>3</v>
      </c>
      <c r="C142" t="s">
        <v>429</v>
      </c>
      <c r="D142" t="s">
        <v>430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ht="18" customHeight="1" x14ac:dyDescent="0.55000000000000004">
      <c r="A143" t="s">
        <v>431</v>
      </c>
      <c r="B143">
        <v>1</v>
      </c>
      <c r="C143" t="s">
        <v>431</v>
      </c>
      <c r="D143" t="s">
        <v>432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ht="18" customHeight="1" x14ac:dyDescent="0.55000000000000004">
      <c r="A144" t="s">
        <v>433</v>
      </c>
      <c r="B144">
        <v>2</v>
      </c>
      <c r="C144" t="s">
        <v>433</v>
      </c>
      <c r="D144" t="s">
        <v>434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ht="18" customHeight="1" x14ac:dyDescent="0.55000000000000004">
      <c r="A145" t="s">
        <v>435</v>
      </c>
      <c r="B145">
        <v>0</v>
      </c>
      <c r="C145" t="s">
        <v>435</v>
      </c>
      <c r="D145" t="s">
        <v>436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ht="18" customHeight="1" x14ac:dyDescent="0.55000000000000004">
      <c r="A146" t="s">
        <v>437</v>
      </c>
      <c r="B146">
        <v>2</v>
      </c>
      <c r="C146" t="s">
        <v>437</v>
      </c>
      <c r="D146" t="s">
        <v>438</v>
      </c>
      <c r="E146">
        <v>0</v>
      </c>
      <c r="F146">
        <v>0</v>
      </c>
      <c r="H146">
        <v>0</v>
      </c>
      <c r="I146">
        <v>0</v>
      </c>
      <c r="J146">
        <v>0</v>
      </c>
      <c r="L146">
        <v>0</v>
      </c>
      <c r="M146">
        <v>0</v>
      </c>
      <c r="N146">
        <v>0</v>
      </c>
      <c r="O146">
        <v>1</v>
      </c>
    </row>
    <row r="147" spans="1:16" ht="18" customHeight="1" x14ac:dyDescent="0.55000000000000004">
      <c r="A147" t="s">
        <v>439</v>
      </c>
      <c r="B147">
        <v>5</v>
      </c>
      <c r="C147" t="s">
        <v>439</v>
      </c>
      <c r="D147" t="s">
        <v>440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</row>
    <row r="148" spans="1:16" ht="18" customHeight="1" x14ac:dyDescent="0.55000000000000004">
      <c r="A148" t="s">
        <v>441</v>
      </c>
      <c r="B148">
        <v>2</v>
      </c>
      <c r="C148" t="s">
        <v>441</v>
      </c>
      <c r="D148" t="s">
        <v>442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ht="18" customHeight="1" x14ac:dyDescent="0.55000000000000004">
      <c r="A149" t="s">
        <v>443</v>
      </c>
      <c r="B149">
        <v>0</v>
      </c>
      <c r="C149" t="s">
        <v>443</v>
      </c>
      <c r="D149" t="s">
        <v>444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t="18" customHeight="1" x14ac:dyDescent="0.55000000000000004">
      <c r="A150" t="s">
        <v>445</v>
      </c>
      <c r="B150">
        <v>0</v>
      </c>
      <c r="C150" t="s">
        <v>445</v>
      </c>
      <c r="D150" t="s">
        <v>446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ht="18" customHeight="1" x14ac:dyDescent="0.55000000000000004">
      <c r="A151" t="s">
        <v>447</v>
      </c>
      <c r="B151">
        <v>2</v>
      </c>
      <c r="C151" t="s">
        <v>447</v>
      </c>
      <c r="D151" t="s">
        <v>448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t="18" customHeight="1" x14ac:dyDescent="0.55000000000000004">
      <c r="A152" t="s">
        <v>449</v>
      </c>
      <c r="B152">
        <v>2</v>
      </c>
      <c r="C152" t="s">
        <v>449</v>
      </c>
      <c r="D152" t="s">
        <v>450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 ht="18" customHeight="1" x14ac:dyDescent="0.55000000000000004">
      <c r="A153" t="s">
        <v>451</v>
      </c>
      <c r="B153">
        <v>3</v>
      </c>
      <c r="C153" t="s">
        <v>451</v>
      </c>
      <c r="D153" t="s">
        <v>452</v>
      </c>
      <c r="E153">
        <v>0</v>
      </c>
      <c r="G153">
        <v>0</v>
      </c>
      <c r="H153">
        <v>0</v>
      </c>
      <c r="I153">
        <v>0</v>
      </c>
      <c r="K153">
        <v>1</v>
      </c>
      <c r="L153">
        <v>0</v>
      </c>
      <c r="P153">
        <v>0</v>
      </c>
    </row>
    <row r="154" spans="1:16" ht="18" customHeight="1" x14ac:dyDescent="0.55000000000000004">
      <c r="A154" t="s">
        <v>453</v>
      </c>
      <c r="B154">
        <v>3</v>
      </c>
      <c r="C154" t="s">
        <v>453</v>
      </c>
      <c r="D154" t="s">
        <v>454</v>
      </c>
      <c r="E154">
        <v>0</v>
      </c>
      <c r="F154">
        <v>0</v>
      </c>
      <c r="G154">
        <v>0</v>
      </c>
      <c r="I154">
        <v>0</v>
      </c>
      <c r="J154">
        <v>0</v>
      </c>
      <c r="M154">
        <v>0</v>
      </c>
      <c r="N154">
        <v>0</v>
      </c>
      <c r="P154">
        <v>1</v>
      </c>
    </row>
    <row r="155" spans="1:16" ht="18" customHeight="1" x14ac:dyDescent="0.55000000000000004">
      <c r="A155" t="s">
        <v>455</v>
      </c>
      <c r="B155">
        <v>3</v>
      </c>
      <c r="C155" t="s">
        <v>455</v>
      </c>
      <c r="D155" t="s">
        <v>456</v>
      </c>
      <c r="E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O155">
        <v>0</v>
      </c>
      <c r="P155">
        <v>0</v>
      </c>
    </row>
    <row r="156" spans="1:16" ht="18" customHeight="1" x14ac:dyDescent="0.55000000000000004">
      <c r="A156" t="s">
        <v>457</v>
      </c>
      <c r="B156">
        <v>1</v>
      </c>
      <c r="C156" t="s">
        <v>457</v>
      </c>
      <c r="D156" t="s">
        <v>458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6" ht="18" customHeight="1" x14ac:dyDescent="0.55000000000000004">
      <c r="A157" t="s">
        <v>459</v>
      </c>
      <c r="B157">
        <v>2</v>
      </c>
      <c r="C157" t="s">
        <v>459</v>
      </c>
      <c r="D157" t="s">
        <v>460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ht="18" customHeight="1" x14ac:dyDescent="0.55000000000000004">
      <c r="A158" t="s">
        <v>461</v>
      </c>
      <c r="B158">
        <v>2</v>
      </c>
      <c r="C158" t="s">
        <v>461</v>
      </c>
      <c r="D158" t="s">
        <v>462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ht="18" customHeight="1" x14ac:dyDescent="0.55000000000000004">
      <c r="A159" t="s">
        <v>463</v>
      </c>
      <c r="B159">
        <v>0</v>
      </c>
      <c r="C159" t="s">
        <v>463</v>
      </c>
      <c r="D159" t="s">
        <v>464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ht="18" customHeight="1" x14ac:dyDescent="0.55000000000000004">
      <c r="A160" t="s">
        <v>465</v>
      </c>
      <c r="B160">
        <v>1</v>
      </c>
      <c r="C160" t="s">
        <v>465</v>
      </c>
      <c r="D160" t="s">
        <v>466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ht="18" customHeight="1" x14ac:dyDescent="0.55000000000000004">
      <c r="A161" t="s">
        <v>467</v>
      </c>
      <c r="B161">
        <v>2</v>
      </c>
      <c r="C161" t="s">
        <v>467</v>
      </c>
      <c r="D161" t="s">
        <v>468</v>
      </c>
      <c r="E161">
        <v>0</v>
      </c>
      <c r="F161">
        <v>0</v>
      </c>
      <c r="G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6" ht="18" customHeight="1" x14ac:dyDescent="0.55000000000000004">
      <c r="A162" t="s">
        <v>469</v>
      </c>
      <c r="B162">
        <v>0</v>
      </c>
      <c r="C162" t="s">
        <v>469</v>
      </c>
      <c r="D162" t="s">
        <v>470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ht="18" customHeight="1" x14ac:dyDescent="0.55000000000000004">
      <c r="A163" t="s">
        <v>471</v>
      </c>
      <c r="B163">
        <v>2</v>
      </c>
      <c r="C163" t="s">
        <v>471</v>
      </c>
      <c r="D163" t="s">
        <v>472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t="18" customHeight="1" x14ac:dyDescent="0.55000000000000004">
      <c r="A164" t="s">
        <v>473</v>
      </c>
      <c r="B164">
        <v>1</v>
      </c>
      <c r="C164" t="s">
        <v>473</v>
      </c>
      <c r="D164" t="s">
        <v>474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ht="18" customHeight="1" x14ac:dyDescent="0.55000000000000004">
      <c r="A165" t="s">
        <v>475</v>
      </c>
      <c r="B165">
        <v>1</v>
      </c>
      <c r="C165" t="s">
        <v>475</v>
      </c>
      <c r="D165" t="s">
        <v>476</v>
      </c>
      <c r="E165">
        <v>0</v>
      </c>
      <c r="G165">
        <v>0</v>
      </c>
      <c r="I165">
        <v>0</v>
      </c>
      <c r="J165">
        <v>0</v>
      </c>
      <c r="M165">
        <v>0</v>
      </c>
      <c r="N165">
        <v>1</v>
      </c>
      <c r="O165">
        <v>0</v>
      </c>
    </row>
    <row r="166" spans="1:16" ht="18" customHeight="1" x14ac:dyDescent="0.55000000000000004">
      <c r="A166" t="s">
        <v>477</v>
      </c>
      <c r="B166">
        <v>2</v>
      </c>
      <c r="C166" t="s">
        <v>477</v>
      </c>
      <c r="D166" t="s">
        <v>478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1</v>
      </c>
      <c r="P166">
        <v>0</v>
      </c>
    </row>
    <row r="167" spans="1:16" ht="18" customHeight="1" x14ac:dyDescent="0.55000000000000004">
      <c r="A167" t="s">
        <v>479</v>
      </c>
      <c r="B167">
        <v>3</v>
      </c>
      <c r="C167" t="s">
        <v>479</v>
      </c>
      <c r="D167" t="s">
        <v>480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ht="18" customHeight="1" x14ac:dyDescent="0.55000000000000004">
      <c r="A168" t="s">
        <v>481</v>
      </c>
      <c r="B168">
        <v>2</v>
      </c>
      <c r="C168" t="s">
        <v>481</v>
      </c>
      <c r="D168" t="s">
        <v>482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ht="18" customHeight="1" x14ac:dyDescent="0.55000000000000004">
      <c r="A169" t="s">
        <v>483</v>
      </c>
      <c r="B169">
        <v>0</v>
      </c>
      <c r="C169" t="s">
        <v>483</v>
      </c>
      <c r="D169" t="s">
        <v>484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ht="18" customHeight="1" x14ac:dyDescent="0.55000000000000004">
      <c r="A170" t="s">
        <v>485</v>
      </c>
      <c r="B170">
        <v>2</v>
      </c>
      <c r="C170" t="s">
        <v>485</v>
      </c>
      <c r="D170" t="s">
        <v>486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ht="18" customHeight="1" x14ac:dyDescent="0.55000000000000004">
      <c r="A171" t="s">
        <v>487</v>
      </c>
      <c r="B171">
        <v>0</v>
      </c>
      <c r="C171" t="s">
        <v>487</v>
      </c>
      <c r="D171" t="s">
        <v>488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t="18" customHeight="1" x14ac:dyDescent="0.55000000000000004">
      <c r="A172" t="s">
        <v>489</v>
      </c>
      <c r="B172">
        <v>1</v>
      </c>
      <c r="C172" t="s">
        <v>489</v>
      </c>
      <c r="D172" t="s">
        <v>490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ht="18" customHeight="1" x14ac:dyDescent="0.55000000000000004">
      <c r="A173" t="s">
        <v>491</v>
      </c>
      <c r="B173">
        <v>2</v>
      </c>
      <c r="C173" t="s">
        <v>491</v>
      </c>
      <c r="D173" t="s">
        <v>492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L173">
        <v>0</v>
      </c>
      <c r="M173">
        <v>0</v>
      </c>
      <c r="O173">
        <v>1</v>
      </c>
      <c r="P173">
        <v>0</v>
      </c>
    </row>
    <row r="174" spans="1:16" ht="18" customHeight="1" x14ac:dyDescent="0.55000000000000004">
      <c r="A174" t="s">
        <v>493</v>
      </c>
      <c r="B174">
        <v>3</v>
      </c>
      <c r="C174" t="s">
        <v>493</v>
      </c>
      <c r="D174" t="s">
        <v>494</v>
      </c>
      <c r="E174">
        <v>0</v>
      </c>
      <c r="G174">
        <v>0</v>
      </c>
      <c r="I174">
        <v>0</v>
      </c>
      <c r="J174">
        <v>0</v>
      </c>
      <c r="M174">
        <v>0</v>
      </c>
    </row>
    <row r="175" spans="1:16" ht="18" customHeight="1" x14ac:dyDescent="0.55000000000000004">
      <c r="A175" t="s">
        <v>495</v>
      </c>
      <c r="B175">
        <v>2</v>
      </c>
      <c r="C175" t="s">
        <v>495</v>
      </c>
      <c r="D175" t="s">
        <v>496</v>
      </c>
      <c r="E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O175">
        <v>0</v>
      </c>
    </row>
    <row r="176" spans="1:16" ht="18" customHeight="1" x14ac:dyDescent="0.55000000000000004">
      <c r="A176" t="s">
        <v>497</v>
      </c>
      <c r="B176">
        <v>1</v>
      </c>
      <c r="C176" t="s">
        <v>497</v>
      </c>
      <c r="D176" t="s">
        <v>498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ht="18" customHeight="1" x14ac:dyDescent="0.55000000000000004">
      <c r="A177" t="s">
        <v>499</v>
      </c>
      <c r="B177">
        <v>0</v>
      </c>
      <c r="C177" t="s">
        <v>499</v>
      </c>
      <c r="D177" t="s">
        <v>500</v>
      </c>
      <c r="E177">
        <v>0</v>
      </c>
      <c r="G177">
        <v>0</v>
      </c>
      <c r="H177">
        <v>0</v>
      </c>
      <c r="I177">
        <v>0</v>
      </c>
      <c r="K177">
        <v>0</v>
      </c>
      <c r="M177">
        <v>0</v>
      </c>
      <c r="N177">
        <v>0</v>
      </c>
      <c r="O177">
        <v>0</v>
      </c>
      <c r="P177">
        <v>1</v>
      </c>
    </row>
    <row r="178" spans="1:16" ht="18" customHeight="1" x14ac:dyDescent="0.55000000000000004">
      <c r="A178" t="s">
        <v>501</v>
      </c>
      <c r="B178">
        <v>0</v>
      </c>
      <c r="C178" t="s">
        <v>501</v>
      </c>
      <c r="D178" t="s">
        <v>502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ht="18" customHeight="1" x14ac:dyDescent="0.55000000000000004">
      <c r="A179" t="s">
        <v>503</v>
      </c>
      <c r="B179">
        <v>1</v>
      </c>
      <c r="C179" t="s">
        <v>503</v>
      </c>
      <c r="D179" t="s">
        <v>504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ht="18" customHeight="1" x14ac:dyDescent="0.55000000000000004">
      <c r="A180" t="s">
        <v>505</v>
      </c>
      <c r="B180">
        <v>3</v>
      </c>
      <c r="C180" t="s">
        <v>505</v>
      </c>
      <c r="D180" t="s">
        <v>506</v>
      </c>
      <c r="E180">
        <v>0</v>
      </c>
      <c r="F180">
        <v>0</v>
      </c>
      <c r="H180">
        <v>1</v>
      </c>
      <c r="I180">
        <v>1</v>
      </c>
      <c r="J180">
        <v>0</v>
      </c>
      <c r="L180">
        <v>0</v>
      </c>
      <c r="M180">
        <v>0</v>
      </c>
      <c r="O180">
        <v>0</v>
      </c>
    </row>
    <row r="181" spans="1:16" ht="18" customHeight="1" x14ac:dyDescent="0.55000000000000004">
      <c r="A181" t="s">
        <v>507</v>
      </c>
      <c r="B181">
        <v>3</v>
      </c>
      <c r="C181" t="s">
        <v>507</v>
      </c>
      <c r="D181" t="s">
        <v>508</v>
      </c>
      <c r="E181">
        <v>0</v>
      </c>
      <c r="F181">
        <v>0</v>
      </c>
      <c r="G181">
        <v>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t="18" customHeight="1" x14ac:dyDescent="0.55000000000000004">
      <c r="A182" t="s">
        <v>509</v>
      </c>
      <c r="B182">
        <v>2</v>
      </c>
      <c r="C182" t="s">
        <v>509</v>
      </c>
      <c r="D182" t="s">
        <v>510</v>
      </c>
      <c r="E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t="18" customHeight="1" x14ac:dyDescent="0.55000000000000004">
      <c r="A183" t="s">
        <v>511</v>
      </c>
      <c r="B183">
        <v>2</v>
      </c>
      <c r="C183" t="s">
        <v>511</v>
      </c>
      <c r="D183" t="s">
        <v>512</v>
      </c>
      <c r="E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ht="18" customHeight="1" x14ac:dyDescent="0.55000000000000004">
      <c r="A184" t="s">
        <v>513</v>
      </c>
      <c r="B184">
        <v>0</v>
      </c>
      <c r="C184" t="s">
        <v>513</v>
      </c>
      <c r="D184" t="s">
        <v>514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ht="18" customHeight="1" x14ac:dyDescent="0.55000000000000004">
      <c r="A185" t="s">
        <v>515</v>
      </c>
      <c r="B185">
        <v>1</v>
      </c>
      <c r="C185" t="s">
        <v>515</v>
      </c>
      <c r="D185" t="s">
        <v>516</v>
      </c>
      <c r="E185">
        <v>0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1</v>
      </c>
      <c r="O185">
        <v>0</v>
      </c>
    </row>
    <row r="186" spans="1:16" ht="18" customHeight="1" x14ac:dyDescent="0.55000000000000004">
      <c r="A186" t="s">
        <v>517</v>
      </c>
      <c r="B186">
        <v>0</v>
      </c>
      <c r="C186" t="s">
        <v>517</v>
      </c>
      <c r="D186" t="s">
        <v>518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0</v>
      </c>
      <c r="O186">
        <v>0</v>
      </c>
      <c r="P186">
        <v>0</v>
      </c>
    </row>
    <row r="187" spans="1:16" ht="18" customHeight="1" x14ac:dyDescent="0.55000000000000004">
      <c r="A187" t="s">
        <v>519</v>
      </c>
      <c r="B187">
        <v>2</v>
      </c>
      <c r="C187" t="s">
        <v>519</v>
      </c>
      <c r="D187" t="s">
        <v>520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L187">
        <v>0</v>
      </c>
      <c r="M187">
        <v>0</v>
      </c>
      <c r="O187">
        <v>0</v>
      </c>
    </row>
    <row r="188" spans="1:16" ht="18" customHeight="1" x14ac:dyDescent="0.55000000000000004">
      <c r="A188" t="s">
        <v>521</v>
      </c>
      <c r="B188">
        <v>1</v>
      </c>
      <c r="C188" t="s">
        <v>521</v>
      </c>
      <c r="D188" t="s">
        <v>522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ht="18" customHeight="1" x14ac:dyDescent="0.55000000000000004">
      <c r="A189" t="s">
        <v>523</v>
      </c>
      <c r="B189">
        <v>1</v>
      </c>
      <c r="C189" t="s">
        <v>523</v>
      </c>
      <c r="D189" t="s">
        <v>524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6" ht="18" customHeight="1" x14ac:dyDescent="0.55000000000000004">
      <c r="A190" t="s">
        <v>525</v>
      </c>
      <c r="B190">
        <v>3</v>
      </c>
      <c r="C190" t="s">
        <v>525</v>
      </c>
      <c r="D190" t="s">
        <v>526</v>
      </c>
      <c r="E190">
        <v>0</v>
      </c>
      <c r="H190">
        <v>0</v>
      </c>
      <c r="I190">
        <v>0</v>
      </c>
      <c r="K190">
        <v>1</v>
      </c>
      <c r="N190">
        <v>1</v>
      </c>
      <c r="O190">
        <v>0</v>
      </c>
    </row>
    <row r="191" spans="1:16" ht="18" customHeight="1" x14ac:dyDescent="0.55000000000000004">
      <c r="A191" t="s">
        <v>527</v>
      </c>
      <c r="B191">
        <v>1</v>
      </c>
      <c r="C191" t="s">
        <v>527</v>
      </c>
      <c r="D191" t="s">
        <v>528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t="18" customHeight="1" x14ac:dyDescent="0.55000000000000004">
      <c r="A192" t="s">
        <v>529</v>
      </c>
      <c r="B192">
        <v>2</v>
      </c>
      <c r="C192" t="s">
        <v>529</v>
      </c>
      <c r="D192" t="s">
        <v>530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O192">
        <v>0</v>
      </c>
      <c r="P192">
        <v>0</v>
      </c>
    </row>
    <row r="193" spans="1:16" ht="18" customHeight="1" x14ac:dyDescent="0.55000000000000004">
      <c r="A193" t="s">
        <v>531</v>
      </c>
      <c r="B193">
        <v>2</v>
      </c>
      <c r="C193" t="s">
        <v>531</v>
      </c>
      <c r="D193" t="s">
        <v>532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</row>
    <row r="194" spans="1:16" ht="18" customHeight="1" x14ac:dyDescent="0.55000000000000004">
      <c r="A194" t="s">
        <v>533</v>
      </c>
      <c r="B194">
        <v>1</v>
      </c>
      <c r="C194" t="s">
        <v>533</v>
      </c>
      <c r="D194" t="s">
        <v>534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ht="18" customHeight="1" x14ac:dyDescent="0.55000000000000004">
      <c r="A195" t="s">
        <v>535</v>
      </c>
      <c r="B195">
        <v>2</v>
      </c>
      <c r="C195" t="s">
        <v>535</v>
      </c>
      <c r="D195" t="s">
        <v>536</v>
      </c>
      <c r="E195">
        <v>0</v>
      </c>
      <c r="G195">
        <v>0</v>
      </c>
      <c r="H195">
        <v>0</v>
      </c>
      <c r="I195">
        <v>0</v>
      </c>
      <c r="J195">
        <v>0</v>
      </c>
      <c r="L195">
        <v>0</v>
      </c>
      <c r="M195">
        <v>0</v>
      </c>
      <c r="N195">
        <v>1</v>
      </c>
      <c r="P195">
        <v>1</v>
      </c>
    </row>
    <row r="196" spans="1:16" ht="18" customHeight="1" x14ac:dyDescent="0.55000000000000004">
      <c r="A196" t="s">
        <v>537</v>
      </c>
      <c r="B196">
        <v>3</v>
      </c>
      <c r="C196" t="s">
        <v>537</v>
      </c>
      <c r="D196" t="s">
        <v>538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6" ht="18" customHeight="1" x14ac:dyDescent="0.55000000000000004">
      <c r="A197" t="s">
        <v>539</v>
      </c>
      <c r="B197">
        <v>0</v>
      </c>
      <c r="C197" t="s">
        <v>539</v>
      </c>
      <c r="D197" t="s">
        <v>540</v>
      </c>
      <c r="E197">
        <v>0</v>
      </c>
      <c r="F197">
        <v>0</v>
      </c>
      <c r="G197">
        <v>0</v>
      </c>
      <c r="H197">
        <v>0</v>
      </c>
      <c r="I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6" ht="18" customHeight="1" x14ac:dyDescent="0.55000000000000004">
      <c r="A198" t="s">
        <v>541</v>
      </c>
      <c r="B198">
        <v>4</v>
      </c>
      <c r="C198" t="s">
        <v>541</v>
      </c>
      <c r="D198" t="s">
        <v>542</v>
      </c>
      <c r="E198">
        <v>0</v>
      </c>
      <c r="G198">
        <v>0</v>
      </c>
      <c r="I198">
        <v>0</v>
      </c>
      <c r="J198">
        <v>0</v>
      </c>
      <c r="L198">
        <v>0</v>
      </c>
      <c r="M198">
        <v>0</v>
      </c>
      <c r="O198">
        <v>0</v>
      </c>
    </row>
    <row r="199" spans="1:16" ht="18" customHeight="1" x14ac:dyDescent="0.55000000000000004">
      <c r="A199" t="s">
        <v>543</v>
      </c>
      <c r="B199">
        <v>2</v>
      </c>
      <c r="C199" t="s">
        <v>543</v>
      </c>
      <c r="D199" t="s">
        <v>544</v>
      </c>
      <c r="E199">
        <v>0</v>
      </c>
      <c r="F199">
        <v>0</v>
      </c>
      <c r="G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ht="18" customHeight="1" x14ac:dyDescent="0.55000000000000004">
      <c r="A200" t="s">
        <v>545</v>
      </c>
      <c r="B200">
        <v>1</v>
      </c>
      <c r="C200" t="s">
        <v>545</v>
      </c>
      <c r="D200" t="s">
        <v>546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O200">
        <v>0</v>
      </c>
      <c r="P200">
        <v>0</v>
      </c>
    </row>
    <row r="201" spans="1:16" ht="18" customHeight="1" x14ac:dyDescent="0.55000000000000004">
      <c r="A201" t="s">
        <v>547</v>
      </c>
      <c r="B201">
        <v>2</v>
      </c>
      <c r="C201" t="s">
        <v>547</v>
      </c>
      <c r="D201" t="s">
        <v>548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6" ht="18" customHeight="1" x14ac:dyDescent="0.55000000000000004">
      <c r="A202" t="s">
        <v>549</v>
      </c>
      <c r="B202">
        <v>2</v>
      </c>
      <c r="C202" t="s">
        <v>549</v>
      </c>
      <c r="D202" t="s">
        <v>550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ht="18" customHeight="1" x14ac:dyDescent="0.55000000000000004">
      <c r="A203" t="s">
        <v>551</v>
      </c>
      <c r="B203">
        <v>3</v>
      </c>
      <c r="C203" t="s">
        <v>551</v>
      </c>
      <c r="D203" t="s">
        <v>552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</row>
    <row r="204" spans="1:16" ht="18" customHeight="1" x14ac:dyDescent="0.55000000000000004">
      <c r="A204" t="s">
        <v>553</v>
      </c>
      <c r="B204">
        <v>3</v>
      </c>
      <c r="C204" t="s">
        <v>553</v>
      </c>
      <c r="D204" t="s">
        <v>554</v>
      </c>
      <c r="E204">
        <v>0</v>
      </c>
      <c r="F204">
        <v>0</v>
      </c>
      <c r="G204">
        <v>0</v>
      </c>
      <c r="I204">
        <v>0</v>
      </c>
      <c r="J204">
        <v>0</v>
      </c>
      <c r="L204">
        <v>0</v>
      </c>
      <c r="M204">
        <v>0</v>
      </c>
      <c r="N204">
        <v>0</v>
      </c>
      <c r="O204">
        <v>1</v>
      </c>
      <c r="P204">
        <v>0</v>
      </c>
    </row>
    <row r="205" spans="1:16" ht="18" customHeight="1" x14ac:dyDescent="0.55000000000000004">
      <c r="A205" t="s">
        <v>555</v>
      </c>
      <c r="B205">
        <v>2</v>
      </c>
      <c r="C205" t="s">
        <v>555</v>
      </c>
      <c r="D205" t="s">
        <v>556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ht="18" customHeight="1" x14ac:dyDescent="0.55000000000000004">
      <c r="A206" t="s">
        <v>557</v>
      </c>
      <c r="B206">
        <v>3</v>
      </c>
      <c r="C206" t="s">
        <v>557</v>
      </c>
      <c r="D206" t="s">
        <v>558</v>
      </c>
      <c r="E206">
        <v>0</v>
      </c>
      <c r="F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ht="18" customHeight="1" x14ac:dyDescent="0.55000000000000004">
      <c r="A207" t="s">
        <v>559</v>
      </c>
      <c r="B207">
        <v>2</v>
      </c>
      <c r="C207" t="s">
        <v>559</v>
      </c>
      <c r="D207" t="s">
        <v>560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0</v>
      </c>
      <c r="M207">
        <v>0</v>
      </c>
      <c r="N207">
        <v>0</v>
      </c>
      <c r="O207">
        <v>0</v>
      </c>
      <c r="P207">
        <v>0</v>
      </c>
    </row>
    <row r="208" spans="1:16" ht="18" customHeight="1" x14ac:dyDescent="0.55000000000000004">
      <c r="A208" t="s">
        <v>561</v>
      </c>
      <c r="B208">
        <v>2</v>
      </c>
      <c r="C208" t="s">
        <v>561</v>
      </c>
      <c r="D208" t="s">
        <v>562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O208">
        <v>0</v>
      </c>
      <c r="P208">
        <v>0</v>
      </c>
    </row>
    <row r="209" spans="1:16" ht="18" customHeight="1" x14ac:dyDescent="0.55000000000000004">
      <c r="A209" t="s">
        <v>563</v>
      </c>
      <c r="B209">
        <v>1</v>
      </c>
      <c r="C209" t="s">
        <v>563</v>
      </c>
      <c r="D209" t="s">
        <v>564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t="18" customHeight="1" x14ac:dyDescent="0.55000000000000004">
      <c r="A210" t="s">
        <v>565</v>
      </c>
      <c r="B210">
        <v>3</v>
      </c>
      <c r="C210" t="s">
        <v>565</v>
      </c>
      <c r="D210" t="s">
        <v>566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ht="18" customHeight="1" x14ac:dyDescent="0.55000000000000004">
      <c r="A211" t="s">
        <v>567</v>
      </c>
      <c r="B211">
        <v>0</v>
      </c>
      <c r="C211" t="s">
        <v>567</v>
      </c>
      <c r="D211" t="s">
        <v>568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ht="18" customHeight="1" x14ac:dyDescent="0.55000000000000004">
      <c r="A212" t="s">
        <v>569</v>
      </c>
      <c r="B212">
        <v>0</v>
      </c>
      <c r="C212" t="s">
        <v>569</v>
      </c>
      <c r="D212" t="s">
        <v>570</v>
      </c>
      <c r="E212">
        <v>1</v>
      </c>
      <c r="F212">
        <v>0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6" ht="18" customHeight="1" x14ac:dyDescent="0.55000000000000004">
      <c r="A213" t="s">
        <v>571</v>
      </c>
      <c r="B213">
        <v>4</v>
      </c>
      <c r="C213" t="s">
        <v>571</v>
      </c>
      <c r="D213" t="s">
        <v>572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6" ht="18" customHeight="1" x14ac:dyDescent="0.55000000000000004">
      <c r="A214" t="s">
        <v>573</v>
      </c>
      <c r="B214">
        <v>1</v>
      </c>
      <c r="C214" t="s">
        <v>573</v>
      </c>
      <c r="D214" t="s">
        <v>574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ht="18" customHeight="1" x14ac:dyDescent="0.55000000000000004">
      <c r="A215" t="s">
        <v>575</v>
      </c>
      <c r="B215">
        <v>2</v>
      </c>
      <c r="C215" t="s">
        <v>575</v>
      </c>
      <c r="D215" t="s">
        <v>576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ht="18" customHeight="1" x14ac:dyDescent="0.55000000000000004">
      <c r="A216" t="s">
        <v>577</v>
      </c>
      <c r="B216">
        <v>3</v>
      </c>
      <c r="C216" t="s">
        <v>577</v>
      </c>
      <c r="D216" t="s">
        <v>578</v>
      </c>
      <c r="E216">
        <v>0</v>
      </c>
      <c r="G216">
        <v>0</v>
      </c>
      <c r="H216">
        <v>0</v>
      </c>
      <c r="I216">
        <v>0</v>
      </c>
      <c r="L216">
        <v>0</v>
      </c>
      <c r="M216">
        <v>0</v>
      </c>
      <c r="P216">
        <v>0</v>
      </c>
    </row>
    <row r="217" spans="1:16" ht="18" customHeight="1" x14ac:dyDescent="0.55000000000000004">
      <c r="A217" t="s">
        <v>579</v>
      </c>
      <c r="B217">
        <v>2</v>
      </c>
      <c r="C217" t="s">
        <v>579</v>
      </c>
      <c r="D217" t="s">
        <v>580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v>0</v>
      </c>
      <c r="P217">
        <v>1</v>
      </c>
    </row>
    <row r="218" spans="1:16" ht="18" customHeight="1" x14ac:dyDescent="0.55000000000000004">
      <c r="A218" t="s">
        <v>581</v>
      </c>
      <c r="B218">
        <v>1</v>
      </c>
      <c r="C218" t="s">
        <v>581</v>
      </c>
      <c r="D218" t="s">
        <v>582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ht="18" customHeight="1" x14ac:dyDescent="0.55000000000000004">
      <c r="A219" t="s">
        <v>583</v>
      </c>
      <c r="B219">
        <v>2</v>
      </c>
      <c r="C219" t="s">
        <v>583</v>
      </c>
      <c r="D219" t="s">
        <v>584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ht="18" customHeight="1" x14ac:dyDescent="0.55000000000000004">
      <c r="A220" t="s">
        <v>585</v>
      </c>
      <c r="B220">
        <v>1</v>
      </c>
      <c r="C220" t="s">
        <v>585</v>
      </c>
      <c r="D220" t="s">
        <v>586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</row>
    <row r="221" spans="1:16" ht="18" customHeight="1" x14ac:dyDescent="0.55000000000000004">
      <c r="A221" t="s">
        <v>587</v>
      </c>
      <c r="B221">
        <v>0</v>
      </c>
      <c r="C221" t="s">
        <v>587</v>
      </c>
      <c r="D221" t="s">
        <v>588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ht="18" customHeight="1" x14ac:dyDescent="0.55000000000000004">
      <c r="A222" t="s">
        <v>589</v>
      </c>
      <c r="B222">
        <v>2</v>
      </c>
      <c r="C222" t="s">
        <v>589</v>
      </c>
      <c r="D222" t="s">
        <v>590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>
        <v>0</v>
      </c>
      <c r="O222">
        <v>0</v>
      </c>
      <c r="P222">
        <v>0</v>
      </c>
    </row>
    <row r="223" spans="1:16" ht="18" customHeight="1" x14ac:dyDescent="0.55000000000000004">
      <c r="A223" t="s">
        <v>591</v>
      </c>
      <c r="B223">
        <v>0</v>
      </c>
      <c r="C223" t="s">
        <v>591</v>
      </c>
      <c r="D223" t="s">
        <v>592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ht="18" customHeight="1" x14ac:dyDescent="0.55000000000000004">
      <c r="A224" t="s">
        <v>593</v>
      </c>
      <c r="B224">
        <v>3</v>
      </c>
      <c r="C224" t="s">
        <v>593</v>
      </c>
      <c r="D224" t="s">
        <v>594</v>
      </c>
      <c r="E224">
        <v>0</v>
      </c>
      <c r="F224">
        <v>0</v>
      </c>
      <c r="G224">
        <v>1</v>
      </c>
      <c r="H224">
        <v>0</v>
      </c>
      <c r="I224">
        <v>0</v>
      </c>
      <c r="K224">
        <v>1</v>
      </c>
      <c r="L224">
        <v>0</v>
      </c>
      <c r="M224">
        <v>0</v>
      </c>
      <c r="O224">
        <v>0</v>
      </c>
    </row>
    <row r="225" spans="1:16" ht="18" customHeight="1" x14ac:dyDescent="0.55000000000000004">
      <c r="A225" t="s">
        <v>595</v>
      </c>
      <c r="B225">
        <v>2</v>
      </c>
      <c r="C225" t="s">
        <v>595</v>
      </c>
      <c r="D225" t="s">
        <v>596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ht="18" customHeight="1" x14ac:dyDescent="0.55000000000000004">
      <c r="A226" t="s">
        <v>597</v>
      </c>
      <c r="B226">
        <v>1</v>
      </c>
      <c r="C226" t="s">
        <v>597</v>
      </c>
      <c r="D226" t="s">
        <v>598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0</v>
      </c>
      <c r="N226">
        <v>0</v>
      </c>
      <c r="O226">
        <v>1</v>
      </c>
    </row>
    <row r="227" spans="1:16" ht="18" customHeight="1" x14ac:dyDescent="0.55000000000000004">
      <c r="A227" t="s">
        <v>599</v>
      </c>
      <c r="B227">
        <v>3</v>
      </c>
      <c r="C227" t="s">
        <v>599</v>
      </c>
      <c r="D227" t="s">
        <v>600</v>
      </c>
      <c r="E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</row>
    <row r="228" spans="1:16" ht="18" customHeight="1" x14ac:dyDescent="0.55000000000000004">
      <c r="A228" t="s">
        <v>601</v>
      </c>
      <c r="B228">
        <v>4</v>
      </c>
      <c r="C228" t="s">
        <v>601</v>
      </c>
      <c r="D228" t="s">
        <v>602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ht="18" customHeight="1" x14ac:dyDescent="0.55000000000000004">
      <c r="A229" t="s">
        <v>603</v>
      </c>
      <c r="B229">
        <v>1</v>
      </c>
      <c r="C229" t="s">
        <v>603</v>
      </c>
      <c r="D229" t="s">
        <v>604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ht="18" customHeight="1" x14ac:dyDescent="0.55000000000000004">
      <c r="A230" t="s">
        <v>605</v>
      </c>
      <c r="B230">
        <v>4</v>
      </c>
      <c r="C230" t="s">
        <v>605</v>
      </c>
      <c r="D230" t="s">
        <v>606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</row>
    <row r="231" spans="1:16" ht="18" customHeight="1" x14ac:dyDescent="0.55000000000000004">
      <c r="A231" t="s">
        <v>607</v>
      </c>
      <c r="B231">
        <v>2</v>
      </c>
      <c r="C231" t="s">
        <v>607</v>
      </c>
      <c r="D231" t="s">
        <v>608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ht="18" customHeight="1" x14ac:dyDescent="0.55000000000000004">
      <c r="A232" t="s">
        <v>609</v>
      </c>
      <c r="B232">
        <v>1</v>
      </c>
      <c r="C232" t="s">
        <v>609</v>
      </c>
      <c r="D232" t="s">
        <v>610</v>
      </c>
      <c r="E232">
        <v>0</v>
      </c>
      <c r="F232">
        <v>0</v>
      </c>
      <c r="G232">
        <v>0</v>
      </c>
      <c r="H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ht="18" customHeight="1" x14ac:dyDescent="0.55000000000000004">
      <c r="A233" t="s">
        <v>611</v>
      </c>
      <c r="B233">
        <v>0</v>
      </c>
      <c r="C233" t="s">
        <v>611</v>
      </c>
      <c r="D233" t="s">
        <v>612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ht="18" customHeight="1" x14ac:dyDescent="0.55000000000000004">
      <c r="A234" t="s">
        <v>613</v>
      </c>
      <c r="B234">
        <v>0</v>
      </c>
      <c r="C234" t="s">
        <v>613</v>
      </c>
      <c r="D234" t="s">
        <v>614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ht="18" customHeight="1" x14ac:dyDescent="0.55000000000000004">
      <c r="A235" t="s">
        <v>615</v>
      </c>
      <c r="B235">
        <v>0</v>
      </c>
      <c r="C235" t="s">
        <v>615</v>
      </c>
      <c r="D235" t="s">
        <v>616</v>
      </c>
      <c r="E235">
        <v>0</v>
      </c>
      <c r="F235">
        <v>0</v>
      </c>
      <c r="G235">
        <v>0</v>
      </c>
      <c r="H235">
        <v>1</v>
      </c>
      <c r="I235">
        <v>0</v>
      </c>
      <c r="L235">
        <v>1</v>
      </c>
      <c r="M235">
        <v>0</v>
      </c>
      <c r="N235">
        <v>0</v>
      </c>
      <c r="O235">
        <v>0</v>
      </c>
      <c r="P235">
        <v>0</v>
      </c>
    </row>
    <row r="236" spans="1:16" ht="18" customHeight="1" x14ac:dyDescent="0.55000000000000004">
      <c r="A236" t="s">
        <v>617</v>
      </c>
      <c r="B236">
        <v>2</v>
      </c>
      <c r="C236" t="s">
        <v>617</v>
      </c>
      <c r="D236" t="s">
        <v>618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0</v>
      </c>
      <c r="M236">
        <v>0</v>
      </c>
      <c r="O236">
        <v>0</v>
      </c>
    </row>
    <row r="237" spans="1:16" ht="18" customHeight="1" x14ac:dyDescent="0.55000000000000004">
      <c r="A237" t="s">
        <v>619</v>
      </c>
      <c r="B237">
        <v>3</v>
      </c>
      <c r="C237" t="s">
        <v>619</v>
      </c>
      <c r="D237" t="s">
        <v>620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v>0</v>
      </c>
      <c r="M237">
        <v>0</v>
      </c>
      <c r="O237">
        <v>0</v>
      </c>
      <c r="P237">
        <v>0</v>
      </c>
    </row>
    <row r="238" spans="1:16" ht="18" customHeight="1" x14ac:dyDescent="0.55000000000000004">
      <c r="A238" t="s">
        <v>621</v>
      </c>
      <c r="B238">
        <v>1</v>
      </c>
      <c r="C238" t="s">
        <v>621</v>
      </c>
      <c r="D238" t="s">
        <v>622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ht="18" customHeight="1" x14ac:dyDescent="0.55000000000000004">
      <c r="A239" t="s">
        <v>623</v>
      </c>
      <c r="B239">
        <v>0</v>
      </c>
      <c r="C239" t="s">
        <v>623</v>
      </c>
      <c r="D239" t="s">
        <v>624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ht="18" customHeight="1" x14ac:dyDescent="0.55000000000000004">
      <c r="A240" t="s">
        <v>625</v>
      </c>
      <c r="B240">
        <v>2</v>
      </c>
      <c r="C240" t="s">
        <v>625</v>
      </c>
      <c r="D240" t="s">
        <v>626</v>
      </c>
      <c r="E240">
        <v>0</v>
      </c>
      <c r="H240">
        <v>0</v>
      </c>
      <c r="I240">
        <v>0</v>
      </c>
      <c r="M240">
        <v>0</v>
      </c>
      <c r="N240">
        <v>1</v>
      </c>
      <c r="O240">
        <v>1</v>
      </c>
    </row>
    <row r="241" spans="1:16" ht="18" customHeight="1" x14ac:dyDescent="0.55000000000000004">
      <c r="A241" t="s">
        <v>627</v>
      </c>
      <c r="B241">
        <v>2</v>
      </c>
      <c r="C241" t="s">
        <v>627</v>
      </c>
      <c r="D241" t="s">
        <v>628</v>
      </c>
      <c r="E241">
        <v>0</v>
      </c>
      <c r="F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ht="18" customHeight="1" x14ac:dyDescent="0.55000000000000004">
      <c r="A242" t="s">
        <v>629</v>
      </c>
      <c r="B242">
        <v>2</v>
      </c>
      <c r="C242" t="s">
        <v>629</v>
      </c>
      <c r="D242" t="s">
        <v>630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ht="18" customHeight="1" x14ac:dyDescent="0.55000000000000004">
      <c r="A243" t="s">
        <v>631</v>
      </c>
      <c r="B243">
        <v>0</v>
      </c>
      <c r="C243" t="s">
        <v>631</v>
      </c>
      <c r="D243" t="s">
        <v>632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ht="18" customHeight="1" x14ac:dyDescent="0.55000000000000004">
      <c r="A244" t="s">
        <v>633</v>
      </c>
      <c r="B244">
        <v>2</v>
      </c>
      <c r="C244" t="s">
        <v>633</v>
      </c>
      <c r="D244" t="s">
        <v>634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  <c r="O244">
        <v>0</v>
      </c>
    </row>
    <row r="245" spans="1:16" ht="18" customHeight="1" x14ac:dyDescent="0.55000000000000004">
      <c r="A245" t="s">
        <v>635</v>
      </c>
      <c r="B245">
        <v>2</v>
      </c>
      <c r="C245" t="s">
        <v>635</v>
      </c>
      <c r="D245" t="s">
        <v>636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L245">
        <v>0</v>
      </c>
      <c r="P245">
        <v>1</v>
      </c>
    </row>
    <row r="246" spans="1:16" ht="18" customHeight="1" x14ac:dyDescent="0.55000000000000004">
      <c r="A246" t="s">
        <v>637</v>
      </c>
      <c r="B246">
        <v>0</v>
      </c>
      <c r="C246" t="s">
        <v>637</v>
      </c>
      <c r="D246" t="s">
        <v>638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ht="18" customHeight="1" x14ac:dyDescent="0.55000000000000004">
      <c r="A247" t="s">
        <v>639</v>
      </c>
      <c r="B247">
        <v>1</v>
      </c>
      <c r="C247" t="s">
        <v>639</v>
      </c>
      <c r="D247" t="s">
        <v>640</v>
      </c>
      <c r="E247">
        <v>0</v>
      </c>
      <c r="F247">
        <v>0</v>
      </c>
      <c r="G247">
        <v>0</v>
      </c>
      <c r="H247">
        <v>0</v>
      </c>
      <c r="I247">
        <v>1</v>
      </c>
      <c r="K247">
        <v>0</v>
      </c>
      <c r="L247">
        <v>1</v>
      </c>
      <c r="N247">
        <v>1</v>
      </c>
    </row>
    <row r="248" spans="1:16" ht="18" customHeight="1" x14ac:dyDescent="0.55000000000000004">
      <c r="A248" t="s">
        <v>641</v>
      </c>
      <c r="B248">
        <v>2</v>
      </c>
      <c r="C248" t="s">
        <v>641</v>
      </c>
      <c r="D248" t="s">
        <v>642</v>
      </c>
      <c r="E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ht="18" customHeight="1" x14ac:dyDescent="0.55000000000000004">
      <c r="A249" t="s">
        <v>643</v>
      </c>
      <c r="B249">
        <v>3</v>
      </c>
      <c r="C249" t="s">
        <v>643</v>
      </c>
      <c r="D249" t="s">
        <v>644</v>
      </c>
      <c r="E249">
        <v>0</v>
      </c>
      <c r="G249">
        <v>1</v>
      </c>
      <c r="H249">
        <v>0</v>
      </c>
      <c r="K249">
        <v>1</v>
      </c>
      <c r="L249">
        <v>0</v>
      </c>
      <c r="N249">
        <v>1</v>
      </c>
      <c r="P249">
        <v>0</v>
      </c>
    </row>
    <row r="250" spans="1:16" ht="18" customHeight="1" x14ac:dyDescent="0.55000000000000004">
      <c r="A250" t="s">
        <v>645</v>
      </c>
      <c r="B250">
        <v>2</v>
      </c>
      <c r="C250" t="s">
        <v>645</v>
      </c>
      <c r="D250" t="s">
        <v>646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L250">
        <v>0</v>
      </c>
      <c r="O250">
        <v>1</v>
      </c>
      <c r="P250">
        <v>0</v>
      </c>
    </row>
    <row r="251" spans="1:16" ht="18" customHeight="1" x14ac:dyDescent="0.55000000000000004">
      <c r="A251" t="s">
        <v>647</v>
      </c>
      <c r="B251">
        <v>0</v>
      </c>
      <c r="C251" t="s">
        <v>647</v>
      </c>
      <c r="D251" t="s">
        <v>648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ht="18" customHeight="1" x14ac:dyDescent="0.55000000000000004">
      <c r="A252" t="s">
        <v>649</v>
      </c>
      <c r="B252">
        <v>2</v>
      </c>
      <c r="C252" t="s">
        <v>649</v>
      </c>
      <c r="D252" t="s">
        <v>650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ht="18" customHeight="1" x14ac:dyDescent="0.55000000000000004">
      <c r="A253" t="s">
        <v>651</v>
      </c>
      <c r="B253">
        <v>2</v>
      </c>
      <c r="C253" t="s">
        <v>651</v>
      </c>
      <c r="D253" t="s">
        <v>652</v>
      </c>
      <c r="E253">
        <v>0</v>
      </c>
      <c r="F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</row>
    <row r="254" spans="1:16" ht="18" customHeight="1" x14ac:dyDescent="0.55000000000000004">
      <c r="A254" t="s">
        <v>653</v>
      </c>
      <c r="B254">
        <v>3</v>
      </c>
      <c r="C254" t="s">
        <v>653</v>
      </c>
      <c r="D254" t="s">
        <v>654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ht="18" customHeight="1" x14ac:dyDescent="0.55000000000000004">
      <c r="A255" t="s">
        <v>655</v>
      </c>
      <c r="B255">
        <v>3</v>
      </c>
      <c r="C255" t="s">
        <v>655</v>
      </c>
      <c r="D255" t="s">
        <v>656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ht="18" customHeight="1" x14ac:dyDescent="0.55000000000000004">
      <c r="A256" t="s">
        <v>657</v>
      </c>
      <c r="B256">
        <v>3</v>
      </c>
      <c r="C256" t="s">
        <v>657</v>
      </c>
      <c r="D256" t="s">
        <v>658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L256">
        <v>0</v>
      </c>
      <c r="M256">
        <v>1</v>
      </c>
      <c r="O256">
        <v>1</v>
      </c>
      <c r="P256">
        <v>1</v>
      </c>
    </row>
    <row r="257" spans="1:16" ht="18" customHeight="1" x14ac:dyDescent="0.55000000000000004">
      <c r="A257" t="s">
        <v>659</v>
      </c>
      <c r="B257">
        <v>1</v>
      </c>
      <c r="C257" t="s">
        <v>659</v>
      </c>
      <c r="D257" t="s">
        <v>660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ht="18" customHeight="1" x14ac:dyDescent="0.55000000000000004">
      <c r="A258" t="s">
        <v>661</v>
      </c>
      <c r="B258">
        <v>1</v>
      </c>
      <c r="C258" t="s">
        <v>661</v>
      </c>
      <c r="D258" t="s">
        <v>662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ht="18" customHeight="1" x14ac:dyDescent="0.55000000000000004">
      <c r="A259" t="s">
        <v>663</v>
      </c>
      <c r="B259">
        <v>3</v>
      </c>
      <c r="C259" t="s">
        <v>663</v>
      </c>
      <c r="D259" t="s">
        <v>664</v>
      </c>
      <c r="E259">
        <v>0</v>
      </c>
      <c r="F259">
        <v>0</v>
      </c>
      <c r="G259">
        <v>1</v>
      </c>
      <c r="H259">
        <v>0</v>
      </c>
      <c r="I259">
        <v>0</v>
      </c>
      <c r="K259">
        <v>1</v>
      </c>
      <c r="L259">
        <v>0</v>
      </c>
      <c r="M259">
        <v>0</v>
      </c>
      <c r="O259">
        <v>0</v>
      </c>
      <c r="P259">
        <v>1</v>
      </c>
    </row>
    <row r="260" spans="1:16" ht="18" customHeight="1" x14ac:dyDescent="0.55000000000000004">
      <c r="A260" t="s">
        <v>665</v>
      </c>
      <c r="B260">
        <v>2</v>
      </c>
      <c r="C260" t="s">
        <v>665</v>
      </c>
      <c r="D260" t="s">
        <v>666</v>
      </c>
      <c r="E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</row>
    <row r="261" spans="1:16" ht="18" customHeight="1" x14ac:dyDescent="0.55000000000000004">
      <c r="A261" t="s">
        <v>667</v>
      </c>
      <c r="B261">
        <v>3</v>
      </c>
      <c r="C261" t="s">
        <v>667</v>
      </c>
      <c r="D261" t="s">
        <v>668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O261">
        <v>0</v>
      </c>
    </row>
    <row r="262" spans="1:16" ht="18" customHeight="1" x14ac:dyDescent="0.55000000000000004">
      <c r="A262" t="s">
        <v>669</v>
      </c>
      <c r="B262">
        <v>2</v>
      </c>
      <c r="C262" t="s">
        <v>669</v>
      </c>
      <c r="D262" t="s">
        <v>670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ht="18" customHeight="1" x14ac:dyDescent="0.55000000000000004">
      <c r="A263" t="s">
        <v>671</v>
      </c>
      <c r="B263">
        <v>1</v>
      </c>
      <c r="C263" t="s">
        <v>671</v>
      </c>
      <c r="D263" t="s">
        <v>672</v>
      </c>
      <c r="E263">
        <v>0</v>
      </c>
      <c r="F263">
        <v>0</v>
      </c>
      <c r="H263">
        <v>0</v>
      </c>
      <c r="I263">
        <v>0</v>
      </c>
      <c r="J263">
        <v>0</v>
      </c>
      <c r="L263">
        <v>0</v>
      </c>
      <c r="M263">
        <v>1</v>
      </c>
    </row>
    <row r="264" spans="1:16" ht="18" customHeight="1" x14ac:dyDescent="0.55000000000000004">
      <c r="A264" t="s">
        <v>673</v>
      </c>
      <c r="B264">
        <v>2</v>
      </c>
      <c r="C264" t="s">
        <v>673</v>
      </c>
      <c r="D264" t="s">
        <v>674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ht="18" customHeight="1" x14ac:dyDescent="0.55000000000000004">
      <c r="A265" t="s">
        <v>675</v>
      </c>
      <c r="B265">
        <v>1</v>
      </c>
      <c r="C265" t="s">
        <v>675</v>
      </c>
      <c r="D265" t="s">
        <v>676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v>0</v>
      </c>
      <c r="M265">
        <v>0</v>
      </c>
      <c r="O265">
        <v>0</v>
      </c>
      <c r="P265">
        <v>0</v>
      </c>
    </row>
    <row r="266" spans="1:16" ht="18" customHeight="1" x14ac:dyDescent="0.55000000000000004">
      <c r="A266" t="s">
        <v>677</v>
      </c>
      <c r="B266">
        <v>0</v>
      </c>
      <c r="C266" t="s">
        <v>677</v>
      </c>
      <c r="D266" t="s">
        <v>678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ht="18" customHeight="1" x14ac:dyDescent="0.55000000000000004">
      <c r="A267" t="s">
        <v>679</v>
      </c>
      <c r="B267">
        <v>1</v>
      </c>
      <c r="C267" t="s">
        <v>679</v>
      </c>
      <c r="D267" t="s">
        <v>680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ht="18" customHeight="1" x14ac:dyDescent="0.55000000000000004">
      <c r="A268" t="s">
        <v>681</v>
      </c>
      <c r="B268">
        <v>4</v>
      </c>
      <c r="C268" t="s">
        <v>681</v>
      </c>
      <c r="D268" t="s">
        <v>682</v>
      </c>
      <c r="E268">
        <v>0</v>
      </c>
      <c r="F268">
        <v>1</v>
      </c>
      <c r="G268">
        <v>1</v>
      </c>
      <c r="H268">
        <v>1</v>
      </c>
      <c r="J268">
        <v>1</v>
      </c>
      <c r="K268">
        <v>1</v>
      </c>
      <c r="L268">
        <v>0</v>
      </c>
      <c r="M268">
        <v>0</v>
      </c>
      <c r="O268">
        <v>1</v>
      </c>
      <c r="P268">
        <v>1</v>
      </c>
    </row>
    <row r="269" spans="1:16" ht="18" customHeight="1" x14ac:dyDescent="0.55000000000000004">
      <c r="A269" t="s">
        <v>683</v>
      </c>
      <c r="B269">
        <v>2</v>
      </c>
      <c r="C269" t="s">
        <v>683</v>
      </c>
      <c r="D269" t="s">
        <v>684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O269">
        <v>0</v>
      </c>
      <c r="P269">
        <v>1</v>
      </c>
    </row>
    <row r="270" spans="1:16" ht="18" customHeight="1" x14ac:dyDescent="0.55000000000000004">
      <c r="A270" t="s">
        <v>685</v>
      </c>
      <c r="B270">
        <v>3</v>
      </c>
      <c r="C270" t="s">
        <v>685</v>
      </c>
      <c r="D270" t="s">
        <v>686</v>
      </c>
      <c r="E270">
        <v>0</v>
      </c>
      <c r="F270">
        <v>0</v>
      </c>
      <c r="G270">
        <v>0</v>
      </c>
      <c r="H270">
        <v>0</v>
      </c>
      <c r="I270">
        <v>0</v>
      </c>
      <c r="K270">
        <v>1</v>
      </c>
      <c r="L270">
        <v>0</v>
      </c>
      <c r="M270">
        <v>0</v>
      </c>
      <c r="N270">
        <v>0</v>
      </c>
    </row>
    <row r="271" spans="1:16" ht="18" customHeight="1" x14ac:dyDescent="0.55000000000000004">
      <c r="A271" t="s">
        <v>687</v>
      </c>
      <c r="B271">
        <v>1</v>
      </c>
      <c r="C271" t="s">
        <v>687</v>
      </c>
      <c r="D271" t="s">
        <v>688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ht="18" customHeight="1" x14ac:dyDescent="0.55000000000000004">
      <c r="A272" t="s">
        <v>689</v>
      </c>
      <c r="B272">
        <v>1</v>
      </c>
      <c r="C272" t="s">
        <v>689</v>
      </c>
      <c r="D272" t="s">
        <v>690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ht="18" customHeight="1" x14ac:dyDescent="0.55000000000000004">
      <c r="A273" t="s">
        <v>691</v>
      </c>
      <c r="B273">
        <v>1</v>
      </c>
      <c r="C273" t="s">
        <v>691</v>
      </c>
      <c r="D273" t="s">
        <v>692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ht="18" customHeight="1" x14ac:dyDescent="0.55000000000000004">
      <c r="A274" t="s">
        <v>693</v>
      </c>
      <c r="B274">
        <v>2</v>
      </c>
      <c r="C274" t="s">
        <v>693</v>
      </c>
      <c r="D274" t="s">
        <v>694</v>
      </c>
      <c r="E274">
        <v>0</v>
      </c>
      <c r="G274">
        <v>1</v>
      </c>
      <c r="H274">
        <v>0</v>
      </c>
      <c r="J274">
        <v>0</v>
      </c>
      <c r="K274">
        <v>1</v>
      </c>
      <c r="L274">
        <v>0</v>
      </c>
      <c r="N274">
        <v>0</v>
      </c>
      <c r="O274">
        <v>0</v>
      </c>
      <c r="P274">
        <v>1</v>
      </c>
    </row>
    <row r="275" spans="1:16" ht="18" customHeight="1" x14ac:dyDescent="0.55000000000000004">
      <c r="A275" t="s">
        <v>695</v>
      </c>
      <c r="B275">
        <v>3</v>
      </c>
      <c r="C275" t="s">
        <v>695</v>
      </c>
      <c r="D275" t="s">
        <v>696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ht="18" customHeight="1" x14ac:dyDescent="0.55000000000000004">
      <c r="A276" t="s">
        <v>697</v>
      </c>
      <c r="B276">
        <v>0</v>
      </c>
      <c r="C276" t="s">
        <v>697</v>
      </c>
      <c r="D276" t="s">
        <v>698</v>
      </c>
      <c r="E276">
        <v>0</v>
      </c>
      <c r="F276">
        <v>0</v>
      </c>
      <c r="G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ht="18" customHeight="1" x14ac:dyDescent="0.55000000000000004">
      <c r="A277" t="s">
        <v>699</v>
      </c>
      <c r="B277">
        <v>2</v>
      </c>
      <c r="C277" t="s">
        <v>699</v>
      </c>
      <c r="D277" t="s">
        <v>700</v>
      </c>
      <c r="E277">
        <v>0</v>
      </c>
      <c r="F277">
        <v>0</v>
      </c>
      <c r="I277">
        <v>1</v>
      </c>
      <c r="J277">
        <v>0</v>
      </c>
      <c r="K277">
        <v>0</v>
      </c>
      <c r="L277">
        <v>1</v>
      </c>
      <c r="O277">
        <v>1</v>
      </c>
    </row>
    <row r="278" spans="1:16" ht="18" customHeight="1" x14ac:dyDescent="0.55000000000000004">
      <c r="A278" t="s">
        <v>701</v>
      </c>
      <c r="B278">
        <v>4</v>
      </c>
      <c r="C278" t="s">
        <v>701</v>
      </c>
      <c r="D278" t="s">
        <v>702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</row>
    <row r="279" spans="1:16" ht="18" customHeight="1" x14ac:dyDescent="0.55000000000000004">
      <c r="A279" t="s">
        <v>703</v>
      </c>
      <c r="B279">
        <v>4</v>
      </c>
      <c r="C279" t="s">
        <v>703</v>
      </c>
      <c r="D279" t="s">
        <v>704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0</v>
      </c>
      <c r="L279">
        <v>0</v>
      </c>
      <c r="N279">
        <v>1</v>
      </c>
    </row>
    <row r="280" spans="1:16" ht="18" customHeight="1" x14ac:dyDescent="0.55000000000000004">
      <c r="A280" t="s">
        <v>705</v>
      </c>
      <c r="B280">
        <v>3</v>
      </c>
      <c r="C280" t="s">
        <v>705</v>
      </c>
      <c r="D280" t="s">
        <v>706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O280">
        <v>0</v>
      </c>
    </row>
    <row r="281" spans="1:16" ht="18" customHeight="1" x14ac:dyDescent="0.55000000000000004">
      <c r="A281" t="s">
        <v>707</v>
      </c>
      <c r="B281">
        <v>1</v>
      </c>
      <c r="C281" t="s">
        <v>707</v>
      </c>
      <c r="D281" t="s">
        <v>708</v>
      </c>
      <c r="E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O281">
        <v>0</v>
      </c>
    </row>
    <row r="282" spans="1:16" ht="18" customHeight="1" x14ac:dyDescent="0.55000000000000004">
      <c r="A282" t="s">
        <v>709</v>
      </c>
      <c r="B282">
        <v>2</v>
      </c>
      <c r="C282" t="s">
        <v>709</v>
      </c>
      <c r="D282" t="s">
        <v>710</v>
      </c>
      <c r="E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O282">
        <v>0</v>
      </c>
    </row>
    <row r="283" spans="1:16" ht="18" customHeight="1" x14ac:dyDescent="0.55000000000000004">
      <c r="A283" t="s">
        <v>711</v>
      </c>
      <c r="B283">
        <v>1</v>
      </c>
      <c r="C283" t="s">
        <v>711</v>
      </c>
      <c r="D283" t="s">
        <v>712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ht="18" customHeight="1" x14ac:dyDescent="0.55000000000000004">
      <c r="A284" t="s">
        <v>713</v>
      </c>
      <c r="B284">
        <v>1</v>
      </c>
      <c r="C284" t="s">
        <v>713</v>
      </c>
      <c r="D284" t="s">
        <v>714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ht="18" customHeight="1" x14ac:dyDescent="0.55000000000000004">
      <c r="A285" t="s">
        <v>715</v>
      </c>
      <c r="B285">
        <v>3</v>
      </c>
      <c r="C285" t="s">
        <v>715</v>
      </c>
      <c r="D285" t="s">
        <v>716</v>
      </c>
      <c r="E285">
        <v>0</v>
      </c>
      <c r="G285">
        <v>1</v>
      </c>
      <c r="H285">
        <v>0</v>
      </c>
      <c r="K285">
        <v>1</v>
      </c>
      <c r="L285">
        <v>0</v>
      </c>
      <c r="O285">
        <v>1</v>
      </c>
      <c r="P285">
        <v>1</v>
      </c>
    </row>
    <row r="286" spans="1:16" ht="18" customHeight="1" x14ac:dyDescent="0.55000000000000004">
      <c r="A286" t="s">
        <v>717</v>
      </c>
      <c r="B286">
        <v>1</v>
      </c>
      <c r="C286" t="s">
        <v>717</v>
      </c>
      <c r="D286" t="s">
        <v>718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ht="18" customHeight="1" x14ac:dyDescent="0.55000000000000004">
      <c r="A287" t="s">
        <v>719</v>
      </c>
      <c r="B287">
        <v>4</v>
      </c>
      <c r="C287" t="s">
        <v>719</v>
      </c>
      <c r="D287" t="s">
        <v>720</v>
      </c>
      <c r="E287">
        <v>0</v>
      </c>
      <c r="F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N287">
        <v>1</v>
      </c>
      <c r="O287">
        <v>0</v>
      </c>
    </row>
    <row r="288" spans="1:16" ht="18" customHeight="1" x14ac:dyDescent="0.55000000000000004">
      <c r="A288" t="s">
        <v>721</v>
      </c>
      <c r="B288">
        <v>2</v>
      </c>
      <c r="C288" t="s">
        <v>721</v>
      </c>
      <c r="D288" t="s">
        <v>722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ht="18" customHeight="1" x14ac:dyDescent="0.55000000000000004">
      <c r="A289" t="s">
        <v>723</v>
      </c>
      <c r="B289">
        <v>1</v>
      </c>
      <c r="C289" t="s">
        <v>723</v>
      </c>
      <c r="D289" t="s">
        <v>724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ht="18" customHeight="1" x14ac:dyDescent="0.55000000000000004">
      <c r="A290" t="s">
        <v>725</v>
      </c>
      <c r="B290">
        <v>1</v>
      </c>
      <c r="C290" t="s">
        <v>725</v>
      </c>
      <c r="D290" t="s">
        <v>726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ht="18" customHeight="1" x14ac:dyDescent="0.55000000000000004">
      <c r="A291" t="s">
        <v>727</v>
      </c>
      <c r="B291">
        <v>3</v>
      </c>
      <c r="C291" t="s">
        <v>727</v>
      </c>
      <c r="D291" t="s">
        <v>728</v>
      </c>
      <c r="E291">
        <v>1</v>
      </c>
      <c r="G291">
        <v>0</v>
      </c>
      <c r="H291">
        <v>0</v>
      </c>
      <c r="I291">
        <v>0</v>
      </c>
      <c r="J291">
        <v>0</v>
      </c>
      <c r="L291">
        <v>0</v>
      </c>
      <c r="M291">
        <v>0</v>
      </c>
      <c r="O291">
        <v>1</v>
      </c>
      <c r="P291">
        <v>1</v>
      </c>
    </row>
    <row r="292" spans="1:16" ht="18" customHeight="1" x14ac:dyDescent="0.55000000000000004">
      <c r="A292" t="s">
        <v>729</v>
      </c>
      <c r="B292">
        <v>2</v>
      </c>
      <c r="C292" t="s">
        <v>729</v>
      </c>
      <c r="D292" t="s">
        <v>730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ht="18" customHeight="1" x14ac:dyDescent="0.55000000000000004">
      <c r="A293" t="s">
        <v>731</v>
      </c>
      <c r="B293">
        <v>3</v>
      </c>
      <c r="C293" t="s">
        <v>731</v>
      </c>
      <c r="D293" t="s">
        <v>732</v>
      </c>
      <c r="E293">
        <v>0</v>
      </c>
      <c r="F293">
        <v>0</v>
      </c>
      <c r="G293">
        <v>0</v>
      </c>
      <c r="I293">
        <v>0</v>
      </c>
      <c r="J293">
        <v>0</v>
      </c>
    </row>
    <row r="294" spans="1:16" ht="18" customHeight="1" x14ac:dyDescent="0.55000000000000004">
      <c r="A294" t="s">
        <v>733</v>
      </c>
      <c r="B294">
        <v>0</v>
      </c>
      <c r="C294" t="s">
        <v>733</v>
      </c>
      <c r="D294" t="s">
        <v>734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ht="18" customHeight="1" x14ac:dyDescent="0.55000000000000004">
      <c r="A295" t="s">
        <v>735</v>
      </c>
      <c r="B295">
        <v>2</v>
      </c>
      <c r="C295" t="s">
        <v>735</v>
      </c>
      <c r="D295" t="s">
        <v>736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ht="18" customHeight="1" x14ac:dyDescent="0.55000000000000004">
      <c r="A296" t="s">
        <v>737</v>
      </c>
      <c r="B296">
        <v>2</v>
      </c>
      <c r="C296" t="s">
        <v>737</v>
      </c>
      <c r="D296" t="s">
        <v>738</v>
      </c>
      <c r="E296">
        <v>0</v>
      </c>
      <c r="F296">
        <v>0</v>
      </c>
      <c r="G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zoomScale="55" zoomScaleNormal="55" workbookViewId="0"/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57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Descriptors</vt:lpstr>
      <vt:lpstr>SDF</vt:lpstr>
      <vt:lpstr>SDF-RDKit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2019-08-20T12:43:04Z</dcterms:modified>
</cp:coreProperties>
</file>