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739AD286-F399-4114-9757-0C56D680C994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Descriptors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X4" i="2"/>
  <c r="AX4" i="2"/>
  <c r="AM4" i="2"/>
  <c r="I4" i="2"/>
  <c r="D4" i="2"/>
  <c r="AY4" i="2"/>
  <c r="U4" i="2"/>
  <c r="N4" i="2"/>
  <c r="AR4" i="2"/>
  <c r="M4" i="2"/>
  <c r="AC4" i="2"/>
  <c r="AO4" i="2"/>
  <c r="AT9" i="2"/>
  <c r="AE9" i="2"/>
  <c r="N9" i="2"/>
  <c r="AW5" i="2"/>
  <c r="AH5" i="2"/>
  <c r="R5" i="2"/>
  <c r="AZ8" i="2"/>
  <c r="G8" i="2"/>
  <c r="U8" i="2"/>
  <c r="I8" i="2"/>
  <c r="AM7" i="2"/>
  <c r="X7" i="2"/>
  <c r="F7" i="2"/>
  <c r="AS6" i="2"/>
  <c r="AD6" i="2"/>
  <c r="M6" i="2"/>
  <c r="AV2" i="2"/>
  <c r="AG2" i="2"/>
  <c r="P2" i="2"/>
  <c r="AY10" i="2"/>
  <c r="AJ10" i="2"/>
  <c r="T10" i="2"/>
  <c r="D10" i="2"/>
  <c r="X9" i="2"/>
  <c r="AE5" i="2"/>
  <c r="AH8" i="2"/>
  <c r="AG7" i="2"/>
  <c r="AL6" i="2"/>
  <c r="AO9" i="2"/>
  <c r="Z9" i="2"/>
  <c r="J9" i="2"/>
  <c r="AR5" i="2"/>
  <c r="AC5" i="2"/>
  <c r="L5" i="2"/>
  <c r="AU8" i="2"/>
  <c r="AF8" i="2"/>
  <c r="O8" i="2"/>
  <c r="AX7" i="2"/>
  <c r="AI7" i="2"/>
  <c r="S7" i="2"/>
  <c r="AN6" i="2"/>
  <c r="Y6" i="2"/>
  <c r="H6" i="2"/>
  <c r="AQ2" i="2"/>
  <c r="AB2" i="2"/>
  <c r="K2" i="2"/>
  <c r="AT10" i="2"/>
  <c r="AE10" i="2"/>
  <c r="N10" i="2"/>
  <c r="AD10" i="2"/>
  <c r="O9" i="2"/>
  <c r="C5" i="2"/>
  <c r="M8" i="2"/>
  <c r="H7" i="2"/>
  <c r="AV9" i="2"/>
  <c r="AG9" i="2"/>
  <c r="P9" i="2"/>
  <c r="AY5" i="2"/>
  <c r="AJ5" i="2"/>
  <c r="T5" i="2"/>
  <c r="BA8" i="2"/>
  <c r="AL8" i="2"/>
  <c r="W8" i="2"/>
  <c r="Q8" i="2"/>
  <c r="AO7" i="2"/>
  <c r="Z7" i="2"/>
  <c r="J7" i="2"/>
  <c r="AU6" i="2"/>
  <c r="AF6" i="2"/>
  <c r="O6" i="2"/>
  <c r="AX2" i="2"/>
  <c r="AI2" i="2"/>
  <c r="S2" i="2"/>
  <c r="E10" i="2"/>
  <c r="AH10" i="2"/>
  <c r="AU9" i="2"/>
  <c r="K9" i="2"/>
  <c r="S5" i="2"/>
  <c r="R8" i="2"/>
  <c r="AC7" i="2"/>
  <c r="AP6" i="2"/>
  <c r="AH2" i="2"/>
  <c r="U10" i="2"/>
  <c r="Y10" i="2"/>
  <c r="AD2" i="2"/>
  <c r="E2" i="2"/>
  <c r="AO2" i="2"/>
  <c r="AC10" i="2"/>
  <c r="D2" i="2"/>
  <c r="J2" i="2"/>
  <c r="J4" i="2"/>
  <c r="R4" i="2"/>
  <c r="AI4" i="2"/>
  <c r="V4" i="2"/>
  <c r="BA4" i="2"/>
  <c r="E5" i="2"/>
  <c r="V5" i="2"/>
  <c r="H8" i="2"/>
  <c r="K7" i="2"/>
  <c r="AH6" i="2"/>
  <c r="AE4" i="2"/>
  <c r="AB4" i="2"/>
  <c r="E4" i="2"/>
  <c r="AD4" i="2"/>
  <c r="W4" i="2"/>
  <c r="AT4" i="2"/>
  <c r="AG4" i="2"/>
  <c r="AP4" i="2"/>
  <c r="Z4" i="2"/>
  <c r="O4" i="2"/>
  <c r="AA4" i="2"/>
  <c r="Y4" i="2"/>
  <c r="AQ4" i="2"/>
  <c r="AP9" i="2"/>
  <c r="AA9" i="2"/>
  <c r="C9" i="2"/>
  <c r="AS5" i="2"/>
  <c r="AD5" i="2"/>
  <c r="M5" i="2"/>
  <c r="AV8" i="2"/>
  <c r="AG8" i="2"/>
  <c r="P8" i="2"/>
  <c r="AY7" i="2"/>
  <c r="AJ7" i="2"/>
  <c r="T7" i="2"/>
  <c r="AO6" i="2"/>
  <c r="Z6" i="2"/>
  <c r="J6" i="2"/>
  <c r="AR2" i="2"/>
  <c r="AC2" i="2"/>
  <c r="L2" i="2"/>
  <c r="AU10" i="2"/>
  <c r="AF10" i="2"/>
  <c r="O10" i="2"/>
  <c r="AQ9" i="2"/>
  <c r="F9" i="2"/>
  <c r="N5" i="2"/>
  <c r="V8" i="2"/>
  <c r="U7" i="2"/>
  <c r="E9" i="2"/>
  <c r="AK9" i="2"/>
  <c r="V9" i="2"/>
  <c r="D9" i="2"/>
  <c r="AN5" i="2"/>
  <c r="Y5" i="2"/>
  <c r="H5" i="2"/>
  <c r="AQ8" i="2"/>
  <c r="AB8" i="2"/>
  <c r="K8" i="2"/>
  <c r="AT7" i="2"/>
  <c r="AE7" i="2"/>
  <c r="N7" i="2"/>
  <c r="AZ6" i="2"/>
  <c r="G6" i="2"/>
  <c r="U6" i="2"/>
  <c r="I6" i="2"/>
  <c r="AM2" i="2"/>
  <c r="X2" i="2"/>
  <c r="F2" i="2"/>
  <c r="AP10" i="2"/>
  <c r="AA10" i="2"/>
  <c r="C10" i="2"/>
  <c r="V10" i="2"/>
  <c r="AT5" i="2"/>
  <c r="AW8" i="2"/>
  <c r="AV7" i="2"/>
  <c r="AT6" i="2"/>
  <c r="AR9" i="2"/>
  <c r="AC9" i="2"/>
  <c r="L9" i="2"/>
  <c r="AU5" i="2"/>
  <c r="AF5" i="2"/>
  <c r="O5" i="2"/>
  <c r="AX8" i="2"/>
  <c r="AI8" i="2"/>
  <c r="S8" i="2"/>
  <c r="E7" i="2"/>
  <c r="AK7" i="2"/>
  <c r="V7" i="2"/>
  <c r="D7" i="2"/>
  <c r="AQ6" i="2"/>
  <c r="AB6" i="2"/>
  <c r="K6" i="2"/>
  <c r="AT2" i="2"/>
  <c r="AE2" i="2"/>
  <c r="N2" i="2"/>
  <c r="AW10" i="2"/>
  <c r="Z10" i="2"/>
  <c r="AJ9" i="2"/>
  <c r="BA5" i="2"/>
  <c r="Q5" i="2"/>
  <c r="J8" i="2"/>
  <c r="P7" i="2"/>
  <c r="AE6" i="2"/>
  <c r="R2" i="2"/>
  <c r="I10" i="2"/>
  <c r="AA6" i="2"/>
  <c r="M2" i="2"/>
  <c r="AN10" i="2"/>
  <c r="Z2" i="2"/>
  <c r="L10" i="2"/>
  <c r="H10" i="2"/>
  <c r="W6" i="2"/>
  <c r="AU4" i="2"/>
  <c r="AN4" i="2"/>
  <c r="K4" i="2"/>
  <c r="AZ4" i="2"/>
  <c r="AL4" i="2"/>
  <c r="AX9" i="2"/>
  <c r="S9" i="2"/>
  <c r="D5" i="2"/>
  <c r="Y8" i="2"/>
  <c r="AB7" i="2"/>
  <c r="AJ4" i="2"/>
  <c r="AH4" i="2"/>
  <c r="AK4" i="2"/>
  <c r="G4" i="2"/>
  <c r="L4" i="2"/>
  <c r="AW4" i="2"/>
  <c r="P4" i="2"/>
  <c r="AV4" i="2"/>
  <c r="T4" i="2"/>
  <c r="Q4" i="2"/>
  <c r="AS4" i="2"/>
  <c r="H4" i="2"/>
  <c r="BA9" i="2"/>
  <c r="AL9" i="2"/>
  <c r="W9" i="2"/>
  <c r="Q9" i="2"/>
  <c r="AO5" i="2"/>
  <c r="Z5" i="2"/>
  <c r="J5" i="2"/>
  <c r="AR8" i="2"/>
  <c r="AC8" i="2"/>
  <c r="L8" i="2"/>
  <c r="AU7" i="2"/>
  <c r="AF7" i="2"/>
  <c r="O7" i="2"/>
  <c r="E6" i="2"/>
  <c r="AK6" i="2"/>
  <c r="V6" i="2"/>
  <c r="D6" i="2"/>
  <c r="AN2" i="2"/>
  <c r="Y2" i="2"/>
  <c r="H2" i="2"/>
  <c r="AQ10" i="2"/>
  <c r="AB10" i="2"/>
  <c r="K10" i="2"/>
  <c r="AM9" i="2"/>
  <c r="AX5" i="2"/>
  <c r="E8" i="2"/>
  <c r="D8" i="2"/>
  <c r="L7" i="2"/>
  <c r="AW9" i="2"/>
  <c r="AH9" i="2"/>
  <c r="R9" i="2"/>
  <c r="AZ5" i="2"/>
  <c r="G5" i="2"/>
  <c r="U5" i="2"/>
  <c r="I5" i="2"/>
  <c r="AM8" i="2"/>
  <c r="X8" i="2"/>
  <c r="F8" i="2"/>
  <c r="AP7" i="2"/>
  <c r="AA7" i="2"/>
  <c r="C7" i="2"/>
  <c r="AV6" i="2"/>
  <c r="AG6" i="2"/>
  <c r="P6" i="2"/>
  <c r="AY2" i="2"/>
  <c r="AJ2" i="2"/>
  <c r="T2" i="2"/>
  <c r="BA10" i="2"/>
  <c r="AL10" i="2"/>
  <c r="W10" i="2"/>
  <c r="Q10" i="2"/>
  <c r="M10" i="2"/>
  <c r="AI5" i="2"/>
  <c r="AK8" i="2"/>
  <c r="G7" i="2"/>
  <c r="AI6" i="2"/>
  <c r="AN9" i="2"/>
  <c r="Y9" i="2"/>
  <c r="H9" i="2"/>
  <c r="AQ5" i="2"/>
  <c r="AB5" i="2"/>
  <c r="K5" i="2"/>
  <c r="AT8" i="2"/>
  <c r="AE8" i="2"/>
  <c r="N8" i="2"/>
  <c r="AW7" i="2"/>
  <c r="AH7" i="2"/>
  <c r="R7" i="2"/>
  <c r="AM6" i="2"/>
  <c r="X6" i="2"/>
  <c r="F6" i="2"/>
  <c r="AP2" i="2"/>
  <c r="AA2" i="2"/>
  <c r="C2" i="2"/>
  <c r="AS10" i="2"/>
  <c r="R10" i="2"/>
  <c r="AB9" i="2"/>
  <c r="AL5" i="2"/>
  <c r="AO8" i="2"/>
  <c r="AZ7" i="2"/>
  <c r="I7" i="2"/>
  <c r="N6" i="2"/>
  <c r="AZ10" i="2"/>
  <c r="P10" i="2"/>
  <c r="C6" i="2"/>
  <c r="AV10" i="2"/>
  <c r="S6" i="2"/>
  <c r="S4" i="2"/>
  <c r="AF4" i="2"/>
  <c r="C4" i="2"/>
  <c r="AI9" i="2"/>
  <c r="AK5" i="2"/>
  <c r="AN8" i="2"/>
  <c r="AQ7" i="2"/>
  <c r="AW6" i="2"/>
  <c r="R6" i="2"/>
  <c r="I2" i="2"/>
  <c r="AF9" i="2"/>
  <c r="M9" i="2"/>
  <c r="AY8" i="2"/>
  <c r="AL7" i="2"/>
  <c r="L6" i="2"/>
  <c r="AX10" i="2"/>
  <c r="AY9" i="2"/>
  <c r="I9" i="2"/>
  <c r="AP8" i="2"/>
  <c r="AD7" i="2"/>
  <c r="BA2" i="2"/>
  <c r="AK10" i="2"/>
  <c r="AD8" i="2"/>
  <c r="AW2" i="2"/>
  <c r="AG10" i="2"/>
  <c r="V2" i="2"/>
  <c r="U2" i="2"/>
  <c r="P5" i="2"/>
  <c r="AC6" i="2"/>
  <c r="Y7" i="2"/>
  <c r="F5" i="2"/>
  <c r="AA5" i="2"/>
  <c r="AZ2" i="2"/>
  <c r="AM10" i="2"/>
  <c r="AP5" i="2"/>
  <c r="BA6" i="2"/>
  <c r="AV5" i="2"/>
  <c r="AJ8" i="2"/>
  <c r="W7" i="2"/>
  <c r="AU2" i="2"/>
  <c r="AI10" i="2"/>
  <c r="W5" i="2"/>
  <c r="AZ9" i="2"/>
  <c r="AM5" i="2"/>
  <c r="AA8" i="2"/>
  <c r="M7" i="2"/>
  <c r="AY6" i="2"/>
  <c r="AL2" i="2"/>
  <c r="J10" i="2"/>
  <c r="AN7" i="2"/>
  <c r="G10" i="2"/>
  <c r="Q6" i="2"/>
  <c r="T9" i="2"/>
  <c r="AR10" i="2"/>
  <c r="F10" i="2"/>
  <c r="AD9" i="2"/>
  <c r="AO10" i="2"/>
  <c r="AS7" i="2"/>
  <c r="T6" i="2"/>
  <c r="AX6" i="2"/>
  <c r="AK2" i="2"/>
  <c r="G2" i="2"/>
  <c r="X10" i="2"/>
  <c r="AS8" i="2"/>
  <c r="AS9" i="2"/>
  <c r="AG5" i="2"/>
  <c r="T8" i="2"/>
  <c r="Q7" i="2"/>
  <c r="AR6" i="2"/>
  <c r="AF2" i="2"/>
  <c r="S10" i="2"/>
  <c r="Z8" i="2"/>
  <c r="G9" i="2"/>
  <c r="X5" i="2"/>
  <c r="C8" i="2"/>
  <c r="AJ6" i="2"/>
  <c r="W2" i="2"/>
  <c r="AR7" i="2"/>
  <c r="BA7" i="2"/>
  <c r="O2" i="2"/>
  <c r="U9" i="2"/>
  <c r="Q2" i="2"/>
  <c r="AS2" i="2"/>
  <c r="C3" i="2"/>
  <c r="D3" i="2"/>
  <c r="BA3" i="2"/>
  <c r="AW3" i="2"/>
  <c r="AN3" i="2"/>
  <c r="X3" i="2"/>
  <c r="AI3" i="2"/>
  <c r="AD3" i="2"/>
  <c r="AF3" i="2"/>
  <c r="U3" i="2"/>
  <c r="AQ3" i="2"/>
  <c r="E3" i="2"/>
  <c r="AR3" i="2"/>
  <c r="AJ3" i="2"/>
  <c r="AE3" i="2"/>
  <c r="AL3" i="2"/>
  <c r="AH3" i="2"/>
  <c r="AU3" i="2"/>
  <c r="Y3" i="2"/>
  <c r="N3" i="2"/>
  <c r="S3" i="2"/>
  <c r="O3" i="2"/>
  <c r="M3" i="2"/>
  <c r="I3" i="2"/>
  <c r="AT3" i="2"/>
  <c r="AV3" i="2"/>
  <c r="AP3" i="2"/>
  <c r="AK3" i="2"/>
  <c r="AC3" i="2"/>
  <c r="W3" i="2"/>
  <c r="AB3" i="2"/>
  <c r="R3" i="2"/>
  <c r="H3" i="2"/>
  <c r="AZ3" i="2"/>
  <c r="AY3" i="2"/>
  <c r="Z3" i="2"/>
  <c r="T3" i="2"/>
  <c r="P3" i="2"/>
  <c r="AG3" i="2"/>
  <c r="AA3" i="2"/>
  <c r="AM3" i="2"/>
  <c r="V3" i="2"/>
  <c r="F3" i="2"/>
  <c r="L3" i="2"/>
  <c r="Q3" i="2"/>
  <c r="AX3" i="2"/>
  <c r="AS3" i="2"/>
  <c r="G3" i="2"/>
  <c r="K3" i="2"/>
  <c r="J3" i="2"/>
  <c r="AO3" i="2"/>
</calcChain>
</file>

<file path=xl/sharedStrings.xml><?xml version="1.0" encoding="utf-8"?>
<sst xmlns="http://schemas.openxmlformats.org/spreadsheetml/2006/main" count="71" uniqueCount="66">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</sst>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BA10"/>
  <sheetViews>
    <sheetView tabSelected="1" zoomScale="70" zoomScaleNormal="70" workbookViewId="0">
      <selection activeCell="B3" sqref="B3"/>
    </sheetView>
  </sheetViews>
  <sheetFormatPr defaultRowHeight="18" x14ac:dyDescent="0.55000000000000004"/>
  <cols>
    <col min="1" max="1" width="11.25" style="1" customWidth="1"/>
    <col min="2" max="2" width="45.6640625" style="1" customWidth="1"/>
    <col min="3" max="10" width="10.9140625" style="1" customWidth="1"/>
    <col min="11" max="16384" width="8.6640625" style="1"/>
  </cols>
  <sheetData>
    <row r="1" spans="1:53" x14ac:dyDescent="0.55000000000000004">
      <c r="A1" s="1" t="s">
        <v>53</v>
      </c>
      <c r="B1" s="1" t="s">
        <v>49</v>
      </c>
      <c r="C1" s="1" t="s">
        <v>5</v>
      </c>
      <c r="D1" s="1" t="s">
        <v>50</v>
      </c>
      <c r="E1" s="1" t="s">
        <v>46</v>
      </c>
      <c r="F1" s="1" t="s">
        <v>2</v>
      </c>
      <c r="G1" s="1" t="s">
        <v>31</v>
      </c>
      <c r="H1" s="1" t="s">
        <v>3</v>
      </c>
      <c r="I1" s="1" t="s">
        <v>1</v>
      </c>
      <c r="J1" s="1" t="s">
        <v>4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61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65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47</v>
      </c>
    </row>
    <row r="2" spans="1:53" x14ac:dyDescent="0.55000000000000004">
      <c r="A2" s="1" t="s">
        <v>55</v>
      </c>
      <c r="B2" s="1" t="s">
        <v>0</v>
      </c>
      <c r="C2" s="1">
        <f>_xll.NCDK_AtomCount(B2)</f>
        <v>8</v>
      </c>
      <c r="D2" s="1">
        <f>_xll.NCDK_ALogP(B2)</f>
        <v>-0.22990000000000016</v>
      </c>
      <c r="E2" s="1">
        <f>_xll.NCDK_XLogP(B2)</f>
        <v>-0.08</v>
      </c>
      <c r="F2" s="1">
        <f>_xll.NCDK_APol(B2)</f>
        <v>7.7911719999999995</v>
      </c>
      <c r="G2" s="1" t="str">
        <f>_xll.NCDK_LengthOverBreadth(B2)</f>
        <v>#N/A, #N/A</v>
      </c>
      <c r="H2" s="1">
        <f>_xll.NCDK_AromaticAtomsCount(B2)</f>
        <v>0</v>
      </c>
      <c r="I2" s="1">
        <f>_xll.NCDK_AcidicGroupCount(B2)</f>
        <v>1</v>
      </c>
      <c r="J2" s="1">
        <f>_xll.NCDK_AromaticBondsCount(B2)</f>
        <v>0</v>
      </c>
      <c r="K2" s="1" t="str">
        <f>_xll.NCDK_AutocorrelationCharge(B2)</f>
        <v>0.194598407923705, -0.0910121789036757, -0.00628702505817703, 0, 0</v>
      </c>
      <c r="L2" s="1" t="str">
        <f>_xll.NCDK_AutocorrelationMass(B2)</f>
        <v>5.54893807108189, 3.66418395426513, 4.43865298980608, 0, 0</v>
      </c>
      <c r="M2" s="1" t="str">
        <f>_xll.NCDK_AutocorrelationPolarizability(B2)</f>
        <v>58.780575625, 47.106336, 38.8410481875, 0, 0</v>
      </c>
      <c r="N2" s="1">
        <f>_xll.NCDK_BasicGroupCount(B2)</f>
        <v>0</v>
      </c>
      <c r="O2" s="1" t="str">
        <f>_xll.NCDK_BCUT(B2)</f>
        <v>11.9966879762366, 15.9982572603197, -0.351666803410558, 0.275648439067482, 3.09299617864267, 4.35788090208676</v>
      </c>
      <c r="P2" s="1">
        <f>_xll.NCDK_BondCount(B2)</f>
        <v>3</v>
      </c>
      <c r="Q2" s="1">
        <f>_xll.NCDK_AMolarRefractivity(B2)</f>
        <v>12.643699999999999</v>
      </c>
      <c r="R2" s="1">
        <f>_xll.NCDK_BPol(B2)</f>
        <v>5.3308280000000003</v>
      </c>
      <c r="S2" s="1" t="str">
        <f>_xll.NCDK_CarbonTypes(B2)</f>
        <v>0, 0, 1, 0, 0, 1, 0, 0, 0</v>
      </c>
      <c r="T2" s="1" t="str">
        <f>_xll.NCDK_ChiChain(B2)</f>
        <v>0, 0, 0, 0, 0, 0, 0, 0, 0, 0</v>
      </c>
      <c r="U2" s="1" t="str">
        <f>_xll.NCDK_ChiCluster(B2)</f>
        <v>0.577350269189626, 0, 0, 0, 0.0912870929175277, 0, 0, 0</v>
      </c>
      <c r="V2" s="1" t="str">
        <f>_xll.NCDK_ChiPathCluster(B2)</f>
        <v>0, 0, 0, 0, 0, 0</v>
      </c>
      <c r="W2" s="1" t="str">
        <f>_xll.NCDK_ChiPath(B2)</f>
        <v>3.57735026918963, 1.73205080756888, 1.73205080756888, 0, 0, 0, 0, 0, 2.35546188596382, 0.927730942981911, 0.519018035899438, 0, 0, 0, 0, 0</v>
      </c>
      <c r="X2" s="1" t="str">
        <f>_xll.NCDK_CPSA(B2)</f>
        <v>#N/A, #N/A, #N/A, #N/A, #N/A, #N/A, #N/A, #N/A, #N/A, #N/A, #N/A, #N/A, #N/A, #N/A, #N/A, #N/A, #N/A, #N/A, #N/A, #N/A, #N/A, #N/A, #N/A, #N/A, #N/A, #N/A, #N/A, #N/A, #N/A</v>
      </c>
      <c r="Y2" s="1">
        <f>_xll.NCDK_EccentricConnectivityIndex(B2)</f>
        <v>9</v>
      </c>
      <c r="Z2" s="1">
        <f>_xll.NCDK_FMF(B2)</f>
        <v>0</v>
      </c>
      <c r="AA2" s="1">
        <f>_xll.NCDK_FractionalPSA(B2)</f>
        <v>0.62144781967398288</v>
      </c>
      <c r="AB2" s="1">
        <f>_xll.NCDK_FragmentComplexity(B2)</f>
        <v>37.020000000000003</v>
      </c>
      <c r="AC2" s="1" t="str">
        <f>_xll.NCDK_GravitationalIndex(B2)</f>
        <v>#N/A, #N/A, #N/A, #N/A, #N/A, #N/A, #N/A, #N/A, #N/A</v>
      </c>
      <c r="AD2" s="1">
        <f>_xll.NCDK_HBondAcceptorCount(B2)</f>
        <v>2</v>
      </c>
      <c r="AE2" s="1">
        <f>_xll.NCDK_HBondDonorCount(B2)</f>
        <v>1</v>
      </c>
      <c r="AF2" s="1">
        <f>_xll.NCDK_HybridizationRatio(B2)</f>
        <v>0.5</v>
      </c>
      <c r="AG2" s="1" t="str">
        <f>_xll.NCDK_KappaShapeIndices(B2)</f>
        <v>4, 1.33333333333333, #N/A</v>
      </c>
      <c r="AH2" s="1" t="str">
        <f>_xll.NCDK_KierHallSmarts(B2)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AI2" s="1">
        <f>_xll.NCDK_LargestChain(B2)</f>
        <v>3</v>
      </c>
      <c r="AJ2" s="1">
        <f>_xll.NCDK_LargestPiSystem(B2)</f>
        <v>2</v>
      </c>
      <c r="AK2" s="1">
        <f>_xll.NCDK_LongestAliphaticChain(B2)</f>
        <v>2</v>
      </c>
      <c r="AL2" s="1">
        <f>_xll.NCDK_MannholdLogP(B2)</f>
        <v>1.46</v>
      </c>
      <c r="AM2" s="1" t="str">
        <f>_xll.NCDK_MDE(B2)</f>
        <v>0, 0, 1, 0, 0, 0, 0, 0, 0, 0, 0.5, 0, 0, 0, 0, 0, 0, 0, 0</v>
      </c>
      <c r="AN2" s="1" t="str">
        <f>_xll.NCDK_MomentOfInertia(B2)</f>
        <v>#N/A, #N/A, #N/A, #N/A, #N/A, #N/A, #N/A</v>
      </c>
      <c r="AO2" s="1">
        <f>_xll.NCDK_PetitjeanNumber(B2)</f>
        <v>0.5</v>
      </c>
      <c r="AP2" s="1" t="str">
        <f>_xll.NCDK_PetitjeanShapeIndex(B2)</f>
        <v>1, #N/A</v>
      </c>
      <c r="AQ2" s="1">
        <f>_xll.NCDK_RotatableBondsCount(B2)</f>
        <v>0</v>
      </c>
      <c r="AR2" s="1">
        <f>_xll.NCDK_RuleOfFive(B2)</f>
        <v>0</v>
      </c>
      <c r="AS2" s="1" t="str">
        <f>_xll.NCDK_SmallRing(B2)</f>
        <v>0, 0, 0, 0, 0, 0, 0, 0, 0, 0, 0</v>
      </c>
      <c r="AT2" s="1">
        <f>_xll.NCDK_TPSA(B2)</f>
        <v>37.299999999999997</v>
      </c>
      <c r="AU2" s="1">
        <f>_xll.NCDK_VABC(B2)</f>
        <v>58.092422652855603</v>
      </c>
      <c r="AV2" s="1">
        <f>_xll.NCDK_VAdjMa(B2)</f>
        <v>2.5849625007211561</v>
      </c>
      <c r="AW2" s="1">
        <f>_xll.NCDK_Weight(B2)</f>
        <v>60.021129400000007</v>
      </c>
      <c r="AX2" s="1" t="str">
        <f>_xll.NCDK_WeightedPath(B2)</f>
        <v>6.73205080756888, 1.68301270189222, 4.48803387171259, 4.48803387171259, 0</v>
      </c>
      <c r="AY2" s="1" t="str">
        <f>_xll.NCDK_WHIM(B2)</f>
        <v>#N/A, #N/A, #N/A, #N/A, #N/A, #N/A, #N/A, #N/A, #N/A, #N/A, #N/A, #N/A, #N/A, #N/A, #N/A, #N/A, #N/A</v>
      </c>
      <c r="AZ2" s="1" t="str">
        <f>_xll.NCDK_WienerNumbers(B2)</f>
        <v>9, 0</v>
      </c>
      <c r="BA2" s="1">
        <f>_xll.NCDK_ZagrebIndex(B2)</f>
        <v>12</v>
      </c>
    </row>
    <row r="3" spans="1:53" x14ac:dyDescent="0.55000000000000004">
      <c r="A3" s="1" t="s">
        <v>56</v>
      </c>
      <c r="B3" s="1" t="s">
        <v>57</v>
      </c>
      <c r="C3" s="1">
        <f>_xll.NCDK_AtomCount(B3)</f>
        <v>6</v>
      </c>
      <c r="D3" s="1">
        <f>_xll.NCDK_ALogP(B3)</f>
        <v>-1.7280000000000006</v>
      </c>
      <c r="E3" s="1">
        <f>_xll.NCDK_XLogP(B3)</f>
        <v>3.4139999999999997</v>
      </c>
      <c r="F3" s="1">
        <f>_xll.NCDK_APol(B3)</f>
        <v>18.561516000000001</v>
      </c>
      <c r="G3" s="1" t="str">
        <f>_xll.NCDK_LengthOverBreadth(B3)</f>
        <v>#N/A, #N/A</v>
      </c>
      <c r="H3" s="1">
        <f>_xll.NCDK_AromaticAtomsCount(B3)</f>
        <v>0</v>
      </c>
      <c r="I3" s="1">
        <f>_xll.NCDK_AcidicGroupCount(B3)</f>
        <v>0</v>
      </c>
      <c r="J3" s="1">
        <f>_xll.NCDK_AromaticBondsCount(B3)</f>
        <v>0</v>
      </c>
      <c r="K3" s="1" t="str">
        <f>_xll.NCDK_AutocorrelationCharge(B3)</f>
        <v>0, 0, 0, 0, 0</v>
      </c>
      <c r="L3" s="1" t="str">
        <f>_xll.NCDK_AutocorrelationMass(B3)</f>
        <v>6, 6, 6, 3, 0</v>
      </c>
      <c r="M3" s="1" t="str">
        <f>_xll.NCDK_AutocorrelationPolarizability(B3)</f>
        <v>257.709834375, 257.709834375, 257.709834375, 128.8549171875, 0</v>
      </c>
      <c r="N3" s="1">
        <f>_xll.NCDK_BasicGroupCount(B3)</f>
        <v>0</v>
      </c>
      <c r="O3" s="1" t="str">
        <f>_xll.NCDK_BCUT(B3)</f>
        <v>11.9, 12.1000824042221, -0.15279744210896, 0.0472849621131451, 6.45375, 6.65383240422211</v>
      </c>
      <c r="P3" s="1">
        <f>_xll.NCDK_BondCount(B3)</f>
        <v>6</v>
      </c>
      <c r="Q3" s="1">
        <f>_xll.NCDK_AMolarRefractivity(B3)</f>
        <v>17.4696</v>
      </c>
      <c r="R3" s="1">
        <f>_xll.NCDK_BPol(B3)</f>
        <v>13.118483999999999</v>
      </c>
      <c r="S3" s="1" t="str">
        <f>_xll.NCDK_CarbonTypes(B3)</f>
        <v>0, 0, 0, 0, 0, 0, 6, 0, 0</v>
      </c>
      <c r="T3" s="1" t="str">
        <f>_xll.NCDK_ChiChain(B3)</f>
        <v>0, 0, 0, 0.125, 0, 0, 0, 0, 0.125, 0</v>
      </c>
      <c r="U3" s="1" t="str">
        <f>_xll.NCDK_ChiCluster(B3)</f>
        <v>0, 0, 0, 0, 0, 0, 0, 0</v>
      </c>
      <c r="V3" s="1" t="str">
        <f>_xll.NCDK_ChiPathCluster(B3)</f>
        <v>0, 0, 0, 0, 0, 0</v>
      </c>
      <c r="W3" s="1" t="str">
        <f>_xll.NCDK_ChiPath(B3)</f>
        <v>4.24264068711928, 3, 2.12132034355964, 1.5, 1.06066017177982, 0.75, 0, 0, 4.24264068711928, 3, 2.12132034355964, 1.5, 1.06066017177982, 0.75, 0, 0</v>
      </c>
      <c r="X3" s="1" t="str">
        <f>_xll.NCDK_CPSA(B3)</f>
        <v>#N/A, #N/A, #N/A, #N/A, #N/A, #N/A, #N/A, #N/A, #N/A, #N/A, #N/A, #N/A, #N/A, #N/A, #N/A, #N/A, #N/A, #N/A, #N/A, #N/A, #N/A, #N/A, #N/A, #N/A, #N/A, #N/A, #N/A, #N/A, #N/A</v>
      </c>
      <c r="Y3" s="1">
        <f>_xll.NCDK_EccentricConnectivityIndex(B3)</f>
        <v>36</v>
      </c>
      <c r="Z3" s="1">
        <f>_xll.NCDK_FMF(B3)</f>
        <v>1</v>
      </c>
      <c r="AA3" s="1">
        <f>_xll.NCDK_FractionalPSA(B3)</f>
        <v>0</v>
      </c>
      <c r="AB3" s="1">
        <f>_xll.NCDK_FragmentComplexity(B3)</f>
        <v>294</v>
      </c>
      <c r="AC3" s="1" t="str">
        <f>_xll.NCDK_GravitationalIndex(B3)</f>
        <v>#N/A, #N/A, #N/A, #N/A, #N/A, #N/A, #N/A, #N/A, #N/A</v>
      </c>
      <c r="AD3" s="1">
        <f>_xll.NCDK_HBondAcceptorCount(B3)</f>
        <v>0</v>
      </c>
      <c r="AE3" s="1">
        <f>_xll.NCDK_HBondDonorCount(B3)</f>
        <v>0</v>
      </c>
      <c r="AF3" s="1">
        <f>_xll.NCDK_HybridizationRatio(B3)</f>
        <v>1</v>
      </c>
      <c r="AG3" s="1" t="str">
        <f>_xll.NCDK_KappaShapeIndices(B3)</f>
        <v>4.16666666666667, 2.22222222222222, 1.33333333333333</v>
      </c>
      <c r="AH3" s="1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AI3" s="1">
        <f>_xll.NCDK_LargestChain(B3)</f>
        <v>4</v>
      </c>
      <c r="AJ3" s="1">
        <f>_xll.NCDK_LargestPiSystem(B3)</f>
        <v>0</v>
      </c>
      <c r="AK3" s="1">
        <f>_xll.NCDK_LongestAliphaticChain(B3)</f>
        <v>0</v>
      </c>
      <c r="AL3" s="1">
        <f>_xll.NCDK_MannholdLogP(B3)</f>
        <v>2.12</v>
      </c>
      <c r="AM3" s="1" t="str">
        <f>_xll.NCDK_MDE(B3)</f>
        <v>0, 0, 0, 0, 9.12546512839809, 0, 0, 0, 0, 0, 0, 0, 0, 0, 0, 0, 0, 0, 0</v>
      </c>
      <c r="AN3" s="1" t="str">
        <f>_xll.NCDK_MomentOfInertia(B3)</f>
        <v>#N/A, #N/A, #N/A, #N/A, #N/A, #N/A, #N/A</v>
      </c>
      <c r="AO3" s="1">
        <f>_xll.NCDK_PetitjeanNumber(B3)</f>
        <v>0</v>
      </c>
      <c r="AP3" s="1" t="str">
        <f>_xll.NCDK_PetitjeanShapeIndex(B3)</f>
        <v>0, #N/A</v>
      </c>
      <c r="AQ3" s="1">
        <f>_xll.NCDK_RotatableBondsCount(B3)</f>
        <v>0</v>
      </c>
      <c r="AR3" s="1">
        <f>_xll.NCDK_RuleOfFive(B3)</f>
        <v>0</v>
      </c>
      <c r="AS3" s="1" t="str">
        <f>_xll.NCDK_SmallRing(B3)</f>
        <v>1, 0, 1, 0, 0, 0, 0, 1, 0, 0, 0</v>
      </c>
      <c r="AT3" s="1">
        <f>_xll.NCDK_TPSA(B3)</f>
        <v>0</v>
      </c>
      <c r="AU3" s="1">
        <f>_xll.NCDK_VABC(B3)</f>
        <v>99.975907755200197</v>
      </c>
      <c r="AV3" s="1">
        <f>_xll.NCDK_VAdjMa(B3)</f>
        <v>3.5849625007211561</v>
      </c>
      <c r="AW3" s="1">
        <f>_xll.NCDK_Weight(B3)</f>
        <v>72</v>
      </c>
      <c r="AX3" s="1" t="str">
        <f>_xll.NCDK_WeightedPath(B3)</f>
        <v>11.8125, 1.96875, 0, 0, 0</v>
      </c>
      <c r="AY3" s="1" t="str">
        <f>_xll.NCDK_WHIM(B3)</f>
        <v>#N/A, #N/A, #N/A, #N/A, #N/A, #N/A, #N/A, #N/A, #N/A, #N/A, #N/A, #N/A, #N/A, #N/A, #N/A, #N/A, #N/A</v>
      </c>
      <c r="AZ3" s="1" t="str">
        <f>_xll.NCDK_WienerNumbers(B3)</f>
        <v>27, 3</v>
      </c>
      <c r="BA3" s="1">
        <f>_xll.NCDK_ZagrebIndex(B3)</f>
        <v>24</v>
      </c>
    </row>
    <row r="4" spans="1:53" x14ac:dyDescent="0.55000000000000004">
      <c r="A4" s="1" t="s">
        <v>60</v>
      </c>
      <c r="B4" s="1" t="s">
        <v>59</v>
      </c>
      <c r="C4" s="1">
        <f>_xll.NCDK_AtomCount(B4)</f>
        <v>36</v>
      </c>
      <c r="D4" s="1">
        <f>_xll.NCDK_ALogP(B4)</f>
        <v>-1.2114000000000014</v>
      </c>
      <c r="E4" s="1">
        <f>_xll.NCDK_XLogP(B4)</f>
        <v>2.1759999999999997</v>
      </c>
      <c r="F4" s="1">
        <f>_xll.NCDK_APol(B4)</f>
        <v>39.488274000000004</v>
      </c>
      <c r="G4" s="1" t="str">
        <f>_xll.NCDK_LengthOverBreadth(B4)</f>
        <v>#N/A, #N/A</v>
      </c>
      <c r="H4" s="1">
        <f>_xll.NCDK_AromaticAtomsCount(B4)</f>
        <v>0</v>
      </c>
      <c r="I4" s="1">
        <f>_xll.NCDK_AcidicGroupCount(B4)</f>
        <v>0</v>
      </c>
      <c r="J4" s="1">
        <f>_xll.NCDK_AromaticBondsCount(B4)</f>
        <v>0</v>
      </c>
      <c r="K4" s="1" t="str">
        <f>_xll.NCDK_AutocorrelationCharge(B4)</f>
        <v>0.482364049323966, -0.239230483102807, 0.193743260003086, -0.422975414094056, 0.245070516996786</v>
      </c>
      <c r="L4" s="1" t="str">
        <f>_xll.NCDK_AutocorrelationMass(B4)</f>
        <v>21.0433677091758, 20.6610036641195, 30.570374510169, 39.3180113704083, 36.7520657397667</v>
      </c>
      <c r="M4" s="1" t="str">
        <f>_xll.NCDK_AutocorrelationPolarizability(B4)</f>
        <v>1236.72445709937, 1455.26096710327, 2067.09825744824, 2452.45202784668, 1776.45546782422</v>
      </c>
      <c r="N4" s="1">
        <f>_xll.NCDK_BasicGroupCount(B4)</f>
        <v>0</v>
      </c>
      <c r="O4" s="1" t="str">
        <f>_xll.NCDK_BCUT(B4)</f>
        <v>11.89, 15.9969274797474, -0.279527566151374, 0.285306450703295, 4.45516607690972, 12.225254833975</v>
      </c>
      <c r="P4" s="1">
        <f>_xll.NCDK_BondCount(B4)</f>
        <v>19</v>
      </c>
      <c r="Q4" s="1">
        <f>_xll.NCDK_AMolarRefractivity(B4)</f>
        <v>59.947099999999999</v>
      </c>
      <c r="R4" s="1">
        <f>_xll.NCDK_BPol(B4)</f>
        <v>23.871725999999995</v>
      </c>
      <c r="S4" s="1" t="str">
        <f>_xll.NCDK_CarbonTypes(B4)</f>
        <v>0, 0, 2, 1, 1, 1, 6, 0, 1</v>
      </c>
      <c r="T4" s="1" t="str">
        <f>_xll.NCDK_ChiChain(B4)</f>
        <v>0, 0, 0, 0.0481125224324688, 0.206136035947173, 0, 0, 0, 0.015625, 0.0379976820715334</v>
      </c>
      <c r="U4" s="1" t="str">
        <f>_xll.NCDK_ChiCluster(B4)</f>
        <v>1.29103942781429, 0.0680413817439772, 0.635379749451514, 0.130245735736926, 0.58282022448487, 0.0441941738241592, 0.195368603605389, 0.0360843918243516</v>
      </c>
      <c r="V4" s="1" t="str">
        <f>_xll.NCDK_ChiPathCluster(B4)</f>
        <v>3.75820832838601, 7.24003474940441, 9.47142848690227, 1.60201233255417, 2.48389505922722, 2.76623804293011</v>
      </c>
      <c r="W4" s="1" t="str">
        <f>_xll.NCDK_ChiPath(B4)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X4" s="1" t="str">
        <f>_xll.NCDK_CPSA(B4)</f>
        <v>#N/A, #N/A, #N/A, #N/A, #N/A, #N/A, #N/A, #N/A, #N/A, #N/A, #N/A, #N/A, #N/A, #N/A, #N/A, #N/A, #N/A, #N/A, #N/A, #N/A, #N/A, #N/A, #N/A, #N/A, #N/A, #N/A, #N/A, #N/A, #N/A</v>
      </c>
      <c r="Y4" s="1">
        <f>_xll.NCDK_EccentricConnectivityIndex(B4)</f>
        <v>226</v>
      </c>
      <c r="Z4" s="1">
        <f>_xll.NCDK_FMF(B4)</f>
        <v>0.72222222222222221</v>
      </c>
      <c r="AA4" s="1">
        <f>_xll.NCDK_FractionalPSA(B4)</f>
        <v>0.30092142334124705</v>
      </c>
      <c r="AB4" s="1">
        <f>_xll.NCDK_FragmentComplexity(B4)</f>
        <v>1063.05</v>
      </c>
      <c r="AC4" s="1" t="str">
        <f>_xll.NCDK_GravitationalIndex(B4)</f>
        <v>#N/A, #N/A, #N/A, #N/A, #N/A, #N/A, #N/A, #N/A, #N/A</v>
      </c>
      <c r="AD4" s="1">
        <f>_xll.NCDK_HBondAcceptorCount(B4)</f>
        <v>5</v>
      </c>
      <c r="AE4" s="1">
        <f>_xll.NCDK_HBondDonorCount(B4)</f>
        <v>2</v>
      </c>
      <c r="AF4" s="1">
        <f>_xll.NCDK_HybridizationRatio(B4)</f>
        <v>0.61538461538461542</v>
      </c>
      <c r="AG4" s="1" t="str">
        <f>_xll.NCDK_KappaShapeIndices(B4)</f>
        <v>14.409972299169, 5.96982167352538, 2.65927977839335</v>
      </c>
      <c r="AH4" s="1" t="str">
        <f>_xll.NCDK_KierHallSmarts(B4)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AI4" s="1">
        <f>_xll.NCDK_LargestChain(B4)</f>
        <v>9</v>
      </c>
      <c r="AJ4" s="1">
        <f>_xll.NCDK_LargestPiSystem(B4)</f>
        <v>8</v>
      </c>
      <c r="AK4" s="1">
        <f>_xll.NCDK_LongestAliphaticChain(B4)</f>
        <v>2</v>
      </c>
      <c r="AL4" s="1">
        <f>_xll.NCDK_MannholdLogP(B4)</f>
        <v>2.34</v>
      </c>
      <c r="AM4" s="1" t="str">
        <f>_xll.NCDK_MDE(B4)</f>
        <v>0, 1.78256861348341, 1.17348231572452, 0.5, 9.28105720195319, 8.27801156561087, 2.82326712400687, 2.67269615442102, 3.03934274260637, 0, 0.75, 0, 0, 0, 0, 0, 0.5, 0, 0</v>
      </c>
      <c r="AN4" s="1" t="str">
        <f>_xll.NCDK_MomentOfInertia(B4)</f>
        <v>#N/A, #N/A, #N/A, #N/A, #N/A, #N/A, #N/A</v>
      </c>
      <c r="AO4" s="1">
        <f>_xll.NCDK_PetitjeanNumber(B4)</f>
        <v>0.5</v>
      </c>
      <c r="AP4" s="1" t="str">
        <f>_xll.NCDK_PetitjeanShapeIndex(B4)</f>
        <v>1, #N/A</v>
      </c>
      <c r="AQ4" s="1">
        <f>_xll.NCDK_RotatableBondsCount(B4)</f>
        <v>2</v>
      </c>
      <c r="AR4" s="1">
        <f>_xll.NCDK_RuleOfFive(B4)</f>
        <v>0</v>
      </c>
      <c r="AS4" s="1" t="str">
        <f>_xll.NCDK_SmallRing(B4)</f>
        <v>2, 0, 2, 0, 0, 0, 0, 1, 1, 0, 0</v>
      </c>
      <c r="AT4" s="1">
        <f>_xll.NCDK_TPSA(B4)</f>
        <v>75.27000000000001</v>
      </c>
      <c r="AU4" s="1">
        <f>_xll.NCDK_VABC(B4)</f>
        <v>246.50970715028382</v>
      </c>
      <c r="AV4" s="1">
        <f>_xll.NCDK_VAdjMa(B4)</f>
        <v>5.2479275134435852</v>
      </c>
      <c r="AW4" s="1">
        <f>_xll.NCDK_Weight(B4)</f>
        <v>250.13174258000001</v>
      </c>
      <c r="AX4" s="1" t="str">
        <f>_xll.NCDK_WeightedPath(B4)</f>
        <v>35.9822147160759, 1.99901192867088, 13.5466431850826, 7.60403910050065, 5.94260408458194</v>
      </c>
      <c r="AY4" s="1" t="str">
        <f>_xll.NCDK_WHIM(B4)</f>
        <v>#N/A, #N/A, #N/A, #N/A, #N/A, #N/A, #N/A, #N/A, #N/A, #N/A, #N/A, #N/A, #N/A, #N/A, #N/A, #N/A, #N/A</v>
      </c>
      <c r="AZ4" s="1" t="str">
        <f>_xll.NCDK_WienerNumbers(B4)</f>
        <v>537, 35</v>
      </c>
      <c r="BA4" s="1">
        <f>_xll.NCDK_ZagrebIndex(B4)</f>
        <v>92</v>
      </c>
    </row>
    <row r="5" spans="1:53" ht="409.5" x14ac:dyDescent="0.55000000000000004">
      <c r="A5" s="1" t="s">
        <v>63</v>
      </c>
      <c r="B5" s="2" t="s">
        <v>62</v>
      </c>
      <c r="C5" s="1">
        <f>_xll.NCDK_AtomCount(B5)</f>
        <v>74</v>
      </c>
      <c r="D5" s="1">
        <f>_xll.NCDK_ALogP(B5)</f>
        <v>1.5548000000000011</v>
      </c>
      <c r="E5" s="1">
        <f>_xll.NCDK_XLogP(B5)</f>
        <v>10.518000000000004</v>
      </c>
      <c r="F5" s="1">
        <f>_xll.NCDK_APol(B5)</f>
        <v>78.99447799999993</v>
      </c>
      <c r="G5" s="1" t="str">
        <f>_xll.NCDK_LengthOverBreadth(B5)</f>
        <v>3.502934717034, 3.502934717034</v>
      </c>
      <c r="H5" s="1">
        <f>_xll.NCDK_AromaticAtomsCount(B5)</f>
        <v>0</v>
      </c>
      <c r="I5" s="1">
        <f>_xll.NCDK_AcidicGroupCount(B5)</f>
        <v>0</v>
      </c>
      <c r="J5" s="1">
        <f>_xll.NCDK_AromaticBondsCount(B5)</f>
        <v>0</v>
      </c>
      <c r="K5" s="1" t="str">
        <f>_xll.NCDK_AutocorrelationCharge(B5)</f>
        <v>0.0827991713427503, -0.0229631507285856, -0.0270969061556759, 0.00647128770548948, 0.00909713625645344</v>
      </c>
      <c r="L5" s="1" t="str">
        <f>_xll.NCDK_AutocorrelationMass(B5)</f>
        <v>28.7744690355409, 31.3320919771326, 48.6641839542651, 54.6641839542651, 49.6641839542651</v>
      </c>
      <c r="M5" s="1" t="str">
        <f>_xll.NCDK_AutocorrelationPolarizability(B5)</f>
        <v>2589.35165284459, 3179.06049775734, 4922.9791073968, 5328.87269506555, 4616.91714731414</v>
      </c>
      <c r="N5" s="1">
        <f>_xll.NCDK_BasicGroupCount(B5)</f>
        <v>0</v>
      </c>
      <c r="O5" s="1" t="str">
        <f>_xll.NCDK_BCUT(B5)</f>
        <v>11.89, 15.9949214370833, -0.392219399090072, 0.0596280868632924, 5.23875003301361, 12.6475909449557</v>
      </c>
      <c r="P5" s="1">
        <f>_xll.NCDK_BondCount(B5)</f>
        <v>31</v>
      </c>
      <c r="Q5" s="1">
        <f>_xll.NCDK_AMolarRefractivity(B5)</f>
        <v>115.17460000000001</v>
      </c>
      <c r="R5" s="1">
        <f>_xll.NCDK_BPol(B5)</f>
        <v>50.287521999999989</v>
      </c>
      <c r="S5" s="1" t="str">
        <f>_xll.NCDK_CarbonTypes(B5)</f>
        <v>0, 0, 0, 1, 1, 5, 12, 6, 2</v>
      </c>
      <c r="T5" s="1" t="str">
        <f>_xll.NCDK_ChiChain(B5)</f>
        <v>0, 0, 0.0833333333333333, 0.393634553260967, 0.976046921839545, 0, 0, 0.0833333333333333, 0.37164819290959, 0.863165765466815</v>
      </c>
      <c r="U5" s="1" t="str">
        <f>_xll.NCDK_ChiCluster(B5)</f>
        <v>2.9521315814894, 0.235702260395516, 1.02234106177579, 0.203263132396285, 2.68481479020038, 0.219913202813724, 0.935219433730957, 0.179558378198271</v>
      </c>
      <c r="V5" s="1" t="str">
        <f>_xll.NCDK_ChiPathCluster(B5)</f>
        <v>6.93012787723299, 11.9183161832455, 18.084244169983, 6.31056734345633, 10.8246614459309, 15.7948474414898</v>
      </c>
      <c r="W5" s="1" t="str">
        <f>_xll.NCDK_ChiPath(B5)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X5" s="1" t="str">
        <f>_xll.NCDK_CPSA(B5)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Y5" s="1">
        <f>_xll.NCDK_EccentricConnectivityIndex(B5)</f>
        <v>669</v>
      </c>
      <c r="Z5" s="1">
        <f>_xll.NCDK_FMF(B5)</f>
        <v>0.22972972972972974</v>
      </c>
      <c r="AA5" s="1">
        <f>_xll.NCDK_FractionalPSA(B5)</f>
        <v>5.2361188574192148E-2</v>
      </c>
      <c r="AB5" s="1">
        <f>_xll.NCDK_FragmentComplexity(B5)</f>
        <v>5173.01</v>
      </c>
      <c r="AC5" s="1" t="str">
        <f>_xll.NCDK_GravitationalIndex(B5)</f>
        <v>1941.85812139388, 44.0665192793109, 12.4759176252409, 2394.88950905792, 48.9376083299737, 13.37914910667, 4535.65140656394, 67.3472449812458, 16.5531209985441</v>
      </c>
      <c r="AD5" s="1">
        <f>_xll.NCDK_HBondAcceptorCount(B5)</f>
        <v>1</v>
      </c>
      <c r="AE5" s="1">
        <f>_xll.NCDK_HBondDonorCount(B5)</f>
        <v>1</v>
      </c>
      <c r="AF5" s="1">
        <f>_xll.NCDK_HybridizationRatio(B5)</f>
        <v>0.92592592592592593</v>
      </c>
      <c r="AG5" s="1" t="str">
        <f>_xll.NCDK_KappaShapeIndices(B5)</f>
        <v>21.2403746097815, 7.921875, 3.65484429065744</v>
      </c>
      <c r="AH5" s="1" t="str">
        <f>_xll.NCDK_KierHallSmarts(B5)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AI5" s="1">
        <f>_xll.NCDK_LargestChain(B5)</f>
        <v>7</v>
      </c>
      <c r="AJ5" s="1">
        <f>_xll.NCDK_LargestPiSystem(B5)</f>
        <v>2</v>
      </c>
      <c r="AK5" s="1">
        <f>_xll.NCDK_LongestAliphaticChain(B5)</f>
        <v>7</v>
      </c>
      <c r="AL5" s="1">
        <f>_xll.NCDK_MannholdLogP(B5)</f>
        <v>4.3199999999999994</v>
      </c>
      <c r="AM5" s="1" t="str">
        <f>_xll.NCDK_MDE(B5)</f>
        <v>1.54697174276407, 11.0054221495714, 8.10399071027919, 2.24225976804296, 15.301585299106, 26.1301405209996, 7.46130267367364, 6.99912877305946, 5.73136198628621, 0.25, 0, 0, 0, 0, 0, 0, 0, 0, 0</v>
      </c>
      <c r="AN5" s="1" t="str">
        <f>_xll.NCDK_MomentOfInertia(B5)</f>
        <v>10068.4095883237, 9731.07167302841, 773.613761142664, 1.03466606008362, 13.0147757111406, 12.5787210127379, 8.29661608019916</v>
      </c>
      <c r="AO5" s="1">
        <f>_xll.NCDK_PetitjeanNumber(B5)</f>
        <v>0.46666666666666667</v>
      </c>
      <c r="AP5" s="1" t="str">
        <f>_xll.NCDK_PetitjeanShapeIndex(B5)</f>
        <v>0.875, 0.940550174456362</v>
      </c>
      <c r="AQ5" s="1">
        <f>_xll.NCDK_RotatableBondsCount(B5)</f>
        <v>5</v>
      </c>
      <c r="AR5" s="1">
        <f>_xll.NCDK_RuleOfFive(B5)</f>
        <v>1</v>
      </c>
      <c r="AS5" s="1" t="str">
        <f>_xll.NCDK_SmallRing(B5)</f>
        <v>4, 0, 1, 0, 0, 0, 1, 3, 0, 0, 0</v>
      </c>
      <c r="AT5" s="1">
        <f>_xll.NCDK_TPSA(B5)</f>
        <v>20.23</v>
      </c>
      <c r="AU5" s="1">
        <f>_xll.NCDK_VABC(B5)</f>
        <v>432.2759767957632</v>
      </c>
      <c r="AV5" s="1">
        <f>_xll.NCDK_VAdjMa(B5)</f>
        <v>5.9541963103868758</v>
      </c>
      <c r="AW5" s="1">
        <f>_xll.NCDK_Weight(B5)</f>
        <v>386.35486609200063</v>
      </c>
      <c r="AX5" s="1" t="str">
        <f>_xll.NCDK_WeightedPath(B5)</f>
        <v>57.2167299866347, 2.04345464237981, 2.54245315921217, 2.54245315921217, 0</v>
      </c>
      <c r="AY5" s="1" t="str">
        <f>_xll.NCDK_WHIM(B5)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AZ5" s="1" t="str">
        <f>_xll.NCDK_WienerNumbers(B5)</f>
        <v>2022, 54</v>
      </c>
      <c r="BA5" s="1">
        <f>_xll.NCDK_ZagrebIndex(B5)</f>
        <v>158</v>
      </c>
    </row>
    <row r="6" spans="1:53" x14ac:dyDescent="0.55000000000000004">
      <c r="A6" s="1" t="s">
        <v>56</v>
      </c>
      <c r="B6" s="1" t="s">
        <v>52</v>
      </c>
      <c r="C6" s="1">
        <f>_xll.NCDK_AtomCount(B6)</f>
        <v>12</v>
      </c>
      <c r="D6" s="1">
        <f>_xll.NCDK_ALogP(B6)</f>
        <v>1.8299999999999996</v>
      </c>
      <c r="E6" s="1">
        <f>_xll.NCDK_XLogP(B6)</f>
        <v>2.0220000000000002</v>
      </c>
      <c r="F6" s="1">
        <f>_xll.NCDK_APol(B6)</f>
        <v>14.560758</v>
      </c>
      <c r="G6" s="1" t="str">
        <f>_xll.NCDK_LengthOverBreadth(B6)</f>
        <v>#N/A, #N/A</v>
      </c>
      <c r="H6" s="1">
        <f>_xll.NCDK_AromaticAtomsCount(B6)</f>
        <v>6</v>
      </c>
      <c r="I6" s="1">
        <f>_xll.NCDK_AcidicGroupCount(B6)</f>
        <v>0</v>
      </c>
      <c r="J6" s="1">
        <f>_xll.NCDK_AromaticBondsCount(B6)</f>
        <v>6</v>
      </c>
      <c r="K6" s="1" t="str">
        <f>_xll.NCDK_AutocorrelationCharge(B6)</f>
        <v>0, 0, 0, 0, 0</v>
      </c>
      <c r="L6" s="1" t="str">
        <f>_xll.NCDK_AutocorrelationMass(B6)</f>
        <v>6, 6, 6, 3, 0</v>
      </c>
      <c r="M6" s="1" t="str">
        <f>_xll.NCDK_AutocorrelationPolarizability(B6)</f>
        <v>233.87838834375, 233.87838834375, 233.87838834375, 116.939194171875, 0</v>
      </c>
      <c r="N6" s="1">
        <f>_xll.NCDK_BasicGroupCount(B6)</f>
        <v>0</v>
      </c>
      <c r="O6" s="1" t="str">
        <f>_xll.NCDK_BCUT(B6)</f>
        <v>11.85, 12.1500544016358, -0.211758152069243, 0.0882962495665529, 6.093375, 6.3934294016358</v>
      </c>
      <c r="P6" s="1">
        <f>_xll.NCDK_BondCount(B6)</f>
        <v>6</v>
      </c>
      <c r="Q6" s="1">
        <f>_xll.NCDK_AMolarRefractivity(B6)</f>
        <v>26.058</v>
      </c>
      <c r="R6" s="1">
        <f>_xll.NCDK_BPol(B6)</f>
        <v>6.5592419999999994</v>
      </c>
      <c r="S6" s="1" t="str">
        <f>_xll.NCDK_CarbonTypes(B6)</f>
        <v>0, 0, 0, 6, 0, 0, 0, 0, 0</v>
      </c>
      <c r="T6" s="1" t="str">
        <f>_xll.NCDK_ChiChain(B6)</f>
        <v>0, 0, 0, 0.125, 0, 0, 0, 0, 0.037037037037037, 0</v>
      </c>
      <c r="U6" s="1" t="str">
        <f>_xll.NCDK_ChiCluster(B6)</f>
        <v>0, 0, 0, 0, 0, 0, 0, 0</v>
      </c>
      <c r="V6" s="1" t="str">
        <f>_xll.NCDK_ChiPathCluster(B6)</f>
        <v>0, 0, 0, 0, 0, 0</v>
      </c>
      <c r="W6" s="1" t="str">
        <f>_xll.NCDK_ChiPath(B6)</f>
        <v>4.24264068711928, 3, 2.12132034355964, 1.5, 1.06066017177982, 0.75, 0, 0, 3.46410161513775, 2, 1.15470053837925, 0.666666666666667, 0.384900179459751, 0.222222222222222, 0, 0</v>
      </c>
      <c r="X6" s="1" t="str">
        <f>_xll.NCDK_CPSA(B6)</f>
        <v>#N/A, #N/A, #N/A, #N/A, #N/A, #N/A, #N/A, #N/A, #N/A, #N/A, #N/A, #N/A, #N/A, #N/A, #N/A, #N/A, #N/A, #N/A, #N/A, #N/A, #N/A, #N/A, #N/A, #N/A, #N/A, #N/A, #N/A, #N/A, #N/A</v>
      </c>
      <c r="Y6" s="1">
        <f>_xll.NCDK_EccentricConnectivityIndex(B6)</f>
        <v>36</v>
      </c>
      <c r="Z6" s="1">
        <f>_xll.NCDK_FMF(B6)</f>
        <v>1</v>
      </c>
      <c r="AA6" s="1">
        <f>_xll.NCDK_FractionalPSA(B6)</f>
        <v>0</v>
      </c>
      <c r="AB6" s="1">
        <f>_xll.NCDK_FragmentComplexity(B6)</f>
        <v>114</v>
      </c>
      <c r="AC6" s="1" t="str">
        <f>_xll.NCDK_GravitationalIndex(B6)</f>
        <v>#N/A, #N/A, #N/A, #N/A, #N/A, #N/A, #N/A, #N/A, #N/A</v>
      </c>
      <c r="AD6" s="1">
        <f>_xll.NCDK_HBondAcceptorCount(B6)</f>
        <v>0</v>
      </c>
      <c r="AE6" s="1">
        <f>_xll.NCDK_HBondDonorCount(B6)</f>
        <v>0</v>
      </c>
      <c r="AF6" s="1">
        <f>_xll.NCDK_HybridizationRatio(B6)</f>
        <v>0</v>
      </c>
      <c r="AG6" s="1" t="str">
        <f>_xll.NCDK_KappaShapeIndices(B6)</f>
        <v>4.16666666666667, 2.22222222222222, 1.33333333333333</v>
      </c>
      <c r="AH6" s="1" t="str">
        <f>_xll.NCDK_KierHallSmarts(B6)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AI6" s="1">
        <f>_xll.NCDK_LargestChain(B6)</f>
        <v>0</v>
      </c>
      <c r="AJ6" s="1">
        <f>_xll.NCDK_LargestPiSystem(B6)</f>
        <v>6</v>
      </c>
      <c r="AK6" s="1">
        <f>_xll.NCDK_LongestAliphaticChain(B6)</f>
        <v>0</v>
      </c>
      <c r="AL6" s="1">
        <f>_xll.NCDK_MannholdLogP(B6)</f>
        <v>2.12</v>
      </c>
      <c r="AM6" s="1" t="str">
        <f>_xll.NCDK_MDE(B6)</f>
        <v>0, 0, 0, 0, 9.12546512839809, 0, 0, 0, 0, 0, 0, 0, 0, 0, 0, 0, 0, 0, 0</v>
      </c>
      <c r="AN6" s="1" t="str">
        <f>_xll.NCDK_MomentOfInertia(B6)</f>
        <v>#N/A, #N/A, #N/A, #N/A, #N/A, #N/A, #N/A</v>
      </c>
      <c r="AO6" s="1">
        <f>_xll.NCDK_PetitjeanNumber(B6)</f>
        <v>0</v>
      </c>
      <c r="AP6" s="1" t="str">
        <f>_xll.NCDK_PetitjeanShapeIndex(B6)</f>
        <v>0, #N/A</v>
      </c>
      <c r="AQ6" s="1">
        <f>_xll.NCDK_RotatableBondsCount(B6)</f>
        <v>0</v>
      </c>
      <c r="AR6" s="1">
        <f>_xll.NCDK_RuleOfFive(B6)</f>
        <v>0</v>
      </c>
      <c r="AS6" s="1" t="str">
        <f>_xll.NCDK_SmallRing(B6)</f>
        <v>1, 1, 1, 1, 0, 0, 0, 1, 0, 0, 0</v>
      </c>
      <c r="AT6" s="1">
        <f>_xll.NCDK_TPSA(B6)</f>
        <v>0</v>
      </c>
      <c r="AU6" s="1">
        <f>_xll.NCDK_VABC(B6)</f>
        <v>81.166531652800174</v>
      </c>
      <c r="AV6" s="1">
        <f>_xll.NCDK_VAdjMa(B6)</f>
        <v>3.5849625007211561</v>
      </c>
      <c r="AW6" s="1">
        <f>_xll.NCDK_Weight(B6)</f>
        <v>78.046950240000001</v>
      </c>
      <c r="AX6" s="1" t="str">
        <f>_xll.NCDK_WeightedPath(B6)</f>
        <v>11.8125, 1.96875, 0, 0, 0</v>
      </c>
      <c r="AY6" s="1" t="str">
        <f>_xll.NCDK_WHIM(B6)</f>
        <v>#N/A, #N/A, #N/A, #N/A, #N/A, #N/A, #N/A, #N/A, #N/A, #N/A, #N/A, #N/A, #N/A, #N/A, #N/A, #N/A, #N/A</v>
      </c>
      <c r="AZ6" s="1" t="str">
        <f>_xll.NCDK_WienerNumbers(B6)</f>
        <v>27, 3</v>
      </c>
      <c r="BA6" s="1">
        <f>_xll.NCDK_ZagrebIndex(B6)</f>
        <v>24</v>
      </c>
    </row>
    <row r="7" spans="1:53" x14ac:dyDescent="0.55000000000000004">
      <c r="A7" s="1" t="s">
        <v>56</v>
      </c>
      <c r="B7" s="1" t="s">
        <v>58</v>
      </c>
      <c r="C7" s="1">
        <f>_xll.NCDK_AtomCount(B7)</f>
        <v>18</v>
      </c>
      <c r="D7" s="1">
        <f>_xll.NCDK_ALogP(B7)</f>
        <v>-1.7280000000000006</v>
      </c>
      <c r="E7" s="1">
        <f>_xll.NCDK_XLogP(B7)</f>
        <v>3.4139999999999997</v>
      </c>
      <c r="F7" s="1">
        <f>_xll.NCDK_APol(B7)</f>
        <v>10.56</v>
      </c>
      <c r="G7" s="1" t="str">
        <f>_xll.NCDK_LengthOverBreadth(B7)</f>
        <v>#N/A, #N/A</v>
      </c>
      <c r="H7" s="1">
        <f>_xll.NCDK_AromaticAtomsCount(B7)</f>
        <v>0</v>
      </c>
      <c r="I7" s="1">
        <f>_xll.NCDK_AcidicGroupCount(B7)</f>
        <v>0</v>
      </c>
      <c r="J7" s="1">
        <f>_xll.NCDK_AromaticBondsCount(B7)</f>
        <v>0</v>
      </c>
      <c r="K7" s="1" t="str">
        <f>_xll.NCDK_AutocorrelationCharge(B7)</f>
        <v>0, 0, 0, 0, 0</v>
      </c>
      <c r="L7" s="1" t="str">
        <f>_xll.NCDK_AutocorrelationMass(B7)</f>
        <v>6, 6, 6, 3, 0</v>
      </c>
      <c r="M7" s="1" t="str">
        <f>_xll.NCDK_AutocorrelationPolarizability(B7)</f>
        <v>257.709834375, 257.709834375, 257.709834375, 128.8549171875, 0</v>
      </c>
      <c r="N7" s="1">
        <f>_xll.NCDK_BasicGroupCount(B7)</f>
        <v>0</v>
      </c>
      <c r="O7" s="1" t="str">
        <f>_xll.NCDK_BCUT(B7)</f>
        <v>11.9, 12.1000824042221, -0.15279744210896, 0.0472849621131451, 6.45375, 6.65383240422211</v>
      </c>
      <c r="P7" s="1">
        <f>_xll.NCDK_BondCount(B7)</f>
        <v>6</v>
      </c>
      <c r="Q7" s="1">
        <f>_xll.NCDK_AMolarRefractivity(B7)</f>
        <v>17.4696</v>
      </c>
      <c r="R7" s="1">
        <f>_xll.NCDK_BPol(B7)</f>
        <v>13.118483999999999</v>
      </c>
      <c r="S7" s="1" t="str">
        <f>_xll.NCDK_CarbonTypes(B7)</f>
        <v>0, 0, 0, 0, 0, 0, 6, 0, 0</v>
      </c>
      <c r="T7" s="1" t="str">
        <f>_xll.NCDK_ChiChain(B7)</f>
        <v>0, 0, 0, 0.125, 0, 0, 0, 0, 0.125, 0</v>
      </c>
      <c r="U7" s="1" t="str">
        <f>_xll.NCDK_ChiCluster(B7)</f>
        <v>0, 0, 0, 0, 0, 0, 0, 0</v>
      </c>
      <c r="V7" s="1" t="str">
        <f>_xll.NCDK_ChiPathCluster(B7)</f>
        <v>0, 0, 0, 0, 0, 0</v>
      </c>
      <c r="W7" s="1" t="str">
        <f>_xll.NCDK_ChiPath(B7)</f>
        <v>4.24264068711928, 3, 2.12132034355964, 1.5, 1.06066017177982, 0.75, 0, 0, 4.24264068711928, 3, 2.12132034355964, 1.5, 1.06066017177982, 0.75, 0, 0</v>
      </c>
      <c r="X7" s="1" t="str">
        <f>_xll.NCDK_CPSA(B7)</f>
        <v>#N/A, #N/A, #N/A, #N/A, #N/A, #N/A, #N/A, #N/A, #N/A, #N/A, #N/A, #N/A, #N/A, #N/A, #N/A, #N/A, #N/A, #N/A, #N/A, #N/A, #N/A, #N/A, #N/A, #N/A, #N/A, #N/A, #N/A, #N/A, #N/A</v>
      </c>
      <c r="Y7" s="1">
        <f>_xll.NCDK_EccentricConnectivityIndex(B7)</f>
        <v>36</v>
      </c>
      <c r="Z7" s="1">
        <f>_xll.NCDK_FMF(B7)</f>
        <v>1</v>
      </c>
      <c r="AA7" s="1">
        <f>_xll.NCDK_FractionalPSA(B7)</f>
        <v>0</v>
      </c>
      <c r="AB7" s="1">
        <f>_xll.NCDK_FragmentComplexity(B7)</f>
        <v>294</v>
      </c>
      <c r="AC7" s="1" t="str">
        <f>_xll.NCDK_GravitationalIndex(B7)</f>
        <v>#N/A, #N/A, #N/A, #N/A, #N/A, #N/A, #N/A, #N/A, #N/A</v>
      </c>
      <c r="AD7" s="1">
        <f>_xll.NCDK_HBondAcceptorCount(B7)</f>
        <v>0</v>
      </c>
      <c r="AE7" s="1">
        <f>_xll.NCDK_HBondDonorCount(B7)</f>
        <v>0</v>
      </c>
      <c r="AF7" s="1">
        <f>_xll.NCDK_HybridizationRatio(B7)</f>
        <v>1</v>
      </c>
      <c r="AG7" s="1" t="str">
        <f>_xll.NCDK_KappaShapeIndices(B7)</f>
        <v>4.16666666666667, 2.22222222222222, 1.33333333333333</v>
      </c>
      <c r="AH7" s="1" t="str">
        <f>_xll.NCDK_KierHallSmarts(B7)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AI7" s="1">
        <f>_xll.NCDK_LargestChain(B7)</f>
        <v>4</v>
      </c>
      <c r="AJ7" s="1">
        <f>_xll.NCDK_LargestPiSystem(B7)</f>
        <v>0</v>
      </c>
      <c r="AK7" s="1">
        <f>_xll.NCDK_LongestAliphaticChain(B7)</f>
        <v>0</v>
      </c>
      <c r="AL7" s="1">
        <f>_xll.NCDK_MannholdLogP(B7)</f>
        <v>2.12</v>
      </c>
      <c r="AM7" s="1" t="str">
        <f>_xll.NCDK_MDE(B7)</f>
        <v>0, 0, 0, 0, 9.12546512839809, 0, 0, 0, 0, 0, 0, 0, 0, 0, 0, 0, 0, 0, 0</v>
      </c>
      <c r="AN7" s="1" t="str">
        <f>_xll.NCDK_MomentOfInertia(B7)</f>
        <v>#N/A, #N/A, #N/A, #N/A, #N/A, #N/A, #N/A</v>
      </c>
      <c r="AO7" s="1">
        <f>_xll.NCDK_PetitjeanNumber(B7)</f>
        <v>0</v>
      </c>
      <c r="AP7" s="1" t="str">
        <f>_xll.NCDK_PetitjeanShapeIndex(B7)</f>
        <v>0, #N/A</v>
      </c>
      <c r="AQ7" s="1">
        <f>_xll.NCDK_RotatableBondsCount(B7)</f>
        <v>0</v>
      </c>
      <c r="AR7" s="1">
        <f>_xll.NCDK_RuleOfFive(B7)</f>
        <v>0</v>
      </c>
      <c r="AS7" s="1" t="str">
        <f>_xll.NCDK_SmallRing(B7)</f>
        <v>1, 0, 1, 0, 0, 0, 0, 1, 0, 0, 0</v>
      </c>
      <c r="AT7" s="1">
        <f>_xll.NCDK_TPSA(B7)</f>
        <v>0</v>
      </c>
      <c r="AU7" s="1">
        <f>_xll.NCDK_VABC(B7)</f>
        <v>99.975907755200197</v>
      </c>
      <c r="AV7" s="1">
        <f>_xll.NCDK_VAdjMa(B7)</f>
        <v>3.5849625007211561</v>
      </c>
      <c r="AW7" s="1">
        <f>_xll.NCDK_Weight(B7)</f>
        <v>84.093900480000002</v>
      </c>
      <c r="AX7" s="1" t="str">
        <f>_xll.NCDK_WeightedPath(B7)</f>
        <v>11.8125, 1.96875, 0, 0, 0</v>
      </c>
      <c r="AY7" s="1" t="str">
        <f>_xll.NCDK_WHIM(B7)</f>
        <v>#N/A, #N/A, #N/A, #N/A, #N/A, #N/A, #N/A, #N/A, #N/A, #N/A, #N/A, #N/A, #N/A, #N/A, #N/A, #N/A, #N/A</v>
      </c>
      <c r="AZ7" s="1" t="str">
        <f>_xll.NCDK_WienerNumbers(B7)</f>
        <v>27, 3</v>
      </c>
      <c r="BA7" s="1">
        <f>_xll.NCDK_ZagrebIndex(B7)</f>
        <v>24</v>
      </c>
    </row>
    <row r="8" spans="1:53" x14ac:dyDescent="0.55000000000000004">
      <c r="A8" s="1" t="s">
        <v>56</v>
      </c>
      <c r="B8" s="1" t="s">
        <v>58</v>
      </c>
      <c r="C8" s="1">
        <f>_xll.NCDK_AtomCount(B8)</f>
        <v>18</v>
      </c>
      <c r="D8" s="1">
        <f>_xll.NCDK_ALogP(B8)</f>
        <v>-1.7280000000000006</v>
      </c>
      <c r="E8" s="1">
        <f>_xll.NCDK_XLogP(B8)</f>
        <v>3.4139999999999997</v>
      </c>
      <c r="F8" s="1">
        <f>_xll.NCDK_APol(B8)</f>
        <v>10.56</v>
      </c>
      <c r="G8" s="1" t="str">
        <f>_xll.NCDK_LengthOverBreadth(B8)</f>
        <v>#N/A, #N/A</v>
      </c>
      <c r="H8" s="1">
        <f>_xll.NCDK_AromaticAtomsCount(B8)</f>
        <v>0</v>
      </c>
      <c r="I8" s="1">
        <f>_xll.NCDK_AcidicGroupCount(B8)</f>
        <v>0</v>
      </c>
      <c r="J8" s="1">
        <f>_xll.NCDK_AromaticBondsCount(B8)</f>
        <v>0</v>
      </c>
      <c r="K8" s="1" t="str">
        <f>_xll.NCDK_AutocorrelationCharge(B8)</f>
        <v>0, 0, 0, 0, 0</v>
      </c>
      <c r="L8" s="1" t="str">
        <f>_xll.NCDK_AutocorrelationMass(B8)</f>
        <v>6, 6, 6, 3, 0</v>
      </c>
      <c r="M8" s="1" t="str">
        <f>_xll.NCDK_AutocorrelationPolarizability(B8)</f>
        <v>257.709834375, 257.709834375, 257.709834375, 128.8549171875, 0</v>
      </c>
      <c r="N8" s="1">
        <f>_xll.NCDK_BasicGroupCount(B8)</f>
        <v>0</v>
      </c>
      <c r="O8" s="1" t="str">
        <f>_xll.NCDK_BCUT(B8)</f>
        <v>11.9, 12.1000824042221, -0.15279744210896, 0.0472849621131451, 6.45375, 6.65383240422211</v>
      </c>
      <c r="P8" s="1">
        <f>_xll.NCDK_BondCount(B8)</f>
        <v>6</v>
      </c>
      <c r="Q8" s="1">
        <f>_xll.NCDK_AMolarRefractivity(B8)</f>
        <v>17.4696</v>
      </c>
      <c r="R8" s="1">
        <f>_xll.NCDK_BPol(B8)</f>
        <v>13.118483999999999</v>
      </c>
      <c r="S8" s="1" t="str">
        <f>_xll.NCDK_CarbonTypes(B8)</f>
        <v>0, 0, 0, 0, 0, 0, 6, 0, 0</v>
      </c>
      <c r="T8" s="1" t="str">
        <f>_xll.NCDK_ChiChain(B8)</f>
        <v>0, 0, 0, 0.125, 0, 0, 0, 0, 0.125, 0</v>
      </c>
      <c r="U8" s="1" t="str">
        <f>_xll.NCDK_ChiCluster(B8)</f>
        <v>0, 0, 0, 0, 0, 0, 0, 0</v>
      </c>
      <c r="V8" s="1" t="str">
        <f>_xll.NCDK_ChiPathCluster(B8)</f>
        <v>0, 0, 0, 0, 0, 0</v>
      </c>
      <c r="W8" s="1" t="str">
        <f>_xll.NCDK_ChiPath(B8)</f>
        <v>4.24264068711928, 3, 2.12132034355964, 1.5, 1.06066017177982, 0.75, 0, 0, 4.24264068711928, 3, 2.12132034355964, 1.5, 1.06066017177982, 0.75, 0, 0</v>
      </c>
      <c r="X8" s="1" t="str">
        <f>_xll.NCDK_CPSA(B8)</f>
        <v>#N/A, #N/A, #N/A, #N/A, #N/A, #N/A, #N/A, #N/A, #N/A, #N/A, #N/A, #N/A, #N/A, #N/A, #N/A, #N/A, #N/A, #N/A, #N/A, #N/A, #N/A, #N/A, #N/A, #N/A, #N/A, #N/A, #N/A, #N/A, #N/A</v>
      </c>
      <c r="Y8" s="1">
        <f>_xll.NCDK_EccentricConnectivityIndex(B8)</f>
        <v>36</v>
      </c>
      <c r="Z8" s="1">
        <f>_xll.NCDK_FMF(B8)</f>
        <v>1</v>
      </c>
      <c r="AA8" s="1">
        <f>_xll.NCDK_FractionalPSA(B8)</f>
        <v>0</v>
      </c>
      <c r="AB8" s="1">
        <f>_xll.NCDK_FragmentComplexity(B8)</f>
        <v>294</v>
      </c>
      <c r="AC8" s="1" t="str">
        <f>_xll.NCDK_GravitationalIndex(B8)</f>
        <v>#N/A, #N/A, #N/A, #N/A, #N/A, #N/A, #N/A, #N/A, #N/A</v>
      </c>
      <c r="AD8" s="1">
        <f>_xll.NCDK_HBondAcceptorCount(B8)</f>
        <v>0</v>
      </c>
      <c r="AE8" s="1">
        <f>_xll.NCDK_HBondDonorCount(B8)</f>
        <v>0</v>
      </c>
      <c r="AF8" s="1">
        <f>_xll.NCDK_HybridizationRatio(B8)</f>
        <v>1</v>
      </c>
      <c r="AG8" s="1" t="str">
        <f>_xll.NCDK_KappaShapeIndices(B8)</f>
        <v>4.16666666666667, 2.22222222222222, 1.33333333333333</v>
      </c>
      <c r="AH8" s="1" t="str">
        <f>_xll.NCDK_KierHallSmarts(B8)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AI8" s="1">
        <f>_xll.NCDK_LargestChain(B8)</f>
        <v>4</v>
      </c>
      <c r="AJ8" s="1">
        <f>_xll.NCDK_LargestPiSystem(B8)</f>
        <v>0</v>
      </c>
      <c r="AK8" s="1">
        <f>_xll.NCDK_LongestAliphaticChain(B8)</f>
        <v>0</v>
      </c>
      <c r="AL8" s="1">
        <f>_xll.NCDK_MannholdLogP(B8)</f>
        <v>2.12</v>
      </c>
      <c r="AM8" s="1" t="str">
        <f>_xll.NCDK_MDE(B8)</f>
        <v>0, 0, 0, 0, 9.12546512839809, 0, 0, 0, 0, 0, 0, 0, 0, 0, 0, 0, 0, 0, 0</v>
      </c>
      <c r="AN8" s="1" t="str">
        <f>_xll.NCDK_MomentOfInertia(B8)</f>
        <v>#N/A, #N/A, #N/A, #N/A, #N/A, #N/A, #N/A</v>
      </c>
      <c r="AO8" s="1">
        <f>_xll.NCDK_PetitjeanNumber(B8)</f>
        <v>0</v>
      </c>
      <c r="AP8" s="1" t="str">
        <f>_xll.NCDK_PetitjeanShapeIndex(B8)</f>
        <v>0, #N/A</v>
      </c>
      <c r="AQ8" s="1">
        <f>_xll.NCDK_RotatableBondsCount(B8)</f>
        <v>0</v>
      </c>
      <c r="AR8" s="1">
        <f>_xll.NCDK_RuleOfFive(B8)</f>
        <v>0</v>
      </c>
      <c r="AS8" s="1" t="str">
        <f>_xll.NCDK_SmallRing(B8)</f>
        <v>1, 0, 1, 0, 0, 0, 0, 1, 0, 0, 0</v>
      </c>
      <c r="AT8" s="1">
        <f>_xll.NCDK_TPSA(B8)</f>
        <v>0</v>
      </c>
      <c r="AU8" s="1">
        <f>_xll.NCDK_VABC(B8)</f>
        <v>99.975907755200197</v>
      </c>
      <c r="AV8" s="1">
        <f>_xll.NCDK_VAdjMa(B8)</f>
        <v>3.5849625007211561</v>
      </c>
      <c r="AW8" s="1">
        <f>_xll.NCDK_Weight(B8)</f>
        <v>84.093900480000002</v>
      </c>
      <c r="AX8" s="1" t="str">
        <f>_xll.NCDK_WeightedPath(B8)</f>
        <v>11.8125, 1.96875, 0, 0, 0</v>
      </c>
      <c r="AY8" s="1" t="str">
        <f>_xll.NCDK_WHIM(B8)</f>
        <v>#N/A, #N/A, #N/A, #N/A, #N/A, #N/A, #N/A, #N/A, #N/A, #N/A, #N/A, #N/A, #N/A, #N/A, #N/A, #N/A, #N/A</v>
      </c>
      <c r="AZ8" s="1" t="str">
        <f>_xll.NCDK_WienerNumbers(B8)</f>
        <v>27, 3</v>
      </c>
      <c r="BA8" s="1">
        <f>_xll.NCDK_ZagrebIndex(B8)</f>
        <v>24</v>
      </c>
    </row>
    <row r="9" spans="1:53" ht="19" customHeight="1" x14ac:dyDescent="0.55000000000000004">
      <c r="A9" s="1" t="s">
        <v>63</v>
      </c>
      <c r="B9" s="1" t="s">
        <v>64</v>
      </c>
      <c r="C9" s="1">
        <f>_xll.NCDK_AtomCount(B9)</f>
        <v>74</v>
      </c>
      <c r="D9" s="1">
        <f>_xll.NCDK_ALogP(B9)</f>
        <v>1.5548000000000011</v>
      </c>
      <c r="E9" s="1">
        <f>_xll.NCDK_XLogP(B9)</f>
        <v>10.518000000000004</v>
      </c>
      <c r="F9" s="1">
        <f>_xll.NCDK_APol(B9)</f>
        <v>78.994477999999972</v>
      </c>
      <c r="G9" s="1" t="str">
        <f>_xll.NCDK_LengthOverBreadth(B9)</f>
        <v>#N/A, #N/A</v>
      </c>
      <c r="H9" s="1">
        <f>_xll.NCDK_AromaticAtomsCount(B9)</f>
        <v>0</v>
      </c>
      <c r="I9" s="1">
        <f>_xll.NCDK_AcidicGroupCount(B9)</f>
        <v>0</v>
      </c>
      <c r="J9" s="1">
        <f>_xll.NCDK_AromaticBondsCount(B9)</f>
        <v>0</v>
      </c>
      <c r="K9" s="1" t="str">
        <f>_xll.NCDK_AutocorrelationCharge(B9)</f>
        <v>0.0827991713427503, -0.0229631507285856, -0.0270969061556759, 0.00647128770548948, 0.00909713625645344</v>
      </c>
      <c r="L9" s="1" t="str">
        <f>_xll.NCDK_AutocorrelationMass(B9)</f>
        <v>28.7744690355409, 31.3320919771326, 48.6641839542651, 54.6641839542651, 49.6641839542651</v>
      </c>
      <c r="M9" s="1" t="str">
        <f>_xll.NCDK_AutocorrelationPolarizability(B9)</f>
        <v>2589.35165284459, 3179.06049775734, 4922.9791073968, 5328.87269506555, 4616.91714731414</v>
      </c>
      <c r="N9" s="1">
        <f>_xll.NCDK_BasicGroupCount(B9)</f>
        <v>0</v>
      </c>
      <c r="O9" s="1" t="str">
        <f>_xll.NCDK_BCUT(B9)</f>
        <v>11.89, 15.9949214370832, -0.392219474278523, 0.0694748577202458, 5.23874992098634, 12.6503467270457</v>
      </c>
      <c r="P9" s="1">
        <f>_xll.NCDK_BondCount(B9)</f>
        <v>31</v>
      </c>
      <c r="Q9" s="1">
        <f>_xll.NCDK_AMolarRefractivity(B9)</f>
        <v>115.17460000000001</v>
      </c>
      <c r="R9" s="1">
        <f>_xll.NCDK_BPol(B9)</f>
        <v>50.287521999999989</v>
      </c>
      <c r="S9" s="1" t="str">
        <f>_xll.NCDK_CarbonTypes(B9)</f>
        <v>0, 0, 0, 1, 1, 5, 12, 6, 2</v>
      </c>
      <c r="T9" s="1" t="str">
        <f>_xll.NCDK_ChiChain(B9)</f>
        <v>0, 0, 0.0833333333333333, 0.393634553260967, 0.976046921839545, 0, 0, 0.0833333333333333, 0.37164819290959, 0.863165765466815</v>
      </c>
      <c r="U9" s="1" t="str">
        <f>_xll.NCDK_ChiCluster(B9)</f>
        <v>2.9521315814894, 0.235702260395516, 1.02234106177579, 0.203263132396285, 2.68481479020038, 0.219913202813724, 0.935219433730957, 0.179558378198271</v>
      </c>
      <c r="V9" s="1" t="str">
        <f>_xll.NCDK_ChiPathCluster(B9)</f>
        <v>6.93012787723299, 11.9183161832455, 18.084244169983, 6.31056734345633, 10.8246614459309, 15.7948474414898</v>
      </c>
      <c r="W9" s="1" t="str">
        <f>_xll.NCDK_ChiPath(B9)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X9" s="1" t="str">
        <f>_xll.NCDK_CPSA(B9)</f>
        <v>#N/A, #N/A, #N/A, #N/A, #N/A, #N/A, #N/A, #N/A, #N/A, #N/A, #N/A, #N/A, #N/A, #N/A, #N/A, #N/A, #N/A, #N/A, #N/A, #N/A, #N/A, #N/A, #N/A, #N/A, #N/A, #N/A, #N/A, #N/A, #N/A</v>
      </c>
      <c r="Y9" s="1">
        <f>_xll.NCDK_EccentricConnectivityIndex(B9)</f>
        <v>669</v>
      </c>
      <c r="Z9" s="1">
        <f>_xll.NCDK_FMF(B9)</f>
        <v>0.6071428571428571</v>
      </c>
      <c r="AA9" s="1">
        <f>_xll.NCDK_FractionalPSA(B9)</f>
        <v>5.2361188524318612E-2</v>
      </c>
      <c r="AB9" s="1">
        <f>_xll.NCDK_FragmentComplexity(B9)</f>
        <v>5173.01</v>
      </c>
      <c r="AC9" s="1" t="str">
        <f>_xll.NCDK_GravitationalIndex(B9)</f>
        <v>#N/A, #N/A, #N/A, #N/A, #N/A, #N/A, #N/A, #N/A, #N/A</v>
      </c>
      <c r="AD9" s="1">
        <f>_xll.NCDK_HBondAcceptorCount(B9)</f>
        <v>1</v>
      </c>
      <c r="AE9" s="1">
        <f>_xll.NCDK_HBondDonorCount(B9)</f>
        <v>1</v>
      </c>
      <c r="AF9" s="1">
        <f>_xll.NCDK_HybridizationRatio(B9)</f>
        <v>0.92592592592592593</v>
      </c>
      <c r="AG9" s="1" t="str">
        <f>_xll.NCDK_KappaShapeIndices(B9)</f>
        <v>21.2403746097815, 7.921875, 3.65484429065744</v>
      </c>
      <c r="AH9" s="1" t="str">
        <f>_xll.NCDK_KierHallSmarts(B9)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AI9" s="1">
        <f>_xll.NCDK_LargestChain(B9)</f>
        <v>7</v>
      </c>
      <c r="AJ9" s="1">
        <f>_xll.NCDK_LargestPiSystem(B9)</f>
        <v>2</v>
      </c>
      <c r="AK9" s="1">
        <f>_xll.NCDK_LongestAliphaticChain(B9)</f>
        <v>7</v>
      </c>
      <c r="AL9" s="1">
        <f>_xll.NCDK_MannholdLogP(B9)</f>
        <v>4.3199999999999994</v>
      </c>
      <c r="AM9" s="1" t="str">
        <f>_xll.NCDK_MDE(B9)</f>
        <v>1.54697174276407, 11.0054221495714, 8.10399071027919, 2.24225976804296, 15.301585299106, 26.1301405209996, 7.46130267367364, 6.99912877305946, 5.73136198628621, 0.25, 0, 0, 0, 0, 0, 0, 0, 0, 0</v>
      </c>
      <c r="AN9" s="1" t="str">
        <f>_xll.NCDK_MomentOfInertia(B9)</f>
        <v>#N/A, #N/A, #N/A, #N/A, #N/A, #N/A, #N/A</v>
      </c>
      <c r="AO9" s="1">
        <f>_xll.NCDK_PetitjeanNumber(B9)</f>
        <v>0.46666666666666667</v>
      </c>
      <c r="AP9" s="1" t="str">
        <f>_xll.NCDK_PetitjeanShapeIndex(B9)</f>
        <v>0.875, #N/A</v>
      </c>
      <c r="AQ9" s="1">
        <f>_xll.NCDK_RotatableBondsCount(B9)</f>
        <v>5</v>
      </c>
      <c r="AR9" s="1">
        <f>_xll.NCDK_RuleOfFive(B9)</f>
        <v>1</v>
      </c>
      <c r="AS9" s="1" t="str">
        <f>_xll.NCDK_SmallRing(B9)</f>
        <v>4, 0, 1, 0, 0, 0, 1, 3, 0, 0, 0</v>
      </c>
      <c r="AT9" s="1">
        <f>_xll.NCDK_TPSA(B9)</f>
        <v>20.23</v>
      </c>
      <c r="AU9" s="1">
        <f>_xll.NCDK_VABC(B9)</f>
        <v>432.27597679576252</v>
      </c>
      <c r="AV9" s="1">
        <f>_xll.NCDK_VAdjMa(B9)</f>
        <v>5.9541963103868758</v>
      </c>
      <c r="AW9" s="1">
        <f>_xll.NCDK_Weight(B9)</f>
        <v>386.35486645999998</v>
      </c>
      <c r="AX9" s="1" t="str">
        <f>_xll.NCDK_WeightedPath(B9)</f>
        <v>57.2167299866347, 2.04345464237981, 2.54245315921218, 2.54245315921218, 0</v>
      </c>
      <c r="AY9" s="1" t="str">
        <f>_xll.NCDK_WHIM(B9)</f>
        <v>#N/A, #N/A, #N/A, #N/A, #N/A, #N/A, #N/A, #N/A, #N/A, #N/A, #N/A, #N/A, #N/A, #N/A, #N/A, #N/A, #N/A</v>
      </c>
      <c r="AZ9" s="1" t="str">
        <f>_xll.NCDK_WienerNumbers(B9)</f>
        <v>2022, 54</v>
      </c>
      <c r="BA9" s="1">
        <f>_xll.NCDK_ZagrebIndex(B9)</f>
        <v>158</v>
      </c>
    </row>
    <row r="10" spans="1:53" x14ac:dyDescent="0.55000000000000004">
      <c r="A10" s="1" t="s">
        <v>54</v>
      </c>
      <c r="B10" s="1" t="s">
        <v>48</v>
      </c>
      <c r="C10" s="1">
        <f>_xll.NCDK_AtomCount(B10)</f>
        <v>5</v>
      </c>
      <c r="D10" s="1">
        <f>_xll.NCDK_ALogP(B10)</f>
        <v>0</v>
      </c>
      <c r="E10" s="1">
        <f>_xll.NCDK_XLogP(B10)</f>
        <v>0.73899999999999999</v>
      </c>
      <c r="F10" s="1">
        <f>_xll.NCDK_APol(B10)</f>
        <v>4.4271719999999997</v>
      </c>
      <c r="G10" s="1" t="str">
        <f>_xll.NCDK_LengthOverBreadth(B10)</f>
        <v>#N/A, #N/A</v>
      </c>
      <c r="H10" s="1">
        <f>_xll.NCDK_AromaticAtomsCount(B10)</f>
        <v>0</v>
      </c>
      <c r="I10" s="1">
        <f>_xll.NCDK_AcidicGroupCount(B10)</f>
        <v>0</v>
      </c>
      <c r="J10" s="1">
        <f>_xll.NCDK_AromaticBondsCount(B10)</f>
        <v>0</v>
      </c>
      <c r="K10" s="1" t="str">
        <f>_xll.NCDK_AutocorrelationCharge(B10)</f>
        <v>0, 0, 0, 0, 0</v>
      </c>
      <c r="L10" s="1" t="str">
        <f>_xll.NCDK_AutocorrelationMass(B10)</f>
        <v>1, 0, 0, 0, 0</v>
      </c>
      <c r="M10" s="1" t="str">
        <f>_xll.NCDK_AutocorrelationPolarizability(B10)</f>
        <v>6.822544, 0, 0, 0, 0</v>
      </c>
      <c r="N10" s="1">
        <f>_xll.NCDK_BasicGroupCount(B10)</f>
        <v>0</v>
      </c>
      <c r="O10" s="1" t="str">
        <f>_xll.NCDK_BCUT(B10)</f>
        <v>12, 12, -0.0779229231460157, -0.0779229231460157, 2.612, 2.612</v>
      </c>
      <c r="P10" s="1">
        <f>_xll.NCDK_BondCount(B10)</f>
        <v>0</v>
      </c>
      <c r="Q10" s="1">
        <f>_xll.NCDK_AMolarRefractivity(B10)</f>
        <v>0</v>
      </c>
      <c r="R10" s="1">
        <f>_xll.NCDK_BPol(B10)</f>
        <v>4.3728280000000002</v>
      </c>
      <c r="S10" s="1" t="str">
        <f>_xll.NCDK_CarbonTypes(B10)</f>
        <v>0, 0, 0, 0, 0, 0, 0, 0, 0</v>
      </c>
      <c r="T10" s="1" t="str">
        <f>_xll.NCDK_ChiChain(B10)</f>
        <v>0, 0, 0, 0, 0, 0, 0, 0, 0, 0</v>
      </c>
      <c r="U10" s="1" t="str">
        <f>_xll.NCDK_ChiCluster(B10)</f>
        <v>0, 0, 0, 0, 0, 0, 0, 0</v>
      </c>
      <c r="V10" s="1" t="str">
        <f>_xll.NCDK_ChiPathCluster(B10)</f>
        <v>0, 0, 0, 0, 0, 0</v>
      </c>
      <c r="W10" s="1" t="str">
        <f>_xll.NCDK_ChiPath(B10)</f>
        <v>0, 0, 0, 0, 0, 0, 0, 0, 0, 0, 0, 0, 0, 0, 0, 0</v>
      </c>
      <c r="X10" s="1" t="str">
        <f>_xll.NCDK_CPSA(B10)</f>
        <v>#N/A, #N/A, #N/A, #N/A, #N/A, #N/A, #N/A, #N/A, #N/A, #N/A, #N/A, #N/A, #N/A, #N/A, #N/A, #N/A, #N/A, #N/A, #N/A, #N/A, #N/A, #N/A, #N/A, #N/A, #N/A, #N/A, #N/A, #N/A, #N/A</v>
      </c>
      <c r="Y10" s="1">
        <f>_xll.NCDK_EccentricConnectivityIndex(B10)</f>
        <v>0</v>
      </c>
      <c r="Z10" s="1">
        <f>_xll.NCDK_FMF(B10)</f>
        <v>0</v>
      </c>
      <c r="AA10" s="1">
        <f>_xll.NCDK_FractionalPSA(B10)</f>
        <v>0</v>
      </c>
      <c r="AB10" s="1">
        <f>_xll.NCDK_FragmentComplexity(B10)</f>
        <v>16</v>
      </c>
      <c r="AC10" s="1" t="str">
        <f>_xll.NCDK_GravitationalIndex(B10)</f>
        <v>#N/A, #N/A, #N/A, #N/A, #N/A, #N/A, #N/A, #N/A, #N/A</v>
      </c>
      <c r="AD10" s="1">
        <f>_xll.NCDK_HBondAcceptorCount(B10)</f>
        <v>0</v>
      </c>
      <c r="AE10" s="1">
        <f>_xll.NCDK_HBondDonorCount(B10)</f>
        <v>0</v>
      </c>
      <c r="AF10" s="1">
        <f>_xll.NCDK_HybridizationRatio(B10)</f>
        <v>1</v>
      </c>
      <c r="AG10" s="1" t="str">
        <f>_xll.NCDK_KappaShapeIndices(B10)</f>
        <v>0, 0, 0</v>
      </c>
      <c r="AH10" s="1" t="str">
        <f>_xll.NCDK_KierHallSmarts(B10)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AI10" s="1">
        <f>_xll.NCDK_LargestChain(B10)</f>
        <v>0</v>
      </c>
      <c r="AJ10" s="1">
        <f>_xll.NCDK_LargestPiSystem(B10)</f>
        <v>0</v>
      </c>
      <c r="AK10" s="1">
        <f>_xll.NCDK_LongestAliphaticChain(B10)</f>
        <v>0</v>
      </c>
      <c r="AL10" s="1">
        <f>_xll.NCDK_MannholdLogP(B10)</f>
        <v>1.57</v>
      </c>
      <c r="AM10" s="1" t="str">
        <f>_xll.NCDK_MDE(B10)</f>
        <v>0, 0, 0, 0, 0, 0, 0, 0, 0, 0, 0, 0, 0, 0, 0, 0, 0, 0, 0</v>
      </c>
      <c r="AN10" s="1" t="str">
        <f>_xll.NCDK_MomentOfInertia(B10)</f>
        <v>#N/A, #N/A, #N/A, #N/A, #N/A, #N/A, #N/A</v>
      </c>
      <c r="AO10" s="1">
        <f>_xll.NCDK_PetitjeanNumber(B10)</f>
        <v>0</v>
      </c>
      <c r="AP10" s="1" t="str">
        <f>_xll.NCDK_PetitjeanShapeIndex(B10)</f>
        <v>#N/A, #N/A</v>
      </c>
      <c r="AQ10" s="1">
        <f>_xll.NCDK_RotatableBondsCount(B10)</f>
        <v>0</v>
      </c>
      <c r="AR10" s="1">
        <f>_xll.NCDK_RuleOfFive(B10)</f>
        <v>0</v>
      </c>
      <c r="AS10" s="1" t="str">
        <f>_xll.NCDK_SmallRing(B10)</f>
        <v>0, 0, 0, 0, 0, 0, 0, 0, 0, 0, 0</v>
      </c>
      <c r="AT10" s="1">
        <f>_xll.NCDK_TPSA(B10)</f>
        <v>0</v>
      </c>
      <c r="AU10" s="1">
        <f>_xll.NCDK_VABC(B10)</f>
        <v>25.852443326666702</v>
      </c>
      <c r="AV10" s="1">
        <f>_xll.NCDK_VAdjMa(B10)</f>
        <v>0</v>
      </c>
      <c r="AW10" s="1">
        <f>_xll.NCDK_Weight(B10)</f>
        <v>16.031300160000001</v>
      </c>
      <c r="AX10" s="1" t="str">
        <f>_xll.NCDK_WeightedPath(B10)</f>
        <v>1, 1, 0, 0, 0</v>
      </c>
      <c r="AY10" s="1" t="str">
        <f>_xll.NCDK_WHIM(B10)</f>
        <v>#N/A, #N/A, #N/A, #N/A, #N/A, #N/A, #N/A, #N/A, #N/A, #N/A, #N/A, #N/A, #N/A, #N/A, #N/A, #N/A, #N/A</v>
      </c>
      <c r="AZ10" s="1" t="str">
        <f>_xll.NCDK_WienerNumbers(B10)</f>
        <v>0, 0</v>
      </c>
      <c r="BA10" s="1">
        <f>_xll.NCDK_ZagrebIndex(B10)</f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2018-10-07T15:19:43Z</dcterms:modified>
</cp:coreProperties>
</file>