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8_{C9855EED-4FF7-4649-8A5B-7C69A1A1742B}" xr6:coauthVersionLast="37" xr6:coauthVersionMax="37" xr10:uidLastSave="{00000000-0000-0000-0000-000000000000}"/>
  <bookViews>
    <workbookView xWindow="0" yWindow="0" windowWidth="19200" windowHeight="6880" tabRatio="235" xr2:uid="{00000000-000D-0000-FFFF-FFFF00000000}"/>
  </bookViews>
  <sheets>
    <sheet name="Descriptors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2" l="1"/>
  <c r="H10" i="2"/>
  <c r="H9" i="2"/>
  <c r="H8" i="2"/>
  <c r="H7" i="2"/>
  <c r="H6" i="2"/>
  <c r="H5" i="2"/>
  <c r="H4" i="2"/>
  <c r="H3" i="2"/>
  <c r="I11" i="2" l="1"/>
  <c r="I10" i="2"/>
  <c r="I9" i="2"/>
  <c r="I8" i="2"/>
  <c r="I7" i="2"/>
  <c r="I6" i="2"/>
  <c r="I5" i="2"/>
  <c r="I4" i="2"/>
  <c r="I3" i="2"/>
  <c r="I2" i="2"/>
  <c r="H2" i="2" l="1"/>
  <c r="BM11" i="2" l="1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G11" i="2"/>
  <c r="F11" i="2"/>
  <c r="E11" i="2"/>
  <c r="D11" i="2"/>
  <c r="C11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G10" i="2"/>
  <c r="F10" i="2"/>
  <c r="E10" i="2"/>
  <c r="D10" i="2"/>
  <c r="C10" i="2"/>
  <c r="AD9" i="2"/>
  <c r="AD8" i="2"/>
  <c r="AD7" i="2"/>
  <c r="AD6" i="2"/>
  <c r="AD5" i="2"/>
  <c r="AD4" i="2"/>
  <c r="AD3" i="2"/>
  <c r="AD2" i="2"/>
  <c r="BM9" i="2" l="1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G9" i="2"/>
  <c r="F9" i="2"/>
  <c r="E9" i="2"/>
  <c r="D9" i="2"/>
  <c r="C9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G8" i="2"/>
  <c r="F8" i="2"/>
  <c r="E8" i="2"/>
  <c r="D8" i="2"/>
  <c r="C8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G7" i="2"/>
  <c r="F7" i="2"/>
  <c r="E7" i="2"/>
  <c r="D7" i="2"/>
  <c r="C7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G6" i="2"/>
  <c r="F6" i="2"/>
  <c r="E6" i="2"/>
  <c r="D6" i="2"/>
  <c r="C6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G5" i="2"/>
  <c r="F5" i="2"/>
  <c r="E5" i="2"/>
  <c r="D5" i="2"/>
  <c r="C5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G4" i="2"/>
  <c r="F4" i="2"/>
  <c r="E4" i="2"/>
  <c r="D4" i="2"/>
  <c r="C4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G3" i="2"/>
  <c r="F3" i="2"/>
  <c r="E3" i="2"/>
  <c r="D3" i="2"/>
  <c r="C3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G2" i="2"/>
  <c r="J2" i="2"/>
  <c r="F2" i="2"/>
  <c r="E2" i="2"/>
  <c r="D2" i="2"/>
  <c r="C2" i="2"/>
</calcChain>
</file>

<file path=xl/sharedStrings.xml><?xml version="1.0" encoding="utf-8"?>
<sst xmlns="http://schemas.openxmlformats.org/spreadsheetml/2006/main" count="85" uniqueCount="78">
  <si>
    <t>CC(=O)O</t>
    <phoneticPr fontId="1"/>
  </si>
  <si>
    <t>APol</t>
  </si>
  <si>
    <t>AromaticBondsCount</t>
  </si>
  <si>
    <t>AutocorrelationCharge</t>
  </si>
  <si>
    <t>AutocorrelationMass</t>
  </si>
  <si>
    <t>AutocorrelationPolarizability</t>
  </si>
  <si>
    <t>BasicGroupCount</t>
  </si>
  <si>
    <t>BCUT</t>
  </si>
  <si>
    <t>BondCount</t>
  </si>
  <si>
    <t>BPol</t>
  </si>
  <si>
    <t>ChiChain</t>
  </si>
  <si>
    <t>ChiCluster</t>
  </si>
  <si>
    <t>ChiPathCluster</t>
  </si>
  <si>
    <t>ChiPath</t>
  </si>
  <si>
    <t>CPSA</t>
  </si>
  <si>
    <t>EccentricConnectivityIndex</t>
  </si>
  <si>
    <t>FMF</t>
  </si>
  <si>
    <t>FractionalPSA</t>
  </si>
  <si>
    <t>FragmentComplexity</t>
  </si>
  <si>
    <t>GravitationalIndex</t>
  </si>
  <si>
    <t>HBondAcceptorCount</t>
  </si>
  <si>
    <t>HBondDonorCount</t>
  </si>
  <si>
    <t>HybridizationRatio</t>
  </si>
  <si>
    <t>KappaShapeIndices</t>
  </si>
  <si>
    <t>KierHallSmarts</t>
  </si>
  <si>
    <t>LargestChain</t>
  </si>
  <si>
    <t>LargestPiSystem</t>
  </si>
  <si>
    <t>MannholdLogP</t>
  </si>
  <si>
    <t>MDE</t>
  </si>
  <si>
    <t>MomentOfInertia</t>
  </si>
  <si>
    <t>PetitjeanNumber</t>
  </si>
  <si>
    <t>PetitjeanShapeIndex</t>
  </si>
  <si>
    <t>RotatableBondsCount</t>
  </si>
  <si>
    <t>RuleOfFive</t>
  </si>
  <si>
    <t>SmallRing</t>
  </si>
  <si>
    <t>TPSA</t>
  </si>
  <si>
    <t>VAdjMa</t>
  </si>
  <si>
    <t>Weight</t>
  </si>
  <si>
    <t>WeightedPath</t>
  </si>
  <si>
    <t>WHIM</t>
  </si>
  <si>
    <t>WienerNumbers</t>
  </si>
  <si>
    <t>XLogP</t>
  </si>
  <si>
    <t>ZagrebIndex</t>
  </si>
  <si>
    <t>C</t>
    <phoneticPr fontId="1"/>
  </si>
  <si>
    <t>Molecular</t>
    <phoneticPr fontId="1"/>
  </si>
  <si>
    <t>ALogP</t>
    <phoneticPr fontId="1"/>
  </si>
  <si>
    <t>AMolarRefractivity</t>
    <phoneticPr fontId="1"/>
  </si>
  <si>
    <t>c1ccccc1</t>
    <phoneticPr fontId="1"/>
  </si>
  <si>
    <t>Name</t>
    <phoneticPr fontId="1"/>
  </si>
  <si>
    <t>methane</t>
    <phoneticPr fontId="1"/>
  </si>
  <si>
    <t>acetic acid</t>
    <phoneticPr fontId="1"/>
  </si>
  <si>
    <t>benzene</t>
    <phoneticPr fontId="1"/>
  </si>
  <si>
    <t>InChI=1/C6H6/c1-2-4-6-5-3-1/h1-6H</t>
    <phoneticPr fontId="1"/>
  </si>
  <si>
    <t>O=C1NC(=O)NC(=O)C1(/C2=C/CCCCC2)CC</t>
    <phoneticPr fontId="1"/>
  </si>
  <si>
    <t>Heptabarb</t>
    <phoneticPr fontId="1"/>
  </si>
  <si>
    <t>LongestAliphaticChain</t>
    <phoneticPr fontId="1"/>
  </si>
  <si>
    <t>cholesterol 
 OpenBabel0923D
 74 77  0  0  0  0  0  0  0  0999 V2000
   -4.4007   -0.4401    1.6251 C   0  0  0  0  0
   -5.4580   -1.0449    0.6688 C   0  0  0  0  0
   -6.8803   -1.1120    1.2424 C   0  0  0  0  0
   -6.8789   -1.8887    2.5625 C   0  0  0  0  0
   -8.1805   -1.9330    3.0966 O   0  0  0  0  0
   -4.5298   -1.1316    2.9761 C   0  0  0  0  0
   -5.9163   -1.2545    3.5698 C   0  0  0  0  0
   -6.5867   -2.9502    2.3792 H   0  0  0  0  0
   -8.4859   -1.0575    3.2729 H   0  0  0  0  0
   -7.2848   -0.0861    1.4065 H   0  0  0  0  0
   -7.5635   -1.6115    0.5139 H   0  0  0  0  0
   -3.4739   -1.5853    3.6698 C   0  0  0  0  0
   -2.0491   -1.5015    3.2092 C   0  0  0  0  0
   -5.4914   -0.4714   -0.2864 H   0  0  0  0  0
   -5.1613   -2.0882    0.4082 H   0  0  0  0  0
   -5.9087   -1.8665    4.5017 H   0  0  0  0  0
   -6.2838   -0.2457    3.8644 H   0  0  0  0  0
   -4.6829    1.0628    1.8375 C   0  0  0  0  0
   -3.9145    1.5425    2.4829 H   0  0  0  0  0
   -4.7314    1.6265    0.8802 H   0  0  0  0  0
   -5.6605    1.2510    2.3311 H   0  0  0  0  0
   -2.9831   -0.6783    1.0240 C   0  0  0  0  0
   -1.8668   -0.4880    2.0713 C   0  0  0  0  0
   -1.4072   -1.2093    4.0732 H   0  0  0  0  0
   -1.7436   -2.5253    2.8911 H   0  0  0  0  0
   -2.9232   -1.7566    0.7414 H   0  0  0  0  0
   -1.9378    0.5330    2.5085 H   0  0  0  0  0
   -2.6946    0.1083   -0.2726 C   0  0  0  0  0
   -0.4873   -0.6624    1.4206 C   0  0  0  0  0
   -0.2021    0.2906    0.2388 C   0  0  0  0  0
   -1.2658   -0.0661   -0.8181 C   0  0  0  0  0
   -3.4092   -0.1986   -1.0718 H   0  0  0  0  0
   -2.8641    1.1947   -0.1124 H   0  0  0  0  0
   -1.1359   -1.1205   -1.1581 H   0  0  0  0  0
   -1.1536    0.5653   -1.7269 H   0  0  0  0  0
   -0.4558   -1.7097    1.0305 H   0  0  0  0  0
   -0.2725    1.7827    0.6258 C   0  0  0  0  0
   -0.1621    2.4385   -0.2653 H   0  0  0  0  0
   -1.2338    2.0731    1.1005 H   0  0  0  0  0
    0.5267    2.0755    1.3418 H   0  0  0  0  0
    1.2610   -0.1086   -0.0950 C   0  0  0  0  0
    1.8880   -0.3460    1.3036 C   0  0  0  0  0
    0.7432   -0.5205    2.3170 C   0  0  0  0  0
    2.5364   -1.2546    1.2939 H   0  0  0  0  0
    2.5208    0.5163    1.6206 H   0  0  0  0  0
    0.6384    0.3789    2.9682 H   0  0  0  0  0
    0.8960   -1.4042    2.9812 H   0  0  0  0  0
    1.2152   -1.0968   -0.6133 H   0  0  0  0  0
    2.1309    0.8126   -0.9856 C   0  0  0  0  0
    1.4886    1.0858   -2.3567 C   0  0  0  0  0
    3.5437    0.2143   -1.1862 C   0  0  0  0  0
    4.5801    1.1982   -1.7589 C   0  0  0  0  0
    5.9962    0.5979   -1.7755 C   0  0  0  0  0
    7.0518    1.4960   -2.4502 C   0  0  0  0  0
    8.3942    0.7505   -2.5508 C   0  0  0  0  0
    7.2516    2.8264   -1.7060 C   0  0  0  0  0
    2.1531    1.6731   -3.0272 H   0  0  0  0  0
    1.2359    0.1359   -2.8807 H   0  0  0  0  0
    0.5671    1.6997   -2.2736 H   0  0  0  0  0
    3.9490   -0.1340   -0.2099 H   0  0  0  0  0
    3.4739   -0.6877   -1.8384 H   0  0  0  0  0
    4.3098    1.4879   -2.8000 H   0  0  0  0  0
    4.5724    2.1234   -1.1374 H   0  0  0  0  0
    9.1636    1.3684   -3.0686 H   0  0  0  0  0
    8.7878    0.4944   -1.5406 H   0  0  0  0  0
    8.2909   -0.1974   -3.1279 H   0  0  0  0  0
    8.0599    3.4326   -2.1757 H   0  0  0  0  0
    6.3333    3.4555   -1.7236 H   0  0  0  0  0
    7.5318    2.6539   -0.6417 H   0  0  0  0  0
    6.7102    1.7242   -3.4903 H   0  0  0  0  0
    6.3198    0.3737   -0.7317 H   0  0  0  0  0
    5.9549   -0.3755   -2.3196 H   0  0  0  0  0
    2.2538    1.7889   -0.4594 H   0  0  0  0  0
   -3.6341   -2.0792    4.6432 H   0  0  0  0  0
  2  1  1  0  0  0
  1  6  1  0  0  0
 18  1  1  0  0  0
 22  1  1  0  0  0
  2  3  1  0  0  0
 14  2  1  0  0  0
 15  2  1  0  0  0
  4  3  1  0  0  0
 10  3  1  0  0  0
  3 11  1  0  0  0
  4  5  1  0  0  0
  7  4  1  0  0  0
  4  8  1  0  0  0
  9  5  1  0  0  0
  7  6  1  0  0  0
  6 12  2  0  0  0
  7 16  1  0  0  0
  7 17  1  0  0  0
 12 13  1  0  0  0
 74 12  1  0  0  0
 23 13  1  0  0  0
 24 13  1  0  0  0
 13 25  1  0  0  0
 18 19  1  0  0  0
 18 20  1  0  0  0
 18 21  1  0  0  0
 23 22  1  0  0  0
 26 22  1  0  0  0
 22 28  1  0  0  0
 23 27  1  0  0  0
 29 23  1  0  0  0
 31 28  1  0  0  0
 32 28  1  0  0  0
 33 28  1  0  0  0
 30 29  1  0  0  0
 36 29  1  0  0  0
 43 29  1  0  0  0
 30 31  1  0  0  0
 30 37  1  0  0  0
 30 41  1  0  0  0
 31 34  1  0  0  0
 35 31  1  0  0  0
 37 38  1  0  0  0
 39 37  1  0  0  0
 37 40  1  0  0  0
 42 41  1  0  0  0
 41 48  1  0  0  0
 41 49  1  0  0  0
 42 43  1  0  0  0
 44 42  1  0  0  0
 45 42  1  0  0  0
 43 46  1  0  0  0
 43 47  1  0  0  0
 49 50  1  0  0  0
 51 49  1  0  0  0
 73 49  1  0  0  0
 57 50  1  0  0  0
 50 58  1  0  0  0
 59 50  1  0  0  0
 52 51  1  0  0  0
 60 51  1  0  0  0
 51 61  1  0  0  0
 53 52  1  0  0  0
 52 62  1  0  0  0
 63 52  1  0  0  0
 54 53  1  0  0  0
 53 71  1  0  0  0
 72 53  1  0  0  0
 55 54  1  0  0  0
 54 56  1  0  0  0
 70 54  1  0  0  0
 55 64  1  0  0  0
 55 65  1  0  0  0
 66 55  1  0  0  0
 56 67  1  0  0  0
 68 56  1  0  0  0
 69 56  1  0  0  0
M  END</t>
  </si>
  <si>
    <t>cholesterol</t>
    <phoneticPr fontId="1"/>
  </si>
  <si>
    <t>CC(C)CCCC(C)C1CCC2C1(CCC3C2CC=C4C3(CCC(C4)O)C)C</t>
    <phoneticPr fontId="1"/>
  </si>
  <si>
    <t>VABC</t>
    <phoneticPr fontId="1"/>
  </si>
  <si>
    <t>C1SP1</t>
    <phoneticPr fontId="1"/>
  </si>
  <si>
    <t>C4SP3</t>
    <phoneticPr fontId="1"/>
  </si>
  <si>
    <t>C3SP3</t>
    <phoneticPr fontId="1"/>
  </si>
  <si>
    <t>C2SP3</t>
    <phoneticPr fontId="1"/>
  </si>
  <si>
    <t>C1SP3</t>
    <phoneticPr fontId="1"/>
  </si>
  <si>
    <t>C3SP2</t>
    <phoneticPr fontId="1"/>
  </si>
  <si>
    <t>C2SP2</t>
    <phoneticPr fontId="1"/>
  </si>
  <si>
    <t>C1SP2</t>
    <phoneticPr fontId="1"/>
  </si>
  <si>
    <t>C2SP1</t>
    <phoneticPr fontId="1"/>
  </si>
  <si>
    <t>hydrogen</t>
    <phoneticPr fontId="1"/>
  </si>
  <si>
    <t>Atom Count</t>
    <phoneticPr fontId="1"/>
  </si>
  <si>
    <t>Length over Breadth</t>
    <phoneticPr fontId="1"/>
  </si>
  <si>
    <t>Carbon Types</t>
    <phoneticPr fontId="1"/>
  </si>
  <si>
    <t>FF</t>
    <phoneticPr fontId="1"/>
  </si>
  <si>
    <t>Acidic  Atoms Count</t>
    <phoneticPr fontId="1"/>
  </si>
  <si>
    <t>BCUT</t>
    <phoneticPr fontId="1"/>
  </si>
  <si>
    <t>MW</t>
    <phoneticPr fontId="1"/>
  </si>
  <si>
    <t>[H][H]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</si>
</sst>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5B08-1BAB-4052-951E-1A2BC1F97D8F}">
  <dimension ref="A1:BM11"/>
  <sheetViews>
    <sheetView tabSelected="1" zoomScale="55" zoomScaleNormal="55" workbookViewId="0">
      <selection activeCell="I11" sqref="I11"/>
    </sheetView>
  </sheetViews>
  <sheetFormatPr defaultColWidth="8.58203125" defaultRowHeight="18" x14ac:dyDescent="0.55000000000000004"/>
  <cols>
    <col min="1" max="1" width="10.5" style="1" bestFit="1" customWidth="1"/>
    <col min="2" max="2" width="36.58203125" style="1" customWidth="1"/>
    <col min="3" max="6" width="8.58203125" style="1"/>
    <col min="7" max="7" width="8.9140625" style="1" bestFit="1" customWidth="1"/>
    <col min="8" max="8" width="19.83203125" style="1" customWidth="1"/>
    <col min="9" max="9" width="9.08203125" style="1" customWidth="1"/>
    <col min="10" max="11" width="8.58203125" style="1"/>
    <col min="12" max="20" width="6.83203125" style="1" bestFit="1" customWidth="1"/>
    <col min="21" max="22" width="6.83203125" style="1" customWidth="1"/>
    <col min="23" max="16384" width="8.58203125" style="1"/>
  </cols>
  <sheetData>
    <row r="1" spans="1:65" x14ac:dyDescent="0.55000000000000004">
      <c r="A1" s="1" t="s">
        <v>48</v>
      </c>
      <c r="B1" s="1" t="s">
        <v>44</v>
      </c>
      <c r="C1" s="1" t="s">
        <v>70</v>
      </c>
      <c r="D1" s="1" t="s">
        <v>45</v>
      </c>
      <c r="E1" s="1" t="s">
        <v>41</v>
      </c>
      <c r="F1" s="1" t="s">
        <v>1</v>
      </c>
      <c r="G1" s="1" t="s">
        <v>71</v>
      </c>
      <c r="H1" s="1" t="s">
        <v>75</v>
      </c>
      <c r="I1" s="1" t="s">
        <v>76</v>
      </c>
      <c r="J1" s="1" t="s">
        <v>74</v>
      </c>
      <c r="K1" s="1" t="s">
        <v>72</v>
      </c>
      <c r="L1" s="1" t="s">
        <v>60</v>
      </c>
      <c r="M1" s="1" t="s">
        <v>68</v>
      </c>
      <c r="N1" s="1" t="s">
        <v>67</v>
      </c>
      <c r="O1" s="1" t="s">
        <v>66</v>
      </c>
      <c r="P1" s="1" t="s">
        <v>65</v>
      </c>
      <c r="Q1" s="1" t="s">
        <v>64</v>
      </c>
      <c r="R1" s="1" t="s">
        <v>63</v>
      </c>
      <c r="S1" s="1" t="s">
        <v>62</v>
      </c>
      <c r="T1" s="1" t="s">
        <v>61</v>
      </c>
      <c r="U1" s="1" t="s">
        <v>67</v>
      </c>
      <c r="V1" s="1" t="s">
        <v>66</v>
      </c>
      <c r="W1" s="1" t="s">
        <v>2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46</v>
      </c>
      <c r="AE1" s="1" t="s">
        <v>9</v>
      </c>
      <c r="AF1" s="1" t="s">
        <v>10</v>
      </c>
      <c r="AG1" s="1" t="s">
        <v>11</v>
      </c>
      <c r="AH1" s="1" t="s">
        <v>12</v>
      </c>
      <c r="AI1" s="1" t="s">
        <v>13</v>
      </c>
      <c r="AJ1" s="1" t="s">
        <v>14</v>
      </c>
      <c r="AK1" s="1" t="s">
        <v>15</v>
      </c>
      <c r="AL1" s="1" t="s">
        <v>16</v>
      </c>
      <c r="AM1" s="1" t="s">
        <v>17</v>
      </c>
      <c r="AN1" s="1" t="s">
        <v>18</v>
      </c>
      <c r="AO1" s="1" t="s">
        <v>19</v>
      </c>
      <c r="AP1" s="1" t="s">
        <v>20</v>
      </c>
      <c r="AQ1" s="1" t="s">
        <v>21</v>
      </c>
      <c r="AR1" s="1" t="s">
        <v>22</v>
      </c>
      <c r="AS1" s="1" t="s">
        <v>23</v>
      </c>
      <c r="AT1" s="1" t="s">
        <v>24</v>
      </c>
      <c r="AU1" s="1" t="s">
        <v>25</v>
      </c>
      <c r="AV1" s="1" t="s">
        <v>26</v>
      </c>
      <c r="AW1" s="1" t="s">
        <v>55</v>
      </c>
      <c r="AX1" s="1" t="s">
        <v>27</v>
      </c>
      <c r="AY1" s="1" t="s">
        <v>28</v>
      </c>
      <c r="AZ1" s="1" t="s">
        <v>29</v>
      </c>
      <c r="BA1" s="1" t="s">
        <v>30</v>
      </c>
      <c r="BB1" s="1" t="s">
        <v>31</v>
      </c>
      <c r="BC1" s="1" t="s">
        <v>32</v>
      </c>
      <c r="BD1" s="1" t="s">
        <v>33</v>
      </c>
      <c r="BE1" s="1" t="s">
        <v>34</v>
      </c>
      <c r="BF1" s="1" t="s">
        <v>35</v>
      </c>
      <c r="BG1" s="1" t="s">
        <v>59</v>
      </c>
      <c r="BH1" s="1" t="s">
        <v>36</v>
      </c>
      <c r="BI1" s="1" t="s">
        <v>37</v>
      </c>
      <c r="BJ1" s="1" t="s">
        <v>38</v>
      </c>
      <c r="BK1" s="1" t="s">
        <v>39</v>
      </c>
      <c r="BL1" s="1" t="s">
        <v>40</v>
      </c>
      <c r="BM1" s="1" t="s">
        <v>42</v>
      </c>
    </row>
    <row r="2" spans="1:65" x14ac:dyDescent="0.55000000000000004">
      <c r="A2" s="1" t="s">
        <v>50</v>
      </c>
      <c r="B2" s="1" t="s">
        <v>0</v>
      </c>
      <c r="C2" s="1">
        <f>_xll.NCDK.AtomCount(B2)</f>
        <v>8</v>
      </c>
      <c r="D2" s="1">
        <f>_xll.NCDK.ALogP(B2)</f>
        <v>-0.22990000000000016</v>
      </c>
      <c r="E2" s="1">
        <f>_xll.NCDK.XLogP(B2)</f>
        <v>-0.08</v>
      </c>
      <c r="F2" s="1">
        <f>_xll.NCDK.APol(B2)</f>
        <v>7.7911720000000013</v>
      </c>
      <c r="G2" s="1" t="str">
        <f>_xll.NCDK_LengthOverBreadth(B2)</f>
        <v>#N/A, #N/A</v>
      </c>
      <c r="H2" s="1" t="str">
        <f>_xll.NCDK_BCUT($B2,1,2)</f>
        <v>11.9966879762366, 12.0002847154155, 15.9982572603197, -0.351666803410558, -0.266344431492027, 0.275648439067482, 3.09299617864267, 3.4713846896837, 4.35788090208676</v>
      </c>
      <c r="I2" s="1">
        <f>_xll.NCDK.MW($B2)</f>
        <v>60.021129368000004</v>
      </c>
      <c r="J2" s="1">
        <f>_xll.NCDK.AcidicGroupCount(B2)</f>
        <v>1</v>
      </c>
      <c r="K2" s="1" t="str">
        <f>_xll.NCDK_CarbonTypes(B2)</f>
        <v>0, 0, 1, 0, 0, 1, 0, 0, 0</v>
      </c>
      <c r="L2" s="1">
        <f>_xll.NCDK.CarbonTypes($B2,1)</f>
        <v>0</v>
      </c>
      <c r="M2" s="1">
        <f>_xll.NCDK.CarbonTypes($B2,2)</f>
        <v>0</v>
      </c>
      <c r="N2" s="1">
        <f>_xll.NCDK.CarbonTypes($B2,3)</f>
        <v>1</v>
      </c>
      <c r="O2" s="1">
        <f>_xll.NCDK.CarbonTypes($B2,4)</f>
        <v>0</v>
      </c>
      <c r="P2" s="1">
        <f>_xll.NCDK.CarbonTypes($B2,5)</f>
        <v>0</v>
      </c>
      <c r="Q2" s="1">
        <f>_xll.NCDK.CarbonTypes($B2,6)</f>
        <v>1</v>
      </c>
      <c r="R2" s="1">
        <f>_xll.NCDK.CarbonTypes($B2,7)</f>
        <v>0</v>
      </c>
      <c r="S2" s="1">
        <f>_xll.NCDK.CarbonTypes($B2,8)</f>
        <v>0</v>
      </c>
      <c r="T2" s="1">
        <f>_xll.NCDK.CarbonTypes($B2,9)</f>
        <v>0</v>
      </c>
      <c r="U2" s="1">
        <f>_xll.NCDK.C1SP2($B2)</f>
        <v>1</v>
      </c>
      <c r="V2" s="1">
        <f>_xll.NCDK.C2SP2($B2)</f>
        <v>0</v>
      </c>
      <c r="W2" s="1">
        <f>_xll.NCDK.AromaticBondsCount(B2)</f>
        <v>0</v>
      </c>
      <c r="X2" s="1" t="str">
        <f>_xll.NCDK_AutocorrelationCharge(B2)</f>
        <v>0.194598407923705, -0.0910121789036757, -0.00628702505817703, 0, 0</v>
      </c>
      <c r="Y2" s="1" t="str">
        <f>_xll.NCDK_AutocorrelationMass(B2)</f>
        <v>5.54893807108189, 3.66418395426513, 4.43865298980608, 0, 0</v>
      </c>
      <c r="Z2" s="1" t="str">
        <f>_xll.NCDK_AutocorrelationPolarizability(B2)</f>
        <v>58.780575625, 47.106336, 38.8410481875, 0, 0</v>
      </c>
      <c r="AA2" s="1">
        <f>_xll.NCDK.BasicGroupCount(B2)</f>
        <v>0</v>
      </c>
      <c r="AB2" s="1" t="str">
        <f>_xll.NCDK_BCUT(B2)</f>
        <v>11.9966879762366, 15.9982572603197, -0.351666803410558, 0.275648439067482, 3.09299617864267, 4.35788090208676</v>
      </c>
      <c r="AC2" s="1">
        <f>_xll.NCDK.BondCount(B2)</f>
        <v>3</v>
      </c>
      <c r="AD2" s="1">
        <f>_xll.NCDK.AMR(B2)</f>
        <v>12.643699999999999</v>
      </c>
      <c r="AE2" s="1">
        <f>_xll.NCDK.BPol(B2)</f>
        <v>5.3308279999999995</v>
      </c>
      <c r="AF2" s="1" t="str">
        <f>_xll.NCDK_ChiChain(B2)</f>
        <v>0, 0, 0, 0, 0, 0, 0, 0, 0, 0</v>
      </c>
      <c r="AG2" s="1" t="str">
        <f>_xll.NCDK_ChiCluster(B2)</f>
        <v>0.577350269189626, 0, 0, 0, 0.0912870929175277, 0, 0, 0</v>
      </c>
      <c r="AH2" s="1" t="str">
        <f>_xll.NCDK_ChiPathCluster(B2)</f>
        <v>0, 0, 0, 0, 0, 0</v>
      </c>
      <c r="AI2" s="1" t="str">
        <f>_xll.NCDK_ChiPath(B2)</f>
        <v>3.57735026918963, 1.73205080756888, 1.73205080756888, 0, 0, 0, 0, 0, 2.35546188596382, 0.927730942981911, 0.519018035899438, 0, 0, 0, 0, 0</v>
      </c>
      <c r="AJ2" s="1" t="str">
        <f>_xll.NCDK_CPSA(B2)</f>
        <v>#N/A, #N/A, #N/A, #N/A, #N/A, #N/A, #N/A, #N/A, #N/A, #N/A, #N/A, #N/A, #N/A, #N/A, #N/A, #N/A, #N/A, #N/A, #N/A, #N/A, #N/A, #N/A, #N/A, #N/A, #N/A, #N/A, #N/A, #N/A, #N/A</v>
      </c>
      <c r="AK2" s="1">
        <f>_xll.NCDK.EccentricConnectivityIndex(B2)</f>
        <v>9</v>
      </c>
      <c r="AL2" s="1">
        <f>_xll.NCDK.FMF(B2)</f>
        <v>0</v>
      </c>
      <c r="AM2" s="1">
        <f>_xll.NCDK.FractionalPSA(B2)</f>
        <v>0.62144782000530507</v>
      </c>
      <c r="AN2" s="1">
        <f>_xll.NCDK.FragmentComplexity(B2)</f>
        <v>37.020000000000003</v>
      </c>
      <c r="AO2" s="1" t="str">
        <f>_xll.NCDK_GravitationalIndex(B2)</f>
        <v>#N/A, #N/A, #N/A, #N/A, #N/A, #N/A, #N/A, #N/A, #N/A</v>
      </c>
      <c r="AP2" s="1">
        <f>_xll.NCDK.HBondAcceptorCount(B2)</f>
        <v>2</v>
      </c>
      <c r="AQ2" s="1">
        <f>_xll.NCDK.HBondDonorCount(B2)</f>
        <v>1</v>
      </c>
      <c r="AR2" s="1">
        <f>_xll.NCDK.HybridizationRatio(B2)</f>
        <v>0.5</v>
      </c>
      <c r="AS2" s="1" t="str">
        <f>_xll.NCDK_KappaShapeIndices(B2)</f>
        <v>4, 1.33333333333333, #N/A</v>
      </c>
      <c r="AT2" s="1" t="str">
        <f>_xll.NCDK_KierHallSmarts(B2)</f>
        <v>0, 0, 0, 0, 0, 0, 1, 0, 0, 0, 0, 0, 0, 0, 0, 1, 0, 0, 0, 0, 0, 0, 0, 0, 0, 0, 0, 0, 0, 0, 0, 0, 0, 1, 1, 0, 0, 0, 0, 0, 0, 0, 0, 0, 0, 0, 0, 0, 0, 0, 0, 0, 0, 0, 0, 0, 0, 0, 0, 0, 0, 0, 0, 0, 0, 0, 0, 0, 0, 0, 0, 0, 0, 0, 0, 0, 0, 0, 0</v>
      </c>
      <c r="AU2" s="1">
        <f>_xll.NCDK.LargestChain(B2)</f>
        <v>3</v>
      </c>
      <c r="AV2" s="1">
        <f>_xll.NCDK.LargestPiSystem(B2)</f>
        <v>3</v>
      </c>
      <c r="AW2" s="1">
        <f>_xll.NCDK.LongestAliphaticChain(B2)</f>
        <v>2</v>
      </c>
      <c r="AX2" s="1">
        <f>_xll.NCDK.MannholdLogP(B2)</f>
        <v>1.46</v>
      </c>
      <c r="AY2" s="1" t="str">
        <f>_xll.NCDK_MDE(B2)</f>
        <v>0, 0, 1, 0, 0, 0, 0, 0, 0, 0, 0.5, 0, 0, 0, 0, 0, 0, 0, 0</v>
      </c>
      <c r="AZ2" s="1" t="str">
        <f>_xll.NCDK_MomentOfInertia(B2)</f>
        <v>#N/A, #N/A, #N/A, #N/A, #N/A, #N/A, #N/A</v>
      </c>
      <c r="BA2" s="1">
        <f>_xll.NCDK.PetitjeanNumber(B2)</f>
        <v>0.5</v>
      </c>
      <c r="BB2" s="1" t="str">
        <f>_xll.NCDK_PetitjeanShapeIndex(B2)</f>
        <v>1, #N/A</v>
      </c>
      <c r="BC2" s="1">
        <f>_xll.NCDK.RotatableBondsCount(B2)</f>
        <v>0</v>
      </c>
      <c r="BD2" s="1">
        <f>_xll.NCDK.RuleOfFive(B2)</f>
        <v>0</v>
      </c>
      <c r="BE2" s="1" t="str">
        <f>_xll.NCDK_SmallRing(B2)</f>
        <v>0, 0, 0, 0, 0, 0, 0, 0, 0, 0, 0</v>
      </c>
      <c r="BF2" s="1">
        <f>_xll.NCDK.TPSA(B2)</f>
        <v>37.299999999999997</v>
      </c>
      <c r="BG2" s="1">
        <f>_xll.NCDK.VABC(B2)</f>
        <v>58.092422652855618</v>
      </c>
      <c r="BH2" s="1">
        <f>_xll.NCDK.VAdjMa(B2)</f>
        <v>2.5849625007211561</v>
      </c>
      <c r="BI2" s="1">
        <f>_xll.NCDK.Weight(B2)</f>
        <v>60.021129368000004</v>
      </c>
      <c r="BJ2" s="1" t="str">
        <f>_xll.NCDK_WeightedPath(B2)</f>
        <v>6.73205080756888, 1.68301270189222, 4.48803387171259, 4.48803387171259, 0</v>
      </c>
      <c r="BK2" s="1" t="str">
        <f>_xll.NCDK_WHIM(B2)</f>
        <v>#N/A, #N/A, #N/A, #N/A, #N/A, #N/A, #N/A, #N/A, #N/A, #N/A, #N/A, #N/A, #N/A, #N/A, #N/A, #N/A, #N/A</v>
      </c>
      <c r="BL2" s="1" t="str">
        <f>_xll.NCDK_WienerNumbers(B2)</f>
        <v>9, 0</v>
      </c>
      <c r="BM2" s="1">
        <f>_xll.NCDK.ZagrebIndex(B2)</f>
        <v>12</v>
      </c>
    </row>
    <row r="3" spans="1:65" x14ac:dyDescent="0.55000000000000004">
      <c r="A3" s="1" t="s">
        <v>54</v>
      </c>
      <c r="B3" s="1" t="s">
        <v>53</v>
      </c>
      <c r="C3" s="1">
        <f>_xll.NCDK.AtomCount(B3)</f>
        <v>36</v>
      </c>
      <c r="D3" s="1">
        <f>_xll.NCDK.ALogP(B3)</f>
        <v>-1.2114000000000014</v>
      </c>
      <c r="E3" s="1">
        <f>_xll.NCDK.XLogP(B3)</f>
        <v>2.1759999999999997</v>
      </c>
      <c r="F3" s="1">
        <f>_xll.NCDK.APol(B3)</f>
        <v>39.488273999999983</v>
      </c>
      <c r="G3" s="1" t="str">
        <f>_xll.NCDK_LengthOverBreadth(B3)</f>
        <v>#N/A, #N/A</v>
      </c>
      <c r="H3" s="1" t="str">
        <f>_xll.NCDK_BCUT($B3,1,2)</f>
        <v>11.89, 11.999, 15.9969274797474, -0.279527566151374, -0.277755197426896, 0.285306450703295, 4.45516607690972, 5.543875, 12.225254833975</v>
      </c>
      <c r="I3" s="1">
        <f>_xll.NCDK.MW($B3)</f>
        <v>250.131742436</v>
      </c>
      <c r="J3" s="1">
        <f>_xll.NCDK.AcidicGroupCount(B3)</f>
        <v>0</v>
      </c>
      <c r="K3" s="1" t="str">
        <f>_xll.NCDK_CarbonTypes(B3)</f>
        <v>0, 0, 2, 1, 1, 1, 6, 0, 1</v>
      </c>
      <c r="L3" s="1">
        <f>_xll.NCDK.CarbonTypes($B3,1)</f>
        <v>0</v>
      </c>
      <c r="M3" s="1">
        <f>_xll.NCDK.CarbonTypes($B3,2)</f>
        <v>0</v>
      </c>
      <c r="N3" s="1">
        <f>_xll.NCDK.CarbonTypes($B3,3)</f>
        <v>2</v>
      </c>
      <c r="O3" s="1">
        <f>_xll.NCDK.CarbonTypes($B3,4)</f>
        <v>1</v>
      </c>
      <c r="P3" s="1">
        <f>_xll.NCDK.CarbonTypes($B3,5)</f>
        <v>1</v>
      </c>
      <c r="Q3" s="1">
        <f>_xll.NCDK.CarbonTypes($B3,6)</f>
        <v>1</v>
      </c>
      <c r="R3" s="1">
        <f>_xll.NCDK.CarbonTypes($B3,7)</f>
        <v>6</v>
      </c>
      <c r="S3" s="1">
        <f>_xll.NCDK.CarbonTypes($B3,8)</f>
        <v>0</v>
      </c>
      <c r="T3" s="1">
        <f>_xll.NCDK.CarbonTypes($B3,9)</f>
        <v>1</v>
      </c>
      <c r="U3" s="1">
        <f>_xll.NCDK.C1SP2($B3)</f>
        <v>2</v>
      </c>
      <c r="V3" s="1">
        <f>_xll.NCDK.C2SP2($B3)</f>
        <v>1</v>
      </c>
      <c r="W3" s="1">
        <f>_xll.NCDK.AromaticBondsCount(B3)</f>
        <v>0</v>
      </c>
      <c r="X3" s="1" t="str">
        <f>_xll.NCDK_AutocorrelationCharge(B3)</f>
        <v>0.482364049323966, -0.239230483102807, 0.193743260003086, -0.422975414094056, 0.245070516996786</v>
      </c>
      <c r="Y3" s="1" t="str">
        <f>_xll.NCDK_AutocorrelationMass(B3)</f>
        <v>21.0433677091758, 20.6610036641195, 30.570374510169, 39.3180113704083, 36.7520657397667</v>
      </c>
      <c r="Z3" s="1" t="str">
        <f>_xll.NCDK_AutocorrelationPolarizability(B3)</f>
        <v>1236.72445709937, 1455.26096710327, 2067.09825744824, 2452.45202784668, 1776.45546782422</v>
      </c>
      <c r="AA3" s="1">
        <f>_xll.NCDK.BasicGroupCount(B3)</f>
        <v>0</v>
      </c>
      <c r="AB3" s="1" t="str">
        <f>_xll.NCDK_BCUT(B3)</f>
        <v>11.89, 15.9969274797474, -0.279527566151374, 0.285306450703295, 4.45516607690972, 12.225254833975</v>
      </c>
      <c r="AC3" s="1">
        <f>_xll.NCDK.BondCount(B3)</f>
        <v>19</v>
      </c>
      <c r="AD3" s="1">
        <f>_xll.NCDK.AMR(B3)</f>
        <v>59.947099999999999</v>
      </c>
      <c r="AE3" s="1">
        <f>_xll.NCDK.BPol(B3)</f>
        <v>23.871725999999995</v>
      </c>
      <c r="AF3" s="1" t="str">
        <f>_xll.NCDK_ChiChain(B3)</f>
        <v>0, 0, 0, 0.0481125224324688, 0.206136035947173, 0, 0, 0, 0.015625, 0.0379976820715334</v>
      </c>
      <c r="AG3" s="1" t="str">
        <f>_xll.NCDK_ChiCluster(B3)</f>
        <v>1.29103942781429, 0.0680413817439772, 0.635379749451514, 0.130245735736926, 0.58282022448487, 0.0441941738241592, 0.195368603605389, 0.0360843918243516</v>
      </c>
      <c r="AH3" s="1" t="str">
        <f>_xll.NCDK_ChiPathCluster(B3)</f>
        <v>3.75820832838601, 7.24003474940441, 9.47142848690227, 1.60201233255417, 2.48389505922722, 2.76623804293011</v>
      </c>
      <c r="AI3" s="1" t="str">
        <f>_xll.NCDK_ChiPath(B3)</f>
        <v>13.1733621074374, 8.60822612591632, 7.53308445980525, 6.57446305443147, 5.83502554474493, 3.66414268256136, 2.81639208561656, 1.24750715936873, 10.5447358277005, 6.47350942312757, 4.82495377161152, 3.84884458919458, 2.7963481600948, 1.78170696456175, 1.19223951604789, 0.520731228864019</v>
      </c>
      <c r="AJ3" s="1" t="str">
        <f>_xll.NCDK_CPSA(B3)</f>
        <v>#N/A, #N/A, #N/A, #N/A, #N/A, #N/A, #N/A, #N/A, #N/A, #N/A, #N/A, #N/A, #N/A, #N/A, #N/A, #N/A, #N/A, #N/A, #N/A, #N/A, #N/A, #N/A, #N/A, #N/A, #N/A, #N/A, #N/A, #N/A, #N/A</v>
      </c>
      <c r="AK3" s="1">
        <f>_xll.NCDK.EccentricConnectivityIndex(B3)</f>
        <v>226</v>
      </c>
      <c r="AL3" s="1">
        <f>_xll.NCDK.FMF(B3)</f>
        <v>0.3611111111111111</v>
      </c>
      <c r="AM3" s="1">
        <f>_xll.NCDK.FractionalPSA(B3)</f>
        <v>0.30092142351448647</v>
      </c>
      <c r="AN3" s="1">
        <f>_xll.NCDK.FragmentComplexity(B3)</f>
        <v>1063.05</v>
      </c>
      <c r="AO3" s="1" t="str">
        <f>_xll.NCDK_GravitationalIndex(B3)</f>
        <v>#N/A, #N/A, #N/A, #N/A, #N/A, #N/A, #N/A, #N/A, #N/A</v>
      </c>
      <c r="AP3" s="1">
        <f>_xll.NCDK.HBondAcceptorCount(B3)</f>
        <v>5</v>
      </c>
      <c r="AQ3" s="1">
        <f>_xll.NCDK.HBondDonorCount(B3)</f>
        <v>2</v>
      </c>
      <c r="AR3" s="1">
        <f>_xll.NCDK.HybridizationRatio(B3)</f>
        <v>0.61538461538461542</v>
      </c>
      <c r="AS3" s="1" t="str">
        <f>_xll.NCDK_KappaShapeIndices(B3)</f>
        <v>14.409972299169, 5.96982167352538, 2.65927977839335</v>
      </c>
      <c r="AT3" s="1" t="str">
        <f>_xll.NCDK_KierHallSmarts(B3)</f>
        <v>0, 0, 0, 0, 0, 0, 1, 0, 6, 0, 1, 0, 0, 0, 0, 4, 0, 0, 1, 0, 0, 0, 0, 2, 0, 0, 0, 0, 0, 0, 0, 0, 0, 0, 3, 0, 0, 0, 0, 0, 0, 0, 0, 0, 0, 0, 0, 0, 0, 0, 0, 0, 0, 0, 0, 0, 0, 0, 0, 0, 0, 0, 0, 0, 0, 0, 0, 0, 0, 0, 0, 0, 0, 0, 0, 0, 0, 0, 0</v>
      </c>
      <c r="AU3" s="1">
        <f>_xll.NCDK.LargestChain(B3)</f>
        <v>2</v>
      </c>
      <c r="AV3" s="1">
        <f>_xll.NCDK.LargestPiSystem(B3)</f>
        <v>8</v>
      </c>
      <c r="AW3" s="1">
        <f>_xll.NCDK.LongestAliphaticChain(B3)</f>
        <v>2</v>
      </c>
      <c r="AX3" s="1">
        <f>_xll.NCDK.MannholdLogP(B3)</f>
        <v>2.34</v>
      </c>
      <c r="AY3" s="1" t="str">
        <f>_xll.NCDK_MDE(B3)</f>
        <v>0, 1.78256861348341, 1.17348231572452, 0.5, 9.28105720195319, 8.27801156561087, 2.82326712400687, 2.67269615442102, 3.03934274260637, 0, 0.75, 0, 0, 0, 0, 0, 0.5, 0, 0</v>
      </c>
      <c r="AZ3" s="1" t="str">
        <f>_xll.NCDK_MomentOfInertia(B3)</f>
        <v>#N/A, #N/A, #N/A, #N/A, #N/A, #N/A, #N/A</v>
      </c>
      <c r="BA3" s="1">
        <f>_xll.NCDK.PetitjeanNumber(B3)</f>
        <v>0.5</v>
      </c>
      <c r="BB3" s="1" t="str">
        <f>_xll.NCDK_PetitjeanShapeIndex(B3)</f>
        <v>1, #N/A</v>
      </c>
      <c r="BC3" s="1">
        <f>_xll.NCDK.RotatableBondsCount(B3)</f>
        <v>2</v>
      </c>
      <c r="BD3" s="1">
        <f>_xll.NCDK.RuleOfFive(B3)</f>
        <v>0</v>
      </c>
      <c r="BE3" s="1" t="str">
        <f>_xll.NCDK_SmallRing(B3)</f>
        <v>2, 0, 2, 0, 0, 0, 0, 1, 1, 0, 0</v>
      </c>
      <c r="BF3" s="1">
        <f>_xll.NCDK.TPSA(B3)</f>
        <v>75.27000000000001</v>
      </c>
      <c r="BG3" s="1">
        <f>_xll.NCDK.VABC(B3)</f>
        <v>246.5097071502837</v>
      </c>
      <c r="BH3" s="1">
        <f>_xll.NCDK.VAdjMa(B3)</f>
        <v>5.2479275134435852</v>
      </c>
      <c r="BI3" s="1">
        <f>_xll.NCDK.Weight(B3)</f>
        <v>250.131742436</v>
      </c>
      <c r="BJ3" s="1" t="str">
        <f>_xll.NCDK_WeightedPath(B3)</f>
        <v>35.9822147160759, 1.99901192867088, 13.5466431850826, 7.60403910050065, 5.94260408458194</v>
      </c>
      <c r="BK3" s="1" t="str">
        <f>_xll.NCDK_WHIM(B3)</f>
        <v>#N/A, #N/A, #N/A, #N/A, #N/A, #N/A, #N/A, #N/A, #N/A, #N/A, #N/A, #N/A, #N/A, #N/A, #N/A, #N/A, #N/A</v>
      </c>
      <c r="BL3" s="1" t="str">
        <f>_xll.NCDK_WienerNumbers(B3)</f>
        <v>537, 35</v>
      </c>
      <c r="BM3" s="1">
        <f>_xll.NCDK.ZagrebIndex(B3)</f>
        <v>92</v>
      </c>
    </row>
    <row r="4" spans="1:65" ht="124" customHeight="1" x14ac:dyDescent="0.55000000000000004">
      <c r="A4" s="1" t="s">
        <v>57</v>
      </c>
      <c r="B4" s="2" t="s">
        <v>56</v>
      </c>
      <c r="C4" s="1">
        <f>_xll.NCDK.AtomCount(B4)</f>
        <v>74</v>
      </c>
      <c r="D4" s="1">
        <f>_xll.NCDK.ALogP(B4)</f>
        <v>1.5548000000000011</v>
      </c>
      <c r="E4" s="1">
        <f>_xll.NCDK.XLogP(B4)</f>
        <v>10.518000000000004</v>
      </c>
      <c r="F4" s="1">
        <f>_xll.NCDK.APol(B4)</f>
        <v>78.99447799999993</v>
      </c>
      <c r="G4" s="1" t="str">
        <f>_xll.NCDK_LengthOverBreadth(B4)</f>
        <v>3.502934717034, 3.502934717034</v>
      </c>
      <c r="H4" s="1" t="str">
        <f>_xll.NCDK_BCUT($B4,1,2)</f>
        <v>11.89, 11.999, 15.9949214370833, -0.392219399090072, -0.165109174817909, 0.0596280868632924, 5.23875003301361, 5.84359621809296, 12.6475909449557</v>
      </c>
      <c r="I4" s="1">
        <f>_xll.NCDK.MW($B4)</f>
        <v>386.35486609200063</v>
      </c>
      <c r="J4" s="1">
        <f>_xll.NCDK.AcidicGroupCount(B4)</f>
        <v>0</v>
      </c>
      <c r="K4" s="1" t="str">
        <f>_xll.NCDK_CarbonTypes(B4)</f>
        <v>0, 0, 0, 1, 1, 5, 12, 6, 2</v>
      </c>
      <c r="L4" s="1">
        <f>_xll.NCDK.CarbonTypes($B4,1)</f>
        <v>0</v>
      </c>
      <c r="M4" s="1">
        <f>_xll.NCDK.CarbonTypes($B4,2)</f>
        <v>0</v>
      </c>
      <c r="N4" s="1">
        <f>_xll.NCDK.CarbonTypes($B4,3)</f>
        <v>0</v>
      </c>
      <c r="O4" s="1">
        <f>_xll.NCDK.CarbonTypes($B4,4)</f>
        <v>1</v>
      </c>
      <c r="P4" s="1">
        <f>_xll.NCDK.CarbonTypes($B4,5)</f>
        <v>1</v>
      </c>
      <c r="Q4" s="1">
        <f>_xll.NCDK.CarbonTypes($B4,6)</f>
        <v>5</v>
      </c>
      <c r="R4" s="1">
        <f>_xll.NCDK.CarbonTypes($B4,7)</f>
        <v>12</v>
      </c>
      <c r="S4" s="1">
        <f>_xll.NCDK.CarbonTypes($B4,8)</f>
        <v>6</v>
      </c>
      <c r="T4" s="1">
        <f>_xll.NCDK.CarbonTypes($B4,9)</f>
        <v>2</v>
      </c>
      <c r="U4" s="1">
        <f>_xll.NCDK.C1SP2($B4)</f>
        <v>0</v>
      </c>
      <c r="V4" s="1">
        <f>_xll.NCDK.C2SP2($B4)</f>
        <v>1</v>
      </c>
      <c r="W4" s="1">
        <f>_xll.NCDK.AromaticBondsCount(B4)</f>
        <v>0</v>
      </c>
      <c r="X4" s="1" t="str">
        <f>_xll.NCDK_AutocorrelationCharge(B4)</f>
        <v>0.0827991713427503, -0.0229631507285856, -0.0270969061556759, 0.00647128770548948, 0.00909713625645344</v>
      </c>
      <c r="Y4" s="1" t="str">
        <f>_xll.NCDK_AutocorrelationMass(B4)</f>
        <v>28.7744690355409, 31.3320919771326, 48.6641839542651, 54.6641839542651, 49.6641839542651</v>
      </c>
      <c r="Z4" s="1" t="str">
        <f>_xll.NCDK_AutocorrelationPolarizability(B4)</f>
        <v>2589.35165284459, 3179.06049775734, 4922.9791073968, 5328.87269506555, 4616.91714731414</v>
      </c>
      <c r="AA4" s="1">
        <f>_xll.NCDK.BasicGroupCount(B4)</f>
        <v>0</v>
      </c>
      <c r="AB4" s="1" t="str">
        <f>_xll.NCDK_BCUT(B4)</f>
        <v>11.89, 15.9949214370833, -0.392219399090072, 0.0596280868632924, 5.23875003301361, 12.6475909449557</v>
      </c>
      <c r="AC4" s="1">
        <f>_xll.NCDK.BondCount(B4)</f>
        <v>31</v>
      </c>
      <c r="AD4" s="1">
        <f>_xll.NCDK.AMR(B4)</f>
        <v>115.17460000000001</v>
      </c>
      <c r="AE4" s="1">
        <f>_xll.NCDK.BPol(B4)</f>
        <v>50.287521999999989</v>
      </c>
      <c r="AF4" s="1" t="str">
        <f>_xll.NCDK_ChiChain(B4)</f>
        <v>0, 0, 0.0833333333333333, 0.393634553260967, 0.976046921839545, 0, 0, 0.0833333333333333, 0.37164819290959, 0.863165765466815</v>
      </c>
      <c r="AG4" s="1" t="str">
        <f>_xll.NCDK_ChiCluster(B4)</f>
        <v>2.9521315814894, 0.235702260395516, 1.02234106177579, 0.203263132396285, 2.68481479020038, 0.219913202813724, 0.935219433730957, 0.179558378198271</v>
      </c>
      <c r="AH4" s="1" t="str">
        <f>_xll.NCDK_ChiPathCluster(B4)</f>
        <v>6.93012787723299, 11.9183161832455, 18.084244169983, 6.31056734345633, 10.8246614459309, 15.7948474414898</v>
      </c>
      <c r="AI4" s="1" t="str">
        <f>_xll.NCDK_ChiPath(B4)</f>
        <v>20.1040835277556, 13.2536913009629, 13.0668536638687, 11.1291235227258, 9.49703814548855, 7.69096408557495, 5.93907638185732, 4.4721666474432, 19.344190342069, 12.6298450216499, 12.1863667747532, 10.2790812759586, 8.6662445789686, 6.67875288189192, 5.16344144011131, 3.80610378452706</v>
      </c>
      <c r="AJ4" s="1" t="str">
        <f>_xll.NCDK_CPSA(B4)</f>
        <v>740.518679745203, 1141.6281036277, 24.7477735904141, 216.516577646307, -333.794969260415, -24.5734427697376, 524.002102098896, 1475.42307288811, 49.3212163601517, 0.773763217212662, 1.19287988066324, 0.0258587898400593, 0.226236782787338, -0.348780221713257, -0.025676632684061, 708.702485273172, 1092.57834600072, 23.6844918679688, 207.213998617263, -319.453554322133, -23.5176511261314, 0.136302900713605, 0.25436791475781, 2.7228153119618, 9.4535627888125, 899.894129431074, 57.1411279604366, 0.940293602018195, 0.0597063979818049</v>
      </c>
      <c r="AK4" s="1">
        <f>_xll.NCDK.EccentricConnectivityIndex(B4)</f>
        <v>669</v>
      </c>
      <c r="AL4" s="1">
        <f>_xll.NCDK.FMF(B4)</f>
        <v>0.22972972972972974</v>
      </c>
      <c r="AM4" s="1">
        <f>_xll.NCDK.FractionalPSA(B4)</f>
        <v>5.2361188574192148E-2</v>
      </c>
      <c r="AN4" s="1">
        <f>_xll.NCDK.FragmentComplexity(B4)</f>
        <v>5173.01</v>
      </c>
      <c r="AO4" s="1" t="str">
        <f>_xll.NCDK_GravitationalIndex(B4)</f>
        <v>1941.85812139388, 44.0665192793109, 12.4759176252409, 2394.88950905792, 48.9376083299737, 13.37914910667, 4535.65140656394, 67.3472449812458, 16.5531209985441</v>
      </c>
      <c r="AP4" s="1">
        <f>_xll.NCDK.HBondAcceptorCount(B4)</f>
        <v>1</v>
      </c>
      <c r="AQ4" s="1">
        <f>_xll.NCDK.HBondDonorCount(B4)</f>
        <v>1</v>
      </c>
      <c r="AR4" s="1">
        <f>_xll.NCDK.HybridizationRatio(B4)</f>
        <v>0.92592592592592593</v>
      </c>
      <c r="AS4" s="1" t="str">
        <f>_xll.NCDK_KappaShapeIndices(B4)</f>
        <v>21.2403746097815, 7.921875, 3.65484429065744</v>
      </c>
      <c r="AT4" s="1" t="str">
        <f>_xll.NCDK_KierHallSmarts(B4)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AU4" s="1">
        <f>_xll.NCDK.LargestChain(B4)</f>
        <v>7</v>
      </c>
      <c r="AV4" s="1">
        <f>_xll.NCDK.LargestPiSystem(B4)</f>
        <v>2</v>
      </c>
      <c r="AW4" s="1">
        <f>_xll.NCDK.LongestAliphaticChain(B4)</f>
        <v>7</v>
      </c>
      <c r="AX4" s="1">
        <f>_xll.NCDK.MannholdLogP(B4)</f>
        <v>4.3199999999999994</v>
      </c>
      <c r="AY4" s="1" t="str">
        <f>_xll.NCDK_MDE(B4)</f>
        <v>1.54697174276407, 11.0054221495714, 8.10399071027919, 2.24225976804296, 15.301585299106, 26.1301405209996, 7.46130267367364, 6.99912877305946, 5.73136198628621, 0.25, 0, 0, 0, 0, 0, 0, 0, 0, 0</v>
      </c>
      <c r="AZ4" s="1" t="str">
        <f>_xll.NCDK_MomentOfInertia(B4)</f>
        <v>10068.4095883237, 9731.07167302841, 773.613761142664, 1.03466606008362, 13.0147757111406, 12.5787210127379, 8.29661608019916</v>
      </c>
      <c r="BA4" s="1">
        <f>_xll.NCDK.PetitjeanNumber(B4)</f>
        <v>0.46666666666666667</v>
      </c>
      <c r="BB4" s="1" t="str">
        <f>_xll.NCDK_PetitjeanShapeIndex(B4)</f>
        <v>0.875, 0.940550174456362</v>
      </c>
      <c r="BC4" s="1">
        <f>_xll.NCDK.RotatableBondsCount(B4)</f>
        <v>5</v>
      </c>
      <c r="BD4" s="1">
        <f>_xll.NCDK.RuleOfFive(B4)</f>
        <v>1</v>
      </c>
      <c r="BE4" s="1" t="str">
        <f>_xll.NCDK_SmallRing(B4)</f>
        <v>4, 0, 1, 0, 0, 0, 1, 3, 0, 0, 0</v>
      </c>
      <c r="BF4" s="1">
        <f>_xll.NCDK.TPSA(B4)</f>
        <v>20.23</v>
      </c>
      <c r="BG4" s="1">
        <f>_xll.NCDK.VABC(B4)</f>
        <v>432.2759767957632</v>
      </c>
      <c r="BH4" s="1">
        <f>_xll.NCDK.VAdjMa(B4)</f>
        <v>5.9541963103868758</v>
      </c>
      <c r="BI4" s="1">
        <f>_xll.NCDK.Weight(B4)</f>
        <v>386.35486609200063</v>
      </c>
      <c r="BJ4" s="1" t="str">
        <f>_xll.NCDK_WeightedPath(B4)</f>
        <v>57.2167299866347, 2.04345464237981, 2.54245315921217, 2.54245315921217, 0</v>
      </c>
      <c r="BK4" s="1" t="str">
        <f>_xll.NCDK_WHIM(B4)</f>
        <v>1.22231276339169, 2.17046945111189, 25.8559001988821, 0.0417903530188526, 0.0742074265238894, #N/A, #N/A, #N/A, 0.0962638773185697, 0.00388857657057473, 66.8991567190677, 29.2486824133857, 90.3764308473927, 188.22062289613, 0.413001665342944, #N/A, 66.9993091729568</v>
      </c>
      <c r="BL4" s="1" t="str">
        <f>_xll.NCDK_WienerNumbers(B4)</f>
        <v>2022, 54</v>
      </c>
      <c r="BM4" s="1">
        <f>_xll.NCDK.ZagrebIndex(B4)</f>
        <v>158</v>
      </c>
    </row>
    <row r="5" spans="1:65" x14ac:dyDescent="0.55000000000000004">
      <c r="A5" s="1" t="s">
        <v>51</v>
      </c>
      <c r="B5" s="1" t="s">
        <v>47</v>
      </c>
      <c r="C5" s="1">
        <f>_xll.NCDK.AtomCount(B5)</f>
        <v>12</v>
      </c>
      <c r="D5" s="1">
        <f>_xll.NCDK.ALogP(B5)</f>
        <v>1.8299999999999996</v>
      </c>
      <c r="E5" s="1">
        <f>_xll.NCDK.XLogP(B5)</f>
        <v>2.0220000000000002</v>
      </c>
      <c r="F5" s="1">
        <f>_xll.NCDK.APol(B5)</f>
        <v>14.560758000000002</v>
      </c>
      <c r="G5" s="1" t="str">
        <f>_xll.NCDK_LengthOverBreadth(B5)</f>
        <v>#N/A, #N/A</v>
      </c>
      <c r="H5" s="1" t="str">
        <f>_xll.NCDK_BCUT($B5,1,2)</f>
        <v>11.85, 11.999, 12.1500544016358, -0.211758152069243, -0.0627581520692432, 0.0882962495665529, 6.093375, 6.242375, 6.3934294016358</v>
      </c>
      <c r="I5" s="1">
        <f>_xll.NCDK.MW($B5)</f>
        <v>78.046950191999997</v>
      </c>
      <c r="J5" s="1">
        <f>_xll.NCDK.AcidicGroupCount(B5)</f>
        <v>0</v>
      </c>
      <c r="K5" s="1" t="str">
        <f>_xll.NCDK_CarbonTypes(B5)</f>
        <v>0, 0, 0, 6, 0, 0, 0, 0, 0</v>
      </c>
      <c r="L5" s="1">
        <f>_xll.NCDK.CarbonTypes($B5,1)</f>
        <v>0</v>
      </c>
      <c r="M5" s="1">
        <f>_xll.NCDK.CarbonTypes($B5,2)</f>
        <v>0</v>
      </c>
      <c r="N5" s="1">
        <f>_xll.NCDK.CarbonTypes($B5,3)</f>
        <v>0</v>
      </c>
      <c r="O5" s="1">
        <f>_xll.NCDK.CarbonTypes($B5,4)</f>
        <v>6</v>
      </c>
      <c r="P5" s="1">
        <f>_xll.NCDK.CarbonTypes($B5,5)</f>
        <v>0</v>
      </c>
      <c r="Q5" s="1">
        <f>_xll.NCDK.CarbonTypes($B5,6)</f>
        <v>0</v>
      </c>
      <c r="R5" s="1">
        <f>_xll.NCDK.CarbonTypes($B5,7)</f>
        <v>0</v>
      </c>
      <c r="S5" s="1">
        <f>_xll.NCDK.CarbonTypes($B5,8)</f>
        <v>0</v>
      </c>
      <c r="T5" s="1">
        <f>_xll.NCDK.CarbonTypes($B5,9)</f>
        <v>0</v>
      </c>
      <c r="U5" s="1">
        <f>_xll.NCDK.C1SP2($B5)</f>
        <v>0</v>
      </c>
      <c r="V5" s="1">
        <f>_xll.NCDK.C2SP2($B5)</f>
        <v>6</v>
      </c>
      <c r="W5" s="1">
        <f>_xll.NCDK.AromaticBondsCount(B5)</f>
        <v>6</v>
      </c>
      <c r="X5" s="1" t="str">
        <f>_xll.NCDK_AutocorrelationCharge(B5)</f>
        <v>0, 0, 0, 0, 0</v>
      </c>
      <c r="Y5" s="1" t="str">
        <f>_xll.NCDK_AutocorrelationMass(B5)</f>
        <v>6, 6, 6, 3, 0</v>
      </c>
      <c r="Z5" s="1" t="str">
        <f>_xll.NCDK_AutocorrelationPolarizability(B5)</f>
        <v>233.87838834375, 233.87838834375, 233.87838834375, 116.939194171875, 0</v>
      </c>
      <c r="AA5" s="1">
        <f>_xll.NCDK.BasicGroupCount(B5)</f>
        <v>0</v>
      </c>
      <c r="AB5" s="1" t="str">
        <f>_xll.NCDK_BCUT(B5)</f>
        <v>11.85, 12.1500544016358, -0.211758152069243, 0.0882962495665529, 6.093375, 6.3934294016358</v>
      </c>
      <c r="AC5" s="1">
        <f>_xll.NCDK.BondCount(B5)</f>
        <v>6</v>
      </c>
      <c r="AD5" s="1">
        <f>_xll.NCDK.AMR(B5)</f>
        <v>26.058</v>
      </c>
      <c r="AE5" s="1">
        <f>_xll.NCDK.BPol(B5)</f>
        <v>6.5592419999999994</v>
      </c>
      <c r="AF5" s="1" t="str">
        <f>_xll.NCDK_ChiChain(B5)</f>
        <v>0, 0, 0, 0.125, 0, 0, 0, 0, 0.037037037037037, 0</v>
      </c>
      <c r="AG5" s="1" t="str">
        <f>_xll.NCDK_ChiCluster(B5)</f>
        <v>0, 0, 0, 0, 0, 0, 0, 0</v>
      </c>
      <c r="AH5" s="1" t="str">
        <f>_xll.NCDK_ChiPathCluster(B5)</f>
        <v>0, 0, 0, 0, 0, 0</v>
      </c>
      <c r="AI5" s="1" t="str">
        <f>_xll.NCDK_ChiPath(B5)</f>
        <v>4.24264068711928, 3, 2.12132034355964, 1.5, 1.06066017177982, 0.75, 0, 0, 3.46410161513775, 2, 1.15470053837925, 0.666666666666667, 0.384900179459751, 0.222222222222222, 0, 0</v>
      </c>
      <c r="AJ5" s="1" t="str">
        <f>_xll.NCDK_CPSA(B5)</f>
        <v>#N/A, #N/A, #N/A, #N/A, #N/A, #N/A, #N/A, #N/A, #N/A, #N/A, #N/A, #N/A, #N/A, #N/A, #N/A, #N/A, #N/A, #N/A, #N/A, #N/A, #N/A, #N/A, #N/A, #N/A, #N/A, #N/A, #N/A, #N/A, #N/A</v>
      </c>
      <c r="AK5" s="1">
        <f>_xll.NCDK.EccentricConnectivityIndex(B5)</f>
        <v>36</v>
      </c>
      <c r="AL5" s="1">
        <f>_xll.NCDK.FMF(B5)</f>
        <v>0.5</v>
      </c>
      <c r="AM5" s="1">
        <f>_xll.NCDK.FractionalPSA(B5)</f>
        <v>0</v>
      </c>
      <c r="AN5" s="1">
        <f>_xll.NCDK.FragmentComplexity(B5)</f>
        <v>114</v>
      </c>
      <c r="AO5" s="1" t="str">
        <f>_xll.NCDK_GravitationalIndex(B5)</f>
        <v>#N/A, #N/A, #N/A, #N/A, #N/A, #N/A, #N/A, #N/A, #N/A</v>
      </c>
      <c r="AP5" s="1">
        <f>_xll.NCDK.HBondAcceptorCount(B5)</f>
        <v>0</v>
      </c>
      <c r="AQ5" s="1">
        <f>_xll.NCDK.HBondDonorCount(B5)</f>
        <v>0</v>
      </c>
      <c r="AR5" s="1">
        <f>_xll.NCDK.HybridizationRatio(B5)</f>
        <v>0</v>
      </c>
      <c r="AS5" s="1" t="str">
        <f>_xll.NCDK_KappaShapeIndices(B5)</f>
        <v>4.16666666666667, 2.22222222222222, 1.33333333333333</v>
      </c>
      <c r="AT5" s="1" t="str">
        <f>_xll.NCDK_KierHallSmarts(B5)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AU5" s="1">
        <f>_xll.NCDK.LargestChain(B5)</f>
        <v>0</v>
      </c>
      <c r="AV5" s="1">
        <f>_xll.NCDK.LargestPiSystem(B5)</f>
        <v>6</v>
      </c>
      <c r="AW5" s="1">
        <f>_xll.NCDK.LongestAliphaticChain(B5)</f>
        <v>0</v>
      </c>
      <c r="AX5" s="1">
        <f>_xll.NCDK.MannholdLogP(B5)</f>
        <v>2.12</v>
      </c>
      <c r="AY5" s="1" t="str">
        <f>_xll.NCDK_MDE(B5)</f>
        <v>0, 0, 0, 0, 9.12546512839809, 0, 0, 0, 0, 0, 0, 0, 0, 0, 0, 0, 0, 0, 0</v>
      </c>
      <c r="AZ5" s="1" t="str">
        <f>_xll.NCDK_MomentOfInertia(B5)</f>
        <v>#N/A, #N/A, #N/A, #N/A, #N/A, #N/A, #N/A</v>
      </c>
      <c r="BA5" s="1">
        <f>_xll.NCDK.PetitjeanNumber(B5)</f>
        <v>0</v>
      </c>
      <c r="BB5" s="1" t="str">
        <f>_xll.NCDK_PetitjeanShapeIndex(B5)</f>
        <v>0, #N/A</v>
      </c>
      <c r="BC5" s="1">
        <f>_xll.NCDK.RotatableBondsCount(B5)</f>
        <v>0</v>
      </c>
      <c r="BD5" s="1">
        <f>_xll.NCDK.RuleOfFive(B5)</f>
        <v>0</v>
      </c>
      <c r="BE5" s="1" t="str">
        <f>_xll.NCDK_SmallRing(B5)</f>
        <v>1, 1, 1, 1, 0, 0, 0, 1, 0, 0, 0</v>
      </c>
      <c r="BF5" s="1">
        <f>_xll.NCDK.TPSA(B5)</f>
        <v>0</v>
      </c>
      <c r="BG5" s="1">
        <f>_xll.NCDK.VABC(B5)</f>
        <v>81.166531652800174</v>
      </c>
      <c r="BH5" s="1">
        <f>_xll.NCDK.VAdjMa(B5)</f>
        <v>3.5849625007211561</v>
      </c>
      <c r="BI5" s="1">
        <f>_xll.NCDK.Weight(B5)</f>
        <v>78.046950191999997</v>
      </c>
      <c r="BJ5" s="1" t="str">
        <f>_xll.NCDK_WeightedPath(B5)</f>
        <v>11.8125, 1.96875, 0, 0, 0</v>
      </c>
      <c r="BK5" s="1" t="str">
        <f>_xll.NCDK_WHIM(B5)</f>
        <v>#N/A, #N/A, #N/A, #N/A, #N/A, #N/A, #N/A, #N/A, #N/A, #N/A, #N/A, #N/A, #N/A, #N/A, #N/A, #N/A, #N/A</v>
      </c>
      <c r="BL5" s="1" t="str">
        <f>_xll.NCDK_WienerNumbers(B5)</f>
        <v>27, 3</v>
      </c>
      <c r="BM5" s="1">
        <f>_xll.NCDK.ZagrebIndex(B5)</f>
        <v>24</v>
      </c>
    </row>
    <row r="6" spans="1:65" x14ac:dyDescent="0.55000000000000004">
      <c r="A6" s="1" t="s">
        <v>51</v>
      </c>
      <c r="B6" s="1" t="s">
        <v>52</v>
      </c>
      <c r="C6" s="1">
        <f>_xll.NCDK.AtomCount(B6)</f>
        <v>12</v>
      </c>
      <c r="D6" s="1">
        <f>_xll.NCDK.ALogP(B6)</f>
        <v>1.8299999999999996</v>
      </c>
      <c r="E6" s="1">
        <f>_xll.NCDK.XLogP(B6)</f>
        <v>2.0220000000000002</v>
      </c>
      <c r="F6" s="1">
        <f>_xll.NCDK.APol(B6)</f>
        <v>14.560758000000002</v>
      </c>
      <c r="G6" s="1" t="str">
        <f>_xll.NCDK_LengthOverBreadth(B6)</f>
        <v>#N/A, #N/A</v>
      </c>
      <c r="H6" s="1" t="str">
        <f>_xll.NCDK_BCUT($B6,1,2)</f>
        <v>11.85, 11.999, 12.1500544016358, -0.211758152069243, -0.0627581520692432, 0.0882962495665528, 6.093375, 6.242375, 6.3934294016358</v>
      </c>
      <c r="I6" s="1">
        <f>_xll.NCDK.MW($B6)</f>
        <v>78.046950191999997</v>
      </c>
      <c r="J6" s="1">
        <f>_xll.NCDK.AcidicGroupCount(B6)</f>
        <v>0</v>
      </c>
      <c r="K6" s="1" t="str">
        <f>_xll.NCDK_CarbonTypes(B6)</f>
        <v>0, 0, 0, 6, 0, 0, 0, 0, 0</v>
      </c>
      <c r="L6" s="1">
        <f>_xll.NCDK.CarbonTypes($B6,1)</f>
        <v>0</v>
      </c>
      <c r="M6" s="1">
        <f>_xll.NCDK.CarbonTypes($B6,2)</f>
        <v>0</v>
      </c>
      <c r="N6" s="1">
        <f>_xll.NCDK.CarbonTypes($B6,3)</f>
        <v>0</v>
      </c>
      <c r="O6" s="1">
        <f>_xll.NCDK.CarbonTypes($B6,4)</f>
        <v>6</v>
      </c>
      <c r="P6" s="1">
        <f>_xll.NCDK.CarbonTypes($B6,5)</f>
        <v>0</v>
      </c>
      <c r="Q6" s="1">
        <f>_xll.NCDK.CarbonTypes($B6,6)</f>
        <v>0</v>
      </c>
      <c r="R6" s="1">
        <f>_xll.NCDK.CarbonTypes($B6,7)</f>
        <v>0</v>
      </c>
      <c r="S6" s="1">
        <f>_xll.NCDK.CarbonTypes($B6,8)</f>
        <v>0</v>
      </c>
      <c r="T6" s="1">
        <f>_xll.NCDK.CarbonTypes($B6,9)</f>
        <v>0</v>
      </c>
      <c r="U6" s="1">
        <f>_xll.NCDK.C1SP2($B6)</f>
        <v>0</v>
      </c>
      <c r="V6" s="1">
        <f>_xll.NCDK.C2SP2($B6)</f>
        <v>6</v>
      </c>
      <c r="W6" s="1">
        <f>_xll.NCDK.AromaticBondsCount(B6)</f>
        <v>6</v>
      </c>
      <c r="X6" s="1" t="str">
        <f>_xll.NCDK_AutocorrelationCharge(B6)</f>
        <v>0, 0, 0, 0, 0</v>
      </c>
      <c r="Y6" s="1" t="str">
        <f>_xll.NCDK_AutocorrelationMass(B6)</f>
        <v>6, 6, 6, 3, 0</v>
      </c>
      <c r="Z6" s="1" t="str">
        <f>_xll.NCDK_AutocorrelationPolarizability(B6)</f>
        <v>233.87838834375, 233.87838834375, 233.87838834375, 116.939194171875, 0</v>
      </c>
      <c r="AA6" s="1">
        <f>_xll.NCDK.BasicGroupCount(B6)</f>
        <v>0</v>
      </c>
      <c r="AB6" s="1" t="str">
        <f>_xll.NCDK_BCUT(B6)</f>
        <v>11.85, 12.1500544016358, -0.211758152069243, 0.0882962495665528, 6.093375, 6.3934294016358</v>
      </c>
      <c r="AC6" s="1">
        <f>_xll.NCDK.BondCount(B6)</f>
        <v>6</v>
      </c>
      <c r="AD6" s="1">
        <f>_xll.NCDK.AMR(B6)</f>
        <v>26.058</v>
      </c>
      <c r="AE6" s="1">
        <f>_xll.NCDK.BPol(B6)</f>
        <v>6.5592419999999994</v>
      </c>
      <c r="AF6" s="1" t="str">
        <f>_xll.NCDK_ChiChain(B6)</f>
        <v>0, 0, 0, 0.125, 0, 0, 0, 0, 0.037037037037037, 0</v>
      </c>
      <c r="AG6" s="1" t="str">
        <f>_xll.NCDK_ChiCluster(B6)</f>
        <v>0, 0, 0, 0, 0, 0, 0, 0</v>
      </c>
      <c r="AH6" s="1" t="str">
        <f>_xll.NCDK_ChiPathCluster(B6)</f>
        <v>0, 0, 0, 0, 0, 0</v>
      </c>
      <c r="AI6" s="1" t="str">
        <f>_xll.NCDK_ChiPath(B6)</f>
        <v>4.24264068711928, 3, 2.12132034355964, 1.5, 1.06066017177982, 0.75, 0, 0, 3.46410161513775, 2, 1.15470053837925, 0.666666666666667, 0.384900179459751, 0.222222222222222, 0, 0</v>
      </c>
      <c r="AJ6" s="1" t="str">
        <f>_xll.NCDK_CPSA(B6)</f>
        <v>#N/A, #N/A, #N/A, #N/A, #N/A, #N/A, #N/A, #N/A, #N/A, #N/A, #N/A, #N/A, #N/A, #N/A, #N/A, #N/A, #N/A, #N/A, #N/A, #N/A, #N/A, #N/A, #N/A, #N/A, #N/A, #N/A, #N/A, #N/A, #N/A</v>
      </c>
      <c r="AK6" s="1">
        <f>_xll.NCDK.EccentricConnectivityIndex(B6)</f>
        <v>36</v>
      </c>
      <c r="AL6" s="1">
        <f>_xll.NCDK.FMF(B6)</f>
        <v>0.5</v>
      </c>
      <c r="AM6" s="1">
        <f>_xll.NCDK.FractionalPSA(B6)</f>
        <v>0</v>
      </c>
      <c r="AN6" s="1">
        <f>_xll.NCDK.FragmentComplexity(B6)</f>
        <v>114</v>
      </c>
      <c r="AO6" s="1" t="str">
        <f>_xll.NCDK_GravitationalIndex(B6)</f>
        <v>#N/A, #N/A, #N/A, #N/A, #N/A, #N/A, #N/A, #N/A, #N/A</v>
      </c>
      <c r="AP6" s="1">
        <f>_xll.NCDK.HBondAcceptorCount(B6)</f>
        <v>0</v>
      </c>
      <c r="AQ6" s="1">
        <f>_xll.NCDK.HBondDonorCount(B6)</f>
        <v>0</v>
      </c>
      <c r="AR6" s="1">
        <f>_xll.NCDK.HybridizationRatio(B6)</f>
        <v>0</v>
      </c>
      <c r="AS6" s="1" t="str">
        <f>_xll.NCDK_KappaShapeIndices(B6)</f>
        <v>4.16666666666667, 2.22222222222222, 1.33333333333333</v>
      </c>
      <c r="AT6" s="1" t="str">
        <f>_xll.NCDK_KierHallSmarts(B6)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AU6" s="1">
        <f>_xll.NCDK.LargestChain(B6)</f>
        <v>0</v>
      </c>
      <c r="AV6" s="1">
        <f>_xll.NCDK.LargestPiSystem(B6)</f>
        <v>6</v>
      </c>
      <c r="AW6" s="1">
        <f>_xll.NCDK.LongestAliphaticChain(B6)</f>
        <v>0</v>
      </c>
      <c r="AX6" s="1">
        <f>_xll.NCDK.MannholdLogP(B6)</f>
        <v>2.12</v>
      </c>
      <c r="AY6" s="1" t="str">
        <f>_xll.NCDK_MDE(B6)</f>
        <v>0, 0, 0, 0, 9.12546512839809, 0, 0, 0, 0, 0, 0, 0, 0, 0, 0, 0, 0, 0, 0</v>
      </c>
      <c r="AZ6" s="1" t="str">
        <f>_xll.NCDK_MomentOfInertia(B6)</f>
        <v>#N/A, #N/A, #N/A, #N/A, #N/A, #N/A, #N/A</v>
      </c>
      <c r="BA6" s="1">
        <f>_xll.NCDK.PetitjeanNumber(B6)</f>
        <v>0</v>
      </c>
      <c r="BB6" s="1" t="str">
        <f>_xll.NCDK_PetitjeanShapeIndex(B6)</f>
        <v>0, #N/A</v>
      </c>
      <c r="BC6" s="1">
        <f>_xll.NCDK.RotatableBondsCount(B6)</f>
        <v>0</v>
      </c>
      <c r="BD6" s="1">
        <f>_xll.NCDK.RuleOfFive(B6)</f>
        <v>0</v>
      </c>
      <c r="BE6" s="1" t="str">
        <f>_xll.NCDK_SmallRing(B6)</f>
        <v>1, 1, 1, 1, 0, 0, 0, 1, 0, 0, 0</v>
      </c>
      <c r="BF6" s="1">
        <f>_xll.NCDK.TPSA(B6)</f>
        <v>0</v>
      </c>
      <c r="BG6" s="1">
        <f>_xll.NCDK.VABC(B6)</f>
        <v>81.166531652800174</v>
      </c>
      <c r="BH6" s="1">
        <f>_xll.NCDK.VAdjMa(B6)</f>
        <v>3.5849625007211561</v>
      </c>
      <c r="BI6" s="1">
        <f>_xll.NCDK.Weight(B6)</f>
        <v>78.046950191999997</v>
      </c>
      <c r="BJ6" s="1" t="str">
        <f>_xll.NCDK_WeightedPath(B6)</f>
        <v>11.8125, 1.96875, 0, 0, 0</v>
      </c>
      <c r="BK6" s="1" t="str">
        <f>_xll.NCDK_WHIM(B6)</f>
        <v>#N/A, #N/A, #N/A, #N/A, #N/A, #N/A, #N/A, #N/A, #N/A, #N/A, #N/A, #N/A, #N/A, #N/A, #N/A, #N/A, #N/A</v>
      </c>
      <c r="BL6" s="1" t="str">
        <f>_xll.NCDK_WienerNumbers(B6)</f>
        <v>27, 3</v>
      </c>
      <c r="BM6" s="1">
        <f>_xll.NCDK.ZagrebIndex(B6)</f>
        <v>24</v>
      </c>
    </row>
    <row r="7" spans="1:65" x14ac:dyDescent="0.55000000000000004">
      <c r="A7" s="1" t="s">
        <v>51</v>
      </c>
      <c r="B7" s="1" t="s">
        <v>52</v>
      </c>
      <c r="C7" s="1">
        <f>_xll.NCDK.AtomCount(B7)</f>
        <v>12</v>
      </c>
      <c r="D7" s="1">
        <f>_xll.NCDK.ALogP(B7)</f>
        <v>1.8299999999999996</v>
      </c>
      <c r="E7" s="1">
        <f>_xll.NCDK.XLogP(B7)</f>
        <v>2.0220000000000002</v>
      </c>
      <c r="F7" s="1">
        <f>_xll.NCDK.APol(B7)</f>
        <v>14.560758000000002</v>
      </c>
      <c r="G7" s="1" t="str">
        <f>_xll.NCDK_LengthOverBreadth(B7)</f>
        <v>#N/A, #N/A</v>
      </c>
      <c r="H7" s="1" t="str">
        <f>_xll.NCDK_BCUT($B7,1,2)</f>
        <v>11.85, 11.999, 12.1500544016358, -0.211758152069243, -0.0627581520692432, 0.0882962495665528, 6.093375, 6.242375, 6.3934294016358</v>
      </c>
      <c r="I7" s="1">
        <f>_xll.NCDK.MW($B7)</f>
        <v>78.046950191999997</v>
      </c>
      <c r="J7" s="1">
        <f>_xll.NCDK.AcidicGroupCount(B7)</f>
        <v>0</v>
      </c>
      <c r="K7" s="1" t="str">
        <f>_xll.NCDK_CarbonTypes(B7)</f>
        <v>0, 0, 0, 6, 0, 0, 0, 0, 0</v>
      </c>
      <c r="L7" s="1">
        <f>_xll.NCDK.CarbonTypes($B7,1)</f>
        <v>0</v>
      </c>
      <c r="M7" s="1">
        <f>_xll.NCDK.CarbonTypes($B7,2)</f>
        <v>0</v>
      </c>
      <c r="N7" s="1">
        <f>_xll.NCDK.CarbonTypes($B7,3)</f>
        <v>0</v>
      </c>
      <c r="O7" s="1">
        <f>_xll.NCDK.CarbonTypes($B7,4)</f>
        <v>6</v>
      </c>
      <c r="P7" s="1">
        <f>_xll.NCDK.CarbonTypes($B7,5)</f>
        <v>0</v>
      </c>
      <c r="Q7" s="1">
        <f>_xll.NCDK.CarbonTypes($B7,6)</f>
        <v>0</v>
      </c>
      <c r="R7" s="1">
        <f>_xll.NCDK.CarbonTypes($B7,7)</f>
        <v>0</v>
      </c>
      <c r="S7" s="1">
        <f>_xll.NCDK.CarbonTypes($B7,8)</f>
        <v>0</v>
      </c>
      <c r="T7" s="1">
        <f>_xll.NCDK.CarbonTypes($B7,9)</f>
        <v>0</v>
      </c>
      <c r="U7" s="1">
        <f>_xll.NCDK.C1SP2($B7)</f>
        <v>0</v>
      </c>
      <c r="V7" s="1">
        <f>_xll.NCDK.C2SP2($B7)</f>
        <v>6</v>
      </c>
      <c r="W7" s="1">
        <f>_xll.NCDK.AromaticBondsCount(B7)</f>
        <v>6</v>
      </c>
      <c r="X7" s="1" t="str">
        <f>_xll.NCDK_AutocorrelationCharge(B7)</f>
        <v>0, 0, 0, 0, 0</v>
      </c>
      <c r="Y7" s="1" t="str">
        <f>_xll.NCDK_AutocorrelationMass(B7)</f>
        <v>6, 6, 6, 3, 0</v>
      </c>
      <c r="Z7" s="1" t="str">
        <f>_xll.NCDK_AutocorrelationPolarizability(B7)</f>
        <v>233.87838834375, 233.87838834375, 233.87838834375, 116.939194171875, 0</v>
      </c>
      <c r="AA7" s="1">
        <f>_xll.NCDK.BasicGroupCount(B7)</f>
        <v>0</v>
      </c>
      <c r="AB7" s="1" t="str">
        <f>_xll.NCDK_BCUT(B7)</f>
        <v>11.85, 12.1500544016358, -0.211758152069243, 0.0882962495665528, 6.093375, 6.3934294016358</v>
      </c>
      <c r="AC7" s="1">
        <f>_xll.NCDK.BondCount(B7)</f>
        <v>6</v>
      </c>
      <c r="AD7" s="1">
        <f>_xll.NCDK.AMR(B7)</f>
        <v>26.058</v>
      </c>
      <c r="AE7" s="1">
        <f>_xll.NCDK.BPol(B7)</f>
        <v>6.5592419999999994</v>
      </c>
      <c r="AF7" s="1" t="str">
        <f>_xll.NCDK_ChiChain(B7)</f>
        <v>0, 0, 0, 0.125, 0, 0, 0, 0, 0.037037037037037, 0</v>
      </c>
      <c r="AG7" s="1" t="str">
        <f>_xll.NCDK_ChiCluster(B7)</f>
        <v>0, 0, 0, 0, 0, 0, 0, 0</v>
      </c>
      <c r="AH7" s="1" t="str">
        <f>_xll.NCDK_ChiPathCluster(B7)</f>
        <v>0, 0, 0, 0, 0, 0</v>
      </c>
      <c r="AI7" s="1" t="str">
        <f>_xll.NCDK_ChiPath(B7)</f>
        <v>4.24264068711928, 3, 2.12132034355964, 1.5, 1.06066017177982, 0.75, 0, 0, 3.46410161513775, 2, 1.15470053837925, 0.666666666666667, 0.384900179459751, 0.222222222222222, 0, 0</v>
      </c>
      <c r="AJ7" s="1" t="str">
        <f>_xll.NCDK_CPSA(B7)</f>
        <v>#N/A, #N/A, #N/A, #N/A, #N/A, #N/A, #N/A, #N/A, #N/A, #N/A, #N/A, #N/A, #N/A, #N/A, #N/A, #N/A, #N/A, #N/A, #N/A, #N/A, #N/A, #N/A, #N/A, #N/A, #N/A, #N/A, #N/A, #N/A, #N/A</v>
      </c>
      <c r="AK7" s="1">
        <f>_xll.NCDK.EccentricConnectivityIndex(B7)</f>
        <v>36</v>
      </c>
      <c r="AL7" s="1">
        <f>_xll.NCDK.FMF(B7)</f>
        <v>0.5</v>
      </c>
      <c r="AM7" s="1">
        <f>_xll.NCDK.FractionalPSA(B7)</f>
        <v>0</v>
      </c>
      <c r="AN7" s="1">
        <f>_xll.NCDK.FragmentComplexity(B7)</f>
        <v>114</v>
      </c>
      <c r="AO7" s="1" t="str">
        <f>_xll.NCDK_GravitationalIndex(B7)</f>
        <v>#N/A, #N/A, #N/A, #N/A, #N/A, #N/A, #N/A, #N/A, #N/A</v>
      </c>
      <c r="AP7" s="1">
        <f>_xll.NCDK.HBondAcceptorCount(B7)</f>
        <v>0</v>
      </c>
      <c r="AQ7" s="1">
        <f>_xll.NCDK.HBondDonorCount(B7)</f>
        <v>0</v>
      </c>
      <c r="AR7" s="1">
        <f>_xll.NCDK.HybridizationRatio(B7)</f>
        <v>0</v>
      </c>
      <c r="AS7" s="1" t="str">
        <f>_xll.NCDK_KappaShapeIndices(B7)</f>
        <v>4.16666666666667, 2.22222222222222, 1.33333333333333</v>
      </c>
      <c r="AT7" s="1" t="str">
        <f>_xll.NCDK_KierHallSmarts(B7)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AU7" s="1">
        <f>_xll.NCDK.LargestChain(B7)</f>
        <v>0</v>
      </c>
      <c r="AV7" s="1">
        <f>_xll.NCDK.LargestPiSystem(B7)</f>
        <v>6</v>
      </c>
      <c r="AW7" s="1">
        <f>_xll.NCDK.LongestAliphaticChain(B7)</f>
        <v>0</v>
      </c>
      <c r="AX7" s="1">
        <f>_xll.NCDK.MannholdLogP(B7)</f>
        <v>2.12</v>
      </c>
      <c r="AY7" s="1" t="str">
        <f>_xll.NCDK_MDE(B7)</f>
        <v>0, 0, 0, 0, 9.12546512839809, 0, 0, 0, 0, 0, 0, 0, 0, 0, 0, 0, 0, 0, 0</v>
      </c>
      <c r="AZ7" s="1" t="str">
        <f>_xll.NCDK_MomentOfInertia(B7)</f>
        <v>#N/A, #N/A, #N/A, #N/A, #N/A, #N/A, #N/A</v>
      </c>
      <c r="BA7" s="1">
        <f>_xll.NCDK.PetitjeanNumber(B7)</f>
        <v>0</v>
      </c>
      <c r="BB7" s="1" t="str">
        <f>_xll.NCDK_PetitjeanShapeIndex(B7)</f>
        <v>0, #N/A</v>
      </c>
      <c r="BC7" s="1">
        <f>_xll.NCDK.RotatableBondsCount(B7)</f>
        <v>0</v>
      </c>
      <c r="BD7" s="1">
        <f>_xll.NCDK.RuleOfFive(B7)</f>
        <v>0</v>
      </c>
      <c r="BE7" s="1" t="str">
        <f>_xll.NCDK_SmallRing(B7)</f>
        <v>1, 1, 1, 1, 0, 0, 0, 1, 0, 0, 0</v>
      </c>
      <c r="BF7" s="1">
        <f>_xll.NCDK.TPSA(B7)</f>
        <v>0</v>
      </c>
      <c r="BG7" s="1">
        <f>_xll.NCDK.VABC(B7)</f>
        <v>81.166531652800174</v>
      </c>
      <c r="BH7" s="1">
        <f>_xll.NCDK.VAdjMa(B7)</f>
        <v>3.5849625007211561</v>
      </c>
      <c r="BI7" s="1">
        <f>_xll.NCDK.Weight(B7)</f>
        <v>78.046950191999997</v>
      </c>
      <c r="BJ7" s="1" t="str">
        <f>_xll.NCDK_WeightedPath(B7)</f>
        <v>11.8125, 1.96875, 0, 0, 0</v>
      </c>
      <c r="BK7" s="1" t="str">
        <f>_xll.NCDK_WHIM(B7)</f>
        <v>#N/A, #N/A, #N/A, #N/A, #N/A, #N/A, #N/A, #N/A, #N/A, #N/A, #N/A, #N/A, #N/A, #N/A, #N/A, #N/A, #N/A</v>
      </c>
      <c r="BL7" s="1" t="str">
        <f>_xll.NCDK_WienerNumbers(B7)</f>
        <v>27, 3</v>
      </c>
      <c r="BM7" s="1">
        <f>_xll.NCDK.ZagrebIndex(B7)</f>
        <v>24</v>
      </c>
    </row>
    <row r="8" spans="1:65" ht="19" customHeight="1" x14ac:dyDescent="0.55000000000000004">
      <c r="A8" s="1" t="s">
        <v>57</v>
      </c>
      <c r="B8" s="1" t="s">
        <v>58</v>
      </c>
      <c r="C8" s="1">
        <f>_xll.NCDK.AtomCount(B8)</f>
        <v>74</v>
      </c>
      <c r="D8" s="1">
        <f>_xll.NCDK.ALogP(B8)</f>
        <v>1.5548000000000011</v>
      </c>
      <c r="E8" s="1">
        <f>_xll.NCDK.XLogP(B8)</f>
        <v>10.518000000000004</v>
      </c>
      <c r="F8" s="1">
        <f>_xll.NCDK.APol(B8)</f>
        <v>78.99447799999993</v>
      </c>
      <c r="G8" s="1" t="str">
        <f>_xll.NCDK_LengthOverBreadth(B8)</f>
        <v>#N/A, #N/A</v>
      </c>
      <c r="H8" s="1" t="str">
        <f>_xll.NCDK_BCUT($B8,1,2)</f>
        <v>11.89, 11.999, 15.9949214370832, -0.392219474278523, -0.153827053922385, 0.0694748577202458, 5.23874992098634, 5.84883352661133, 12.6503467270457</v>
      </c>
      <c r="I8" s="1">
        <f>_xll.NCDK.MW($B8)</f>
        <v>386.35486609200126</v>
      </c>
      <c r="J8" s="1">
        <f>_xll.NCDK.AcidicGroupCount(B8)</f>
        <v>0</v>
      </c>
      <c r="K8" s="1" t="str">
        <f>_xll.NCDK_CarbonTypes(B8)</f>
        <v>0, 0, 0, 1, 1, 5, 12, 6, 2</v>
      </c>
      <c r="L8" s="1">
        <f>_xll.NCDK.CarbonTypes($B8,1)</f>
        <v>0</v>
      </c>
      <c r="M8" s="1">
        <f>_xll.NCDK.CarbonTypes($B8,2)</f>
        <v>0</v>
      </c>
      <c r="N8" s="1">
        <f>_xll.NCDK.CarbonTypes($B8,3)</f>
        <v>0</v>
      </c>
      <c r="O8" s="1">
        <f>_xll.NCDK.CarbonTypes($B8,4)</f>
        <v>1</v>
      </c>
      <c r="P8" s="1">
        <f>_xll.NCDK.CarbonTypes($B8,5)</f>
        <v>1</v>
      </c>
      <c r="Q8" s="1">
        <f>_xll.NCDK.CarbonTypes($B8,6)</f>
        <v>5</v>
      </c>
      <c r="R8" s="1">
        <f>_xll.NCDK.CarbonTypes($B8,7)</f>
        <v>12</v>
      </c>
      <c r="S8" s="1">
        <f>_xll.NCDK.CarbonTypes($B8,8)</f>
        <v>6</v>
      </c>
      <c r="T8" s="1">
        <f>_xll.NCDK.CarbonTypes($B8,9)</f>
        <v>2</v>
      </c>
      <c r="U8" s="1">
        <f>_xll.NCDK.C1SP2($B8)</f>
        <v>0</v>
      </c>
      <c r="V8" s="1">
        <f>_xll.NCDK.C2SP2($B8)</f>
        <v>1</v>
      </c>
      <c r="W8" s="1">
        <f>_xll.NCDK.AromaticBondsCount(B8)</f>
        <v>0</v>
      </c>
      <c r="X8" s="1" t="str">
        <f>_xll.NCDK_AutocorrelationCharge(B8)</f>
        <v>0.0827991713427503, -0.0229631507285856, -0.0270969061556759, 0.00647128770548948, 0.00909713625645344</v>
      </c>
      <c r="Y8" s="1" t="str">
        <f>_xll.NCDK_AutocorrelationMass(B8)</f>
        <v>28.7744690355409, 31.3320919771326, 48.6641839542651, 54.6641839542651, 49.6641839542651</v>
      </c>
      <c r="Z8" s="1" t="str">
        <f>_xll.NCDK_AutocorrelationPolarizability(B8)</f>
        <v>2589.35165284459, 3179.06049775734, 4922.9791073968, 5328.87269506555, 4616.91714731414</v>
      </c>
      <c r="AA8" s="1">
        <f>_xll.NCDK.BasicGroupCount(B8)</f>
        <v>0</v>
      </c>
      <c r="AB8" s="1" t="str">
        <f>_xll.NCDK_BCUT(B8)</f>
        <v>11.89, 15.9949214370832, -0.392219474278523, 0.0694748577202458, 5.23874992098634, 12.6503467270457</v>
      </c>
      <c r="AC8" s="1">
        <f>_xll.NCDK.BondCount(B8)</f>
        <v>31</v>
      </c>
      <c r="AD8" s="1">
        <f>_xll.NCDK.AMR(B8)</f>
        <v>115.17460000000001</v>
      </c>
      <c r="AE8" s="1">
        <f>_xll.NCDK.BPol(B8)</f>
        <v>50.287521999999989</v>
      </c>
      <c r="AF8" s="1" t="str">
        <f>_xll.NCDK_ChiChain(B8)</f>
        <v>0, 0, 0.0833333333333333, 0.393634553260967, 0.976046921839545, 0, 0, 0.0833333333333333, 0.37164819290959, 0.863165765466815</v>
      </c>
      <c r="AG8" s="1" t="str">
        <f>_xll.NCDK_ChiCluster(B8)</f>
        <v>2.9521315814894, 0.235702260395516, 1.02234106177579, 0.203263132396285, 2.68481479020038, 0.219913202813724, 0.935219433730957, 0.179558378198271</v>
      </c>
      <c r="AH8" s="1" t="str">
        <f>_xll.NCDK_ChiPathCluster(B8)</f>
        <v>6.93012787723299, 11.9183161832455, 18.084244169983, 6.31056734345633, 10.8246614459309, 15.7948474414898</v>
      </c>
      <c r="AI8" s="1" t="str">
        <f>_xll.NCDK_ChiPath(B8)</f>
        <v>20.1040835277556, 13.2536913009629, 13.0668536638687, 11.1291235227258, 9.49703814548855, 7.69096408557496, 5.93907638185732, 4.4721666474432, 19.344190342069, 12.6298450216499, 12.1863667747532, 10.2790812759586, 8.66624457896859, 6.67875288189192, 5.16344144011131, 3.80610378452706</v>
      </c>
      <c r="AJ8" s="1" t="str">
        <f>_xll.NCDK_CPSA(B8)</f>
        <v>#N/A, #N/A, #N/A, #N/A, #N/A, #N/A, #N/A, #N/A, #N/A, #N/A, #N/A, #N/A, #N/A, #N/A, #N/A, #N/A, #N/A, #N/A, #N/A, #N/A, #N/A, #N/A, #N/A, #N/A, #N/A, #N/A, #N/A, #N/A, #N/A</v>
      </c>
      <c r="AK8" s="1">
        <f>_xll.NCDK.EccentricConnectivityIndex(B8)</f>
        <v>669</v>
      </c>
      <c r="AL8" s="1">
        <f>_xll.NCDK.FMF(B8)</f>
        <v>0.22972972972972974</v>
      </c>
      <c r="AM8" s="1">
        <f>_xll.NCDK.FractionalPSA(B8)</f>
        <v>5.2361188574192065E-2</v>
      </c>
      <c r="AN8" s="1">
        <f>_xll.NCDK.FragmentComplexity(B8)</f>
        <v>5173.01</v>
      </c>
      <c r="AO8" s="1" t="str">
        <f>_xll.NCDK_GravitationalIndex(B8)</f>
        <v>#N/A, #N/A, #N/A, #N/A, #N/A, #N/A, #N/A, #N/A, #N/A</v>
      </c>
      <c r="AP8" s="1">
        <f>_xll.NCDK.HBondAcceptorCount(B8)</f>
        <v>1</v>
      </c>
      <c r="AQ8" s="1">
        <f>_xll.NCDK.HBondDonorCount(B8)</f>
        <v>1</v>
      </c>
      <c r="AR8" s="1">
        <f>_xll.NCDK.HybridizationRatio(B8)</f>
        <v>0.92592592592592593</v>
      </c>
      <c r="AS8" s="1" t="str">
        <f>_xll.NCDK_KappaShapeIndices(B8)</f>
        <v>21.2403746097815, 7.921875, 3.65484429065744</v>
      </c>
      <c r="AT8" s="1" t="str">
        <f>_xll.NCDK_KierHallSmarts(B8)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AU8" s="1">
        <f>_xll.NCDK.LargestChain(B8)</f>
        <v>7</v>
      </c>
      <c r="AV8" s="1">
        <f>_xll.NCDK.LargestPiSystem(B8)</f>
        <v>2</v>
      </c>
      <c r="AW8" s="1">
        <f>_xll.NCDK.LongestAliphaticChain(B8)</f>
        <v>7</v>
      </c>
      <c r="AX8" s="1">
        <f>_xll.NCDK.MannholdLogP(B8)</f>
        <v>4.3199999999999994</v>
      </c>
      <c r="AY8" s="1" t="str">
        <f>_xll.NCDK_MDE(B8)</f>
        <v>1.54697174276407, 11.0054221495714, 8.10399071027919, 2.24225976804296, 15.301585299106, 26.1301405209996, 7.46130267367364, 6.99912877305946, 5.73136198628621, 0.25, 0, 0, 0, 0, 0, 0, 0, 0, 0</v>
      </c>
      <c r="AZ8" s="1" t="str">
        <f>_xll.NCDK_MomentOfInertia(B8)</f>
        <v>#N/A, #N/A, #N/A, #N/A, #N/A, #N/A, #N/A</v>
      </c>
      <c r="BA8" s="1">
        <f>_xll.NCDK.PetitjeanNumber(B8)</f>
        <v>0.46666666666666667</v>
      </c>
      <c r="BB8" s="1" t="str">
        <f>_xll.NCDK_PetitjeanShapeIndex(B8)</f>
        <v>0.875, #N/A</v>
      </c>
      <c r="BC8" s="1">
        <f>_xll.NCDK.RotatableBondsCount(B8)</f>
        <v>5</v>
      </c>
      <c r="BD8" s="1">
        <f>_xll.NCDK.RuleOfFive(B8)</f>
        <v>1</v>
      </c>
      <c r="BE8" s="1" t="str">
        <f>_xll.NCDK_SmallRing(B8)</f>
        <v>4, 0, 1, 0, 0, 0, 1, 3, 0, 0, 0</v>
      </c>
      <c r="BF8" s="1">
        <f>_xll.NCDK.TPSA(B8)</f>
        <v>20.23</v>
      </c>
      <c r="BG8" s="1">
        <f>_xll.NCDK.VABC(B8)</f>
        <v>432.27597679576434</v>
      </c>
      <c r="BH8" s="1">
        <f>_xll.NCDK.VAdjMa(B8)</f>
        <v>5.9541963103868758</v>
      </c>
      <c r="BI8" s="1">
        <f>_xll.NCDK.Weight(B8)</f>
        <v>386.35486609200126</v>
      </c>
      <c r="BJ8" s="1" t="str">
        <f>_xll.NCDK_WeightedPath(B8)</f>
        <v>57.2167299866347, 2.04345464237981, 2.54245315921218, 2.54245315921218, 0</v>
      </c>
      <c r="BK8" s="1" t="str">
        <f>_xll.NCDK_WHIM(B8)</f>
        <v>#N/A, #N/A, #N/A, #N/A, #N/A, #N/A, #N/A, #N/A, #N/A, #N/A, #N/A, #N/A, #N/A, #N/A, #N/A, #N/A, #N/A</v>
      </c>
      <c r="BL8" s="1" t="str">
        <f>_xll.NCDK_WienerNumbers(B8)</f>
        <v>2022, 54</v>
      </c>
      <c r="BM8" s="1">
        <f>_xll.NCDK.ZagrebIndex(B8)</f>
        <v>158</v>
      </c>
    </row>
    <row r="9" spans="1:65" x14ac:dyDescent="0.55000000000000004">
      <c r="A9" s="1" t="s">
        <v>49</v>
      </c>
      <c r="B9" s="1" t="s">
        <v>43</v>
      </c>
      <c r="C9" s="1">
        <f>_xll.NCDK.AtomCount(B9)</f>
        <v>5</v>
      </c>
      <c r="D9" s="1">
        <f>_xll.NCDK.ALogP(B9)</f>
        <v>0</v>
      </c>
      <c r="E9" s="1">
        <f>_xll.NCDK.XLogP(B9)</f>
        <v>0.73899999999999999</v>
      </c>
      <c r="F9" s="1">
        <f>_xll.NCDK.APol(B9)</f>
        <v>4.4271720000000006</v>
      </c>
      <c r="G9" s="1" t="str">
        <f>_xll.NCDK_LengthOverBreadth(B9)</f>
        <v>#N/A, #N/A</v>
      </c>
      <c r="H9" s="1" t="str">
        <f>_xll.NCDK_BCUT($B9,1,2)</f>
        <v>12, #N/A, 12, -0.0779229231460157, #N/A, -0.0779229231460157, 2.612, #N/A, 2.612</v>
      </c>
      <c r="I9" s="1">
        <f>_xll.NCDK.MW($B9)</f>
        <v>16.031300127999998</v>
      </c>
      <c r="J9" s="1">
        <f>_xll.NCDK.AcidicGroupCount(B9)</f>
        <v>0</v>
      </c>
      <c r="K9" s="1" t="str">
        <f>_xll.NCDK_CarbonTypes(B9)</f>
        <v>0, 0, 0, 0, 0, 0, 0, 0, 0</v>
      </c>
      <c r="L9" s="1">
        <f>_xll.NCDK.CarbonTypes($B9,1)</f>
        <v>0</v>
      </c>
      <c r="M9" s="1">
        <f>_xll.NCDK.CarbonTypes($B9,2)</f>
        <v>0</v>
      </c>
      <c r="N9" s="1">
        <f>_xll.NCDK.CarbonTypes($B9,3)</f>
        <v>0</v>
      </c>
      <c r="O9" s="1">
        <f>_xll.NCDK.CarbonTypes($B9,4)</f>
        <v>0</v>
      </c>
      <c r="P9" s="1">
        <f>_xll.NCDK.CarbonTypes($B9,5)</f>
        <v>0</v>
      </c>
      <c r="Q9" s="1">
        <f>_xll.NCDK.CarbonTypes($B9,6)</f>
        <v>0</v>
      </c>
      <c r="R9" s="1">
        <f>_xll.NCDK.CarbonTypes($B9,7)</f>
        <v>0</v>
      </c>
      <c r="S9" s="1">
        <f>_xll.NCDK.CarbonTypes($B9,8)</f>
        <v>0</v>
      </c>
      <c r="T9" s="1">
        <f>_xll.NCDK.CarbonTypes($B9,9)</f>
        <v>0</v>
      </c>
      <c r="U9" s="1">
        <f>_xll.NCDK.C1SP2($B9)</f>
        <v>0</v>
      </c>
      <c r="V9" s="1">
        <f>_xll.NCDK.C2SP2($B9)</f>
        <v>0</v>
      </c>
      <c r="W9" s="1">
        <f>_xll.NCDK.AromaticBondsCount(B9)</f>
        <v>0</v>
      </c>
      <c r="X9" s="1" t="str">
        <f>_xll.NCDK_AutocorrelationCharge(B9)</f>
        <v>0, 0, 0, 0, 0</v>
      </c>
      <c r="Y9" s="1" t="str">
        <f>_xll.NCDK_AutocorrelationMass(B9)</f>
        <v>1, 0, 0, 0, 0</v>
      </c>
      <c r="Z9" s="1" t="str">
        <f>_xll.NCDK_AutocorrelationPolarizability(B9)</f>
        <v>6.822544, 0, 0, 0, 0</v>
      </c>
      <c r="AA9" s="1">
        <f>_xll.NCDK.BasicGroupCount(B9)</f>
        <v>0</v>
      </c>
      <c r="AB9" s="1" t="str">
        <f>_xll.NCDK_BCUT(B9)</f>
        <v>12, 12, -0.0779229231460157, -0.0779229231460157, 2.612, 2.612</v>
      </c>
      <c r="AC9" s="1">
        <f>_xll.NCDK.BondCount(B9)</f>
        <v>0</v>
      </c>
      <c r="AD9" s="1">
        <f>_xll.NCDK.AMR(B9)</f>
        <v>0</v>
      </c>
      <c r="AE9" s="1">
        <f>_xll.NCDK.BPol(B9)</f>
        <v>4.3728280000000002</v>
      </c>
      <c r="AF9" s="1" t="str">
        <f>_xll.NCDK_ChiChain(B9)</f>
        <v>0, 0, 0, 0, 0, 0, 0, 0, 0, 0</v>
      </c>
      <c r="AG9" s="1" t="str">
        <f>_xll.NCDK_ChiCluster(B9)</f>
        <v>0, 0, 0, 0, 0, 0, 0, 0</v>
      </c>
      <c r="AH9" s="1" t="str">
        <f>_xll.NCDK_ChiPathCluster(B9)</f>
        <v>0, 0, 0, 0, 0, 0</v>
      </c>
      <c r="AI9" s="1" t="str">
        <f>_xll.NCDK_ChiPath(B9)</f>
        <v>0, 0, 0, 0, 0, 0, 0, 0, 0, 0, 0, 0, 0, 0, 0, 0</v>
      </c>
      <c r="AJ9" s="1" t="str">
        <f>_xll.NCDK_CPSA(B9)</f>
        <v>#N/A, #N/A, #N/A, #N/A, #N/A, #N/A, #N/A, #N/A, #N/A, #N/A, #N/A, #N/A, #N/A, #N/A, #N/A, #N/A, #N/A, #N/A, #N/A, #N/A, #N/A, #N/A, #N/A, #N/A, #N/A, #N/A, #N/A, #N/A, #N/A</v>
      </c>
      <c r="AK9" s="1">
        <f>_xll.NCDK.EccentricConnectivityIndex(B9)</f>
        <v>0</v>
      </c>
      <c r="AL9" s="1">
        <f>_xll.NCDK.FMF(B9)</f>
        <v>0</v>
      </c>
      <c r="AM9" s="1">
        <f>_xll.NCDK.FractionalPSA(B9)</f>
        <v>0</v>
      </c>
      <c r="AN9" s="1">
        <f>_xll.NCDK.FragmentComplexity(B9)</f>
        <v>16</v>
      </c>
      <c r="AO9" s="1" t="str">
        <f>_xll.NCDK_GravitationalIndex(B9)</f>
        <v>#N/A, #N/A, #N/A, #N/A, #N/A, #N/A, #N/A, #N/A, #N/A</v>
      </c>
      <c r="AP9" s="1">
        <f>_xll.NCDK.HBondAcceptorCount(B9)</f>
        <v>0</v>
      </c>
      <c r="AQ9" s="1">
        <f>_xll.NCDK.HBondDonorCount(B9)</f>
        <v>0</v>
      </c>
      <c r="AR9" s="1">
        <f>_xll.NCDK.HybridizationRatio(B9)</f>
        <v>1</v>
      </c>
      <c r="AS9" s="1" t="str">
        <f>_xll.NCDK_KappaShapeIndices(B9)</f>
        <v>0, 0, 0</v>
      </c>
      <c r="AT9" s="1" t="str">
        <f>_xll.NCDK_KierHallSmarts(B9)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AU9" s="1">
        <f>_xll.NCDK.LargestChain(B9)</f>
        <v>0</v>
      </c>
      <c r="AV9" s="1">
        <f>_xll.NCDK.LargestPiSystem(B9)</f>
        <v>0</v>
      </c>
      <c r="AW9" s="1">
        <f>_xll.NCDK.LongestAliphaticChain(B9)</f>
        <v>0</v>
      </c>
      <c r="AX9" s="1">
        <f>_xll.NCDK.MannholdLogP(B9)</f>
        <v>1.57</v>
      </c>
      <c r="AY9" s="1" t="str">
        <f>_xll.NCDK_MDE(B9)</f>
        <v>0, 0, 0, 0, 0, 0, 0, 0, 0, 0, 0, 0, 0, 0, 0, 0, 0, 0, 0</v>
      </c>
      <c r="AZ9" s="1" t="str">
        <f>_xll.NCDK_MomentOfInertia(B9)</f>
        <v>#N/A, #N/A, #N/A, #N/A, #N/A, #N/A, #N/A</v>
      </c>
      <c r="BA9" s="1">
        <f>_xll.NCDK.PetitjeanNumber(B9)</f>
        <v>0</v>
      </c>
      <c r="BB9" s="1" t="str">
        <f>_xll.NCDK_PetitjeanShapeIndex(B9)</f>
        <v>#N/A, #N/A</v>
      </c>
      <c r="BC9" s="1">
        <f>_xll.NCDK.RotatableBondsCount(B9)</f>
        <v>0</v>
      </c>
      <c r="BD9" s="1">
        <f>_xll.NCDK.RuleOfFive(B9)</f>
        <v>0</v>
      </c>
      <c r="BE9" s="1" t="str">
        <f>_xll.NCDK_SmallRing(B9)</f>
        <v>0, 0, 0, 0, 0, 0, 0, 0, 0, 0, 0</v>
      </c>
      <c r="BF9" s="1">
        <f>_xll.NCDK.TPSA(B9)</f>
        <v>0</v>
      </c>
      <c r="BG9" s="1">
        <f>_xll.NCDK.VABC(B9)</f>
        <v>25.852443326666695</v>
      </c>
      <c r="BH9" s="1">
        <f>_xll.NCDK.VAdjMa(B9)</f>
        <v>0</v>
      </c>
      <c r="BI9" s="1">
        <f>_xll.NCDK.Weight(B9)</f>
        <v>16.031300127999998</v>
      </c>
      <c r="BJ9" s="1" t="str">
        <f>_xll.NCDK_WeightedPath(B9)</f>
        <v>1, 1, 0, 0, 0</v>
      </c>
      <c r="BK9" s="1" t="str">
        <f>_xll.NCDK_WHIM(B9)</f>
        <v>#N/A, #N/A, #N/A, #N/A, #N/A, #N/A, #N/A, #N/A, #N/A, #N/A, #N/A, #N/A, #N/A, #N/A, #N/A, #N/A, #N/A</v>
      </c>
      <c r="BL9" s="1" t="str">
        <f>_xll.NCDK_WienerNumbers(B9)</f>
        <v>0, 0</v>
      </c>
      <c r="BM9" s="1">
        <f>_xll.NCDK.ZagrebIndex(B9)</f>
        <v>0</v>
      </c>
    </row>
    <row r="10" spans="1:65" x14ac:dyDescent="0.55000000000000004">
      <c r="A10" s="1" t="s">
        <v>69</v>
      </c>
      <c r="B10" s="1" t="s">
        <v>77</v>
      </c>
      <c r="C10" s="1">
        <f>_xll.NCDK.AtomCount(B10)</f>
        <v>2</v>
      </c>
      <c r="D10" s="1">
        <f>_xll.NCDK.ALogP(B10)</f>
        <v>0</v>
      </c>
      <c r="E10" s="1">
        <f>_xll.NCDK.XLogP(B10)</f>
        <v>0</v>
      </c>
      <c r="F10" s="1">
        <f>_xll.NCDK.APol(B10)</f>
        <v>1.3335859999999999</v>
      </c>
      <c r="G10" s="1" t="str">
        <f>_xll.NCDK_LengthOverBreadth(B10)</f>
        <v>#N/A, #N/A</v>
      </c>
      <c r="H10" s="1" t="str">
        <f>_xll.NCDK_BCUT($B10,1,2)</f>
        <v>#N/A, #N/A, #N/A, #N/A, #N/A, #N/A</v>
      </c>
      <c r="I10" s="1">
        <f>_xll.NCDK.MW($B10)</f>
        <v>2.0156500639999999</v>
      </c>
      <c r="J10" s="1">
        <f>_xll.NCDK.AcidicGroupCount(B10)</f>
        <v>0</v>
      </c>
      <c r="K10" s="1" t="str">
        <f>_xll.NCDK_CarbonTypes(B10)</f>
        <v>0, 0, 0, 0, 0, 0, 0, 0, 0</v>
      </c>
      <c r="L10" s="1">
        <f>_xll.NCDK.CarbonTypes($B10,1)</f>
        <v>0</v>
      </c>
      <c r="M10" s="1">
        <f>_xll.NCDK.CarbonTypes($B10,2)</f>
        <v>0</v>
      </c>
      <c r="N10" s="1">
        <f>_xll.NCDK.CarbonTypes($B10,3)</f>
        <v>0</v>
      </c>
      <c r="O10" s="1">
        <f>_xll.NCDK.CarbonTypes($B10,4)</f>
        <v>0</v>
      </c>
      <c r="P10" s="1">
        <f>_xll.NCDK.CarbonTypes($B10,5)</f>
        <v>0</v>
      </c>
      <c r="Q10" s="1">
        <f>_xll.NCDK.CarbonTypes($B10,6)</f>
        <v>0</v>
      </c>
      <c r="R10" s="1">
        <f>_xll.NCDK.CarbonTypes($B10,7)</f>
        <v>0</v>
      </c>
      <c r="S10" s="1">
        <f>_xll.NCDK.CarbonTypes($B10,8)</f>
        <v>0</v>
      </c>
      <c r="T10" s="1">
        <f>_xll.NCDK.CarbonTypes($B10,9)</f>
        <v>0</v>
      </c>
      <c r="U10" s="1">
        <f>_xll.NCDK.C1SP2($B10)</f>
        <v>0</v>
      </c>
      <c r="V10" s="1">
        <f>_xll.NCDK.C2SP2($B10)</f>
        <v>0</v>
      </c>
      <c r="W10" s="1">
        <f>_xll.NCDK.AromaticBondsCount(B10)</f>
        <v>0</v>
      </c>
      <c r="X10" s="1" t="str">
        <f>_xll.NCDK_AutocorrelationCharge(B10)</f>
        <v>0, 0, 0, 0, 0</v>
      </c>
      <c r="Y10" s="1" t="str">
        <f>_xll.NCDK_AutocorrelationMass(B10)</f>
        <v>0.0140851271367563, 0.00704256356837816, 0, 0, 0</v>
      </c>
      <c r="Z10" s="1" t="str">
        <f>_xll.NCDK_AutocorrelationPolarizability(B10)</f>
        <v>0, 0, 0, 0, 0</v>
      </c>
      <c r="AA10" s="1">
        <f>_xll.NCDK.BasicGroupCount(B10)</f>
        <v>0</v>
      </c>
      <c r="AB10" s="1" t="str">
        <f>_xll.NCDK_BCUT(B10)</f>
        <v>#N/A, #N/A, #N/A, #N/A, #N/A, #N/A</v>
      </c>
      <c r="AC10" s="1">
        <f>_xll.NCDK.BondCount(B10)</f>
        <v>0</v>
      </c>
      <c r="AD10" s="1">
        <f>_xll.NCDK.AMR(B10)</f>
        <v>0</v>
      </c>
      <c r="AE10" s="1">
        <f>_xll.NCDK.BPol(B10)</f>
        <v>0</v>
      </c>
      <c r="AF10" s="1" t="str">
        <f>_xll.NCDK_ChiChain(B10)</f>
        <v>0, 0, 0, 0, 0, 0, 0, 0, 0, 0</v>
      </c>
      <c r="AG10" s="1" t="str">
        <f>_xll.NCDK_ChiCluster(B10)</f>
        <v>0, 0, 0, 0, 0, 0, 0, 0</v>
      </c>
      <c r="AH10" s="1" t="str">
        <f>_xll.NCDK_ChiPathCluster(B10)</f>
        <v>0, 0, 0, 0, 0, 0</v>
      </c>
      <c r="AI10" s="1" t="str">
        <f>_xll.NCDK_ChiPath(B10)</f>
        <v>2, 1, 0, 0, 0, 0, 0, 0, #N/A, 1, 0, 0, 0, 0, 0, 0</v>
      </c>
      <c r="AJ10" s="1" t="str">
        <f>_xll.NCDK_CPSA(B10)</f>
        <v>#N/A, #N/A, #N/A, #N/A, #N/A, #N/A, #N/A, #N/A, #N/A, #N/A, #N/A, #N/A, #N/A, #N/A, #N/A, #N/A, #N/A, #N/A, #N/A, #N/A, #N/A, #N/A, #N/A, #N/A, #N/A, #N/A, #N/A, #N/A, #N/A</v>
      </c>
      <c r="AK10" s="1">
        <f>_xll.NCDK.EccentricConnectivityIndex(B10)</f>
        <v>2</v>
      </c>
      <c r="AL10" s="1">
        <f>_xll.NCDK.FMF(B10)</f>
        <v>0</v>
      </c>
      <c r="AM10" s="1">
        <f>_xll.NCDK.FractionalPSA(B10)</f>
        <v>0</v>
      </c>
      <c r="AN10" s="1">
        <f>_xll.NCDK.FragmentComplexity(B10)</f>
        <v>1</v>
      </c>
      <c r="AO10" s="1" t="str">
        <f>_xll.NCDK_GravitationalIndex(B10)</f>
        <v>#N/A, #N/A, #N/A, #N/A, #N/A, #N/A, #N/A, #N/A, #N/A</v>
      </c>
      <c r="AP10" s="1">
        <f>_xll.NCDK.HBondAcceptorCount(B10)</f>
        <v>0</v>
      </c>
      <c r="AQ10" s="1">
        <f>_xll.NCDK.HBondDonorCount(B10)</f>
        <v>0</v>
      </c>
      <c r="AR10" s="1" t="e">
        <f>_xll.NCDK.HybridizationRatio(B10)</f>
        <v>#NUM!</v>
      </c>
      <c r="AS10" s="1" t="str">
        <f>_xll.NCDK_KappaShapeIndices(B10)</f>
        <v>2, 0, 0</v>
      </c>
      <c r="AT10" s="1" t="str">
        <f>_xll.NCDK_KierHallSmarts(B10)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AU10" s="1">
        <f>_xll.NCDK.LargestChain(B10)</f>
        <v>0</v>
      </c>
      <c r="AV10" s="1">
        <f>_xll.NCDK.LargestPiSystem(B10)</f>
        <v>0</v>
      </c>
      <c r="AW10" s="1">
        <f>_xll.NCDK.LongestAliphaticChain(B10)</f>
        <v>0</v>
      </c>
      <c r="AX10" s="1">
        <f>_xll.NCDK.MannholdLogP(B10)</f>
        <v>1.46</v>
      </c>
      <c r="AY10" s="1" t="str">
        <f>_xll.NCDK_MDE(B10)</f>
        <v>0, 0, 0, 0, 0, 0, 0, 0, 0, 0, 0, 0, 0, 0, 0, 0, 0, 0, 0</v>
      </c>
      <c r="AZ10" s="1" t="str">
        <f>_xll.NCDK_MomentOfInertia(B10)</f>
        <v>#N/A, #N/A, #N/A, #N/A, #N/A, #N/A, #N/A</v>
      </c>
      <c r="BA10" s="1">
        <f>_xll.NCDK.PetitjeanNumber(B10)</f>
        <v>0</v>
      </c>
      <c r="BB10" s="1" t="str">
        <f>_xll.NCDK_PetitjeanShapeIndex(B10)</f>
        <v>0, #N/A</v>
      </c>
      <c r="BC10" s="1">
        <f>_xll.NCDK.RotatableBondsCount(B10)</f>
        <v>0</v>
      </c>
      <c r="BD10" s="1">
        <f>_xll.NCDK.RuleOfFive(B10)</f>
        <v>0</v>
      </c>
      <c r="BE10" s="1" t="str">
        <f>_xll.NCDK_SmallRing(B10)</f>
        <v>0, 0, 0, 0, 0, 0, 0, 0, 0, 0, 0</v>
      </c>
      <c r="BF10" s="1">
        <f>_xll.NCDK.TPSA(B10)</f>
        <v>0</v>
      </c>
      <c r="BG10" s="1">
        <f>_xll.NCDK.VABC(B10)</f>
        <v>8.5564587008000004</v>
      </c>
      <c r="BH10" s="1">
        <f>_xll.NCDK.VAdjMa(B10)</f>
        <v>0</v>
      </c>
      <c r="BI10" s="1">
        <f>_xll.NCDK.Weight(B10)</f>
        <v>2.0156500639999999</v>
      </c>
      <c r="BJ10" s="1" t="str">
        <f>_xll.NCDK_WeightedPath(B10)</f>
        <v>3, 1.5, 4, 0, 0</v>
      </c>
      <c r="BK10" s="1" t="str">
        <f>_xll.NCDK_WHIM(B10)</f>
        <v>#N/A, #N/A, #N/A, #N/A, #N/A, #N/A, #N/A, #N/A, #N/A, #N/A, #N/A, #N/A, #N/A, #N/A, #N/A, #N/A, #N/A</v>
      </c>
      <c r="BL10" s="1" t="str">
        <f>_xll.NCDK_WienerNumbers(B10)</f>
        <v>1, 0</v>
      </c>
      <c r="BM10" s="1">
        <f>_xll.NCDK.ZagrebIndex(B10)</f>
        <v>0</v>
      </c>
    </row>
    <row r="11" spans="1:65" x14ac:dyDescent="0.55000000000000004">
      <c r="A11" s="1" t="s">
        <v>69</v>
      </c>
      <c r="B11" s="1" t="s">
        <v>73</v>
      </c>
      <c r="C11" s="1">
        <f>_xll.NCDK.AtomCount(B11)</f>
        <v>2</v>
      </c>
      <c r="D11" s="1">
        <f>_xll.NCDK.ALogP(B11)</f>
        <v>0.95940000000000003</v>
      </c>
      <c r="E11" s="1">
        <f>_xll.NCDK.XLogP(B11)</f>
        <v>0.75</v>
      </c>
      <c r="F11" s="1">
        <f>_xll.NCDK.APol(B11)</f>
        <v>1.1140000000000001</v>
      </c>
      <c r="G11" s="1" t="str">
        <f>_xll.NCDK_LengthOverBreadth(B11)</f>
        <v>#N/A, #N/A</v>
      </c>
      <c r="H11" s="1" t="str">
        <f>_xll.NCDK_BCUT($B11,1,2)</f>
        <v>18.88840322, 19.10840322, 19.10840322, -0.11, 0.11, 0.11, 0.482, 0.702, 0.702</v>
      </c>
      <c r="I11" s="1">
        <f>_xll.NCDK.MW($B11)</f>
        <v>37.99680644</v>
      </c>
      <c r="J11" s="1">
        <f>_xll.NCDK.AcidicGroupCount(B11)</f>
        <v>0</v>
      </c>
      <c r="K11" s="1" t="str">
        <f>_xll.NCDK_CarbonTypes(B11)</f>
        <v>0, 0, 0, 0, 0, 0, 0, 0, 0</v>
      </c>
      <c r="L11" s="1">
        <f>_xll.NCDK.CarbonTypes($B11,1)</f>
        <v>0</v>
      </c>
      <c r="M11" s="1">
        <f>_xll.NCDK.CarbonTypes($B11,2)</f>
        <v>0</v>
      </c>
      <c r="N11" s="1">
        <f>_xll.NCDK.CarbonTypes($B11,3)</f>
        <v>0</v>
      </c>
      <c r="O11" s="1">
        <f>_xll.NCDK.CarbonTypes($B11,4)</f>
        <v>0</v>
      </c>
      <c r="P11" s="1">
        <f>_xll.NCDK.CarbonTypes($B11,5)</f>
        <v>0</v>
      </c>
      <c r="Q11" s="1">
        <f>_xll.NCDK.CarbonTypes($B11,6)</f>
        <v>0</v>
      </c>
      <c r="R11" s="1">
        <f>_xll.NCDK.CarbonTypes($B11,7)</f>
        <v>0</v>
      </c>
      <c r="S11" s="1">
        <f>_xll.NCDK.CarbonTypes($B11,8)</f>
        <v>0</v>
      </c>
      <c r="T11" s="1">
        <f>_xll.NCDK.CarbonTypes($B11,9)</f>
        <v>0</v>
      </c>
      <c r="U11" s="1">
        <f>_xll.NCDK.C1SP2($B11)</f>
        <v>0</v>
      </c>
      <c r="V11" s="1">
        <f>_xll.NCDK.C2SP2($B11)</f>
        <v>0</v>
      </c>
      <c r="W11" s="1">
        <f>_xll.NCDK.AromaticBondsCount(B11)</f>
        <v>0</v>
      </c>
      <c r="X11" s="1" t="str">
        <f>_xll.NCDK_AutocorrelationCharge(B11)</f>
        <v>0, 0, 0, 0, 0</v>
      </c>
      <c r="Y11" s="1" t="str">
        <f>_xll.NCDK_AutocorrelationMass(B11)</f>
        <v>5.0040882780853, 2.50204413904265, 0, 0, 0</v>
      </c>
      <c r="Z11" s="1" t="str">
        <f>_xll.NCDK_AutocorrelationPolarizability(B11)</f>
        <v>0.700928, 0.350464, 0, 0, 0</v>
      </c>
      <c r="AA11" s="1">
        <f>_xll.NCDK.BasicGroupCount(B11)</f>
        <v>0</v>
      </c>
      <c r="AB11" s="1" t="str">
        <f>_xll.NCDK_BCUT(B11)</f>
        <v>18.88840322, 19.10840322, -0.11, 0.11, 0.482, 0.702</v>
      </c>
      <c r="AC11" s="1">
        <f>_xll.NCDK.BondCount(B11)</f>
        <v>1</v>
      </c>
      <c r="AD11" s="1">
        <f>_xll.NCDK.AMR(B11)</f>
        <v>1.7450000000000001</v>
      </c>
      <c r="AE11" s="1">
        <f>_xll.NCDK.BPol(B11)</f>
        <v>0</v>
      </c>
      <c r="AF11" s="1" t="str">
        <f>_xll.NCDK_ChiChain(B11)</f>
        <v>0, 0, 0, 0, 0, 0, 0, 0, 0, 0</v>
      </c>
      <c r="AG11" s="1" t="str">
        <f>_xll.NCDK_ChiCluster(B11)</f>
        <v>0, 0, 0, 0, 0, 0, 0, 0</v>
      </c>
      <c r="AH11" s="1" t="str">
        <f>_xll.NCDK_ChiPathCluster(B11)</f>
        <v>0, 0, 0, 0, 0, 0</v>
      </c>
      <c r="AI11" s="1" t="str">
        <f>_xll.NCDK_ChiPath(B11)</f>
        <v>2, 1, 0, 0, 0, 0, 0, 0, 0.755928946018454, 0.142857142857143, 0, 0, 0, 0, 0, 0</v>
      </c>
      <c r="AJ11" s="1" t="str">
        <f>_xll.NCDK_CPSA(B11)</f>
        <v>#N/A, #N/A, #N/A, #N/A, #N/A, #N/A, #N/A, #N/A, #N/A, #N/A, #N/A, #N/A, #N/A, #N/A, #N/A, #N/A, #N/A, #N/A, #N/A, #N/A, #N/A, #N/A, #N/A, #N/A, #N/A, #N/A, #N/A, #N/A, #N/A</v>
      </c>
      <c r="AK11" s="1">
        <f>_xll.NCDK.EccentricConnectivityIndex(B11)</f>
        <v>2</v>
      </c>
      <c r="AL11" s="1">
        <f>_xll.NCDK.FMF(B11)</f>
        <v>0</v>
      </c>
      <c r="AM11" s="1">
        <f>_xll.NCDK.FractionalPSA(B11)</f>
        <v>0</v>
      </c>
      <c r="AN11" s="1">
        <f>_xll.NCDK.FragmentComplexity(B11)</f>
        <v>1.02</v>
      </c>
      <c r="AO11" s="1" t="str">
        <f>_xll.NCDK_GravitationalIndex(B11)</f>
        <v>#N/A, #N/A, #N/A, #N/A, #N/A, #N/A, #N/A, #N/A, #N/A</v>
      </c>
      <c r="AP11" s="1">
        <f>_xll.NCDK.HBondAcceptorCount(B11)</f>
        <v>0</v>
      </c>
      <c r="AQ11" s="1">
        <f>_xll.NCDK.HBondDonorCount(B11)</f>
        <v>0</v>
      </c>
      <c r="AR11" s="1" t="e">
        <f>_xll.NCDK.HybridizationRatio(B11)</f>
        <v>#NUM!</v>
      </c>
      <c r="AS11" s="1" t="str">
        <f>_xll.NCDK_KappaShapeIndices(B11)</f>
        <v>2, 0, 0</v>
      </c>
      <c r="AT11" s="1" t="str">
        <f>_xll.NCDK_KierHallSmarts(B11)</f>
        <v>0, 0, 0, 0, 0, 0, 0, 0, 0, 0, 0, 0, 0, 0, 0, 0, 0, 0, 0, 0, 0, 0, 0, 0, 0, 0, 0, 0, 0, 0, 0, 0, 0, 0, 0, 0, 0, 1, 0, 0, 0, 0, 0, 0, 0, 0, 0, 0, 0, 0, 0, 0, 0, 0, 0, 0, 0, 0, 0, 0, 0, 0, 0, 0, 0, 0, 0, 0, 0, 0, 0, 0, 0, 0, 0, 0, 0, 0, 0</v>
      </c>
      <c r="AU11" s="1">
        <f>_xll.NCDK.LargestChain(B11)</f>
        <v>2</v>
      </c>
      <c r="AV11" s="1">
        <f>_xll.NCDK.LargestPiSystem(B11)</f>
        <v>0</v>
      </c>
      <c r="AW11" s="1">
        <f>_xll.NCDK.LongestAliphaticChain(B11)</f>
        <v>0</v>
      </c>
      <c r="AX11" s="1">
        <f>_xll.NCDK.MannholdLogP(B11)</f>
        <v>1.24</v>
      </c>
      <c r="AY11" s="1" t="str">
        <f>_xll.NCDK_MDE(B11)</f>
        <v>0, 0, 0, 0, 0, 0, 0, 0, 0, 0, 0, 0, 0, 0, 0, 0, 0, 0, 0</v>
      </c>
      <c r="AZ11" s="1" t="str">
        <f>_xll.NCDK_MomentOfInertia(B11)</f>
        <v>#N/A, #N/A, #N/A, #N/A, #N/A, #N/A, #N/A</v>
      </c>
      <c r="BA11" s="1">
        <f>_xll.NCDK.PetitjeanNumber(B11)</f>
        <v>0</v>
      </c>
      <c r="BB11" s="1" t="str">
        <f>_xll.NCDK_PetitjeanShapeIndex(B11)</f>
        <v>0, #N/A</v>
      </c>
      <c r="BC11" s="1">
        <f>_xll.NCDK.RotatableBondsCount(B11)</f>
        <v>0</v>
      </c>
      <c r="BD11" s="1">
        <f>_xll.NCDK.RuleOfFive(B11)</f>
        <v>0</v>
      </c>
      <c r="BE11" s="1" t="str">
        <f>_xll.NCDK_SmallRing(B11)</f>
        <v>0, 0, 0, 0, 0, 0, 0, 0, 0, 0, 0</v>
      </c>
      <c r="BF11" s="1">
        <f>_xll.NCDK.TPSA(B11)</f>
        <v>0</v>
      </c>
      <c r="BG11" s="1">
        <f>_xll.NCDK.VABC(B11)</f>
        <v>20.691576401412803</v>
      </c>
      <c r="BH11" s="1">
        <f>_xll.NCDK.VAdjMa(B11)</f>
        <v>1</v>
      </c>
      <c r="BI11" s="1">
        <f>_xll.NCDK.Weight(B11)</f>
        <v>37.99680644</v>
      </c>
      <c r="BJ11" s="1" t="str">
        <f>_xll.NCDK_WeightedPath(B11)</f>
        <v>3, 1.5, 4, 0, 0</v>
      </c>
      <c r="BK11" s="1" t="str">
        <f>_xll.NCDK_WHIM(B11)</f>
        <v>#N/A, #N/A, #N/A, #N/A, #N/A, #N/A, #N/A, #N/A, #N/A, #N/A, #N/A, #N/A, #N/A, #N/A, #N/A, #N/A, #N/A</v>
      </c>
      <c r="BL11" s="1" t="str">
        <f>_xll.NCDK_WienerNumbers(B11)</f>
        <v>1, 0</v>
      </c>
      <c r="BM11" s="1">
        <f>_xll.NCDK.ZagrebIndex(B11)</f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Descriptors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2018-10-20T04:11:07Z</dcterms:modified>
</cp:coreProperties>
</file>